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PLANEACION DISTRITAL\2020\planes_de_acción_politicas_publicas_poblacionales\planes_de_accion_ppp_2019_Contraloria\adultez\"/>
    </mc:Choice>
  </mc:AlternateContent>
  <bookViews>
    <workbookView xWindow="0" yWindow="0" windowWidth="20100" windowHeight="7830"/>
  </bookViews>
  <sheets>
    <sheet name="PPA 2019-1" sheetId="5" r:id="rId1"/>
    <sheet name="accion proyecta. 2020" sheetId="17" r:id="rId2"/>
    <sheet name="accion retirada plan de accion" sheetId="20" r:id="rId3"/>
    <sheet name="accion sin meta proyectada 2019" sheetId="15" r:id="rId4"/>
    <sheet name="acciones final. 2017 - 2018" sheetId="14" r:id="rId5"/>
    <sheet name="Validadores (2)" sheetId="3" state="hidden" r:id="rId6"/>
  </sheet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3" hidden="1">'accion sin meta proyectada 2019'!$A$10:$AX$19</definedName>
    <definedName name="_xlnm._FilterDatabase" localSheetId="0" hidden="1">'PPA 2019-1'!$A$10:$AX$83</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52511"/>
</workbook>
</file>

<file path=xl/calcChain.xml><?xml version="1.0" encoding="utf-8"?>
<calcChain xmlns="http://schemas.openxmlformats.org/spreadsheetml/2006/main">
  <c r="V18" i="14" l="1"/>
  <c r="V17" i="14"/>
  <c r="V16" i="14"/>
  <c r="AA15" i="14"/>
  <c r="V15" i="14"/>
  <c r="V14" i="14"/>
  <c r="V13" i="14"/>
  <c r="V12" i="14"/>
  <c r="V11" i="14"/>
  <c r="Z35" i="5" l="1"/>
  <c r="Y44" i="5" l="1"/>
  <c r="Z44" i="5" s="1"/>
  <c r="Y43" i="5"/>
  <c r="Z43" i="5" s="1"/>
  <c r="Y42" i="5"/>
  <c r="Z42" i="5" s="1"/>
  <c r="Y74" i="5"/>
  <c r="Z74" i="5" s="1"/>
  <c r="Y73" i="5"/>
  <c r="Z73" i="5" s="1"/>
  <c r="Y72" i="5"/>
  <c r="Z72" i="5" s="1"/>
  <c r="Y67" i="5"/>
  <c r="Z67" i="5" s="1"/>
  <c r="Y47" i="5"/>
  <c r="Z47" i="5" s="1"/>
  <c r="Y37" i="5"/>
  <c r="Z37" i="5" s="1"/>
  <c r="Z46" i="5" l="1"/>
  <c r="Z29" i="5" l="1"/>
  <c r="Z30" i="5"/>
  <c r="Z31" i="5"/>
  <c r="Z32" i="5"/>
  <c r="Z33" i="5"/>
  <c r="Z36" i="5"/>
  <c r="Z38" i="5"/>
  <c r="Z39" i="5"/>
  <c r="Z40" i="5"/>
  <c r="V59" i="5" l="1"/>
  <c r="X59" i="5"/>
  <c r="Z59" i="5"/>
  <c r="Z82" i="5"/>
  <c r="Z14" i="5" l="1"/>
  <c r="Z23" i="5" l="1"/>
  <c r="Z22" i="5"/>
  <c r="Z19" i="5"/>
  <c r="Z20" i="5"/>
  <c r="Z11" i="5"/>
  <c r="Z78" i="5" l="1"/>
  <c r="Z76" i="5"/>
  <c r="Z77" i="5"/>
  <c r="Z75" i="5"/>
  <c r="Z49" i="5"/>
  <c r="Z50" i="5"/>
  <c r="Z51" i="5"/>
  <c r="Z52" i="5"/>
  <c r="Z53" i="5"/>
  <c r="Z54" i="5"/>
  <c r="Z55" i="5"/>
  <c r="Z56" i="5"/>
  <c r="Z57" i="5"/>
  <c r="Z58" i="5"/>
  <c r="Z60" i="5"/>
  <c r="Z48" i="5"/>
  <c r="Z45" i="5"/>
  <c r="Z27" i="5"/>
  <c r="Z28" i="5"/>
  <c r="Z25" i="5"/>
  <c r="Z26" i="5"/>
  <c r="Z24" i="5"/>
  <c r="Z17" i="5"/>
  <c r="Z18" i="5"/>
  <c r="Z16" i="5"/>
  <c r="Z15" i="5"/>
  <c r="Z12" i="5"/>
  <c r="Z13" i="5"/>
  <c r="AK58" i="5" l="1"/>
  <c r="AI58" i="5"/>
  <c r="AK57" i="5"/>
  <c r="AI57" i="5"/>
  <c r="AK56" i="5"/>
  <c r="AI56" i="5"/>
  <c r="AI55" i="5"/>
  <c r="AK55" i="5"/>
  <c r="AK54" i="5"/>
  <c r="AI54" i="5"/>
  <c r="AK53" i="5"/>
  <c r="AI53" i="5"/>
  <c r="X40" i="5"/>
  <c r="V40" i="5"/>
  <c r="AJ41" i="5"/>
  <c r="AI39" i="5"/>
  <c r="AI38" i="5"/>
  <c r="AJ37" i="5"/>
  <c r="W34" i="5"/>
  <c r="AI33" i="5"/>
  <c r="AI32" i="5"/>
  <c r="AI31" i="5"/>
  <c r="AI30" i="5"/>
  <c r="AI29" i="5"/>
  <c r="AI48" i="5"/>
  <c r="AI60" i="5"/>
  <c r="AI51" i="5"/>
  <c r="AI50" i="5"/>
  <c r="AI49" i="5"/>
  <c r="X28" i="5"/>
  <c r="V28" i="5"/>
  <c r="X27" i="5"/>
  <c r="V27" i="5"/>
  <c r="X26" i="5"/>
  <c r="V26" i="5"/>
  <c r="V25" i="5"/>
  <c r="V24" i="5"/>
  <c r="X23" i="5"/>
  <c r="V23" i="5"/>
  <c r="X22" i="5"/>
  <c r="V22" i="5"/>
  <c r="X21" i="5"/>
  <c r="V21" i="5"/>
  <c r="X20" i="5"/>
  <c r="V20" i="5"/>
  <c r="X19" i="5"/>
  <c r="V19" i="5"/>
  <c r="X18" i="5"/>
  <c r="V18" i="5"/>
  <c r="X17" i="5"/>
  <c r="V17" i="5"/>
  <c r="X16" i="5"/>
  <c r="V16" i="5"/>
  <c r="V15" i="5"/>
  <c r="X14" i="5"/>
  <c r="V14" i="5"/>
  <c r="X13" i="5"/>
  <c r="V13" i="5"/>
  <c r="X12" i="5"/>
  <c r="V12" i="5"/>
  <c r="X11" i="5"/>
  <c r="Z66" i="5"/>
  <c r="X66" i="5"/>
  <c r="V66" i="5"/>
  <c r="Z65" i="5"/>
  <c r="X65" i="5"/>
  <c r="V65" i="5"/>
  <c r="AJ55" i="5" l="1"/>
  <c r="AJ57" i="5"/>
  <c r="AJ54" i="5"/>
  <c r="AJ53" i="5"/>
  <c r="AJ56" i="5"/>
  <c r="AJ58" i="5"/>
</calcChain>
</file>

<file path=xl/comments1.xml><?xml version="1.0" encoding="utf-8"?>
<comments xmlns="http://schemas.openxmlformats.org/spreadsheetml/2006/main">
  <authors>
    <author>tc={99200BAD-1B19-4C9E-A13F-9221060C0762}</author>
  </authors>
  <commentList>
    <comment ref="J47" authorId="0"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persona de contacto no aplica. 
</t>
        </r>
      </text>
    </comment>
  </commentList>
</comments>
</file>

<file path=xl/sharedStrings.xml><?xml version="1.0" encoding="utf-8"?>
<sst xmlns="http://schemas.openxmlformats.org/spreadsheetml/2006/main" count="2731" uniqueCount="1254">
  <si>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</si>
  <si>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</si>
  <si>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</si>
  <si>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</si>
  <si>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</si>
  <si>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</si>
  <si>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</si>
  <si>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</si>
  <si>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</si>
  <si>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</si>
  <si>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</si>
  <si>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</si>
  <si>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</si>
  <si>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</si>
  <si>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</si>
  <si>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</si>
  <si>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</si>
  <si>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</si>
  <si>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</si>
  <si>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</si>
  <si>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</si>
  <si>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</si>
  <si>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</si>
  <si>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</si>
  <si>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</si>
  <si>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</si>
  <si>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</si>
  <si>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</si>
  <si>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</si>
  <si>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</si>
  <si>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</si>
  <si>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</si>
  <si>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</si>
  <si>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</si>
  <si>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</si>
  <si>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</si>
  <si>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</si>
  <si>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</si>
  <si>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</si>
  <si>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</si>
  <si>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</si>
  <si>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</si>
  <si>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</si>
  <si>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</si>
  <si>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</si>
  <si>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</si>
  <si>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</si>
  <si>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</si>
  <si>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</si>
  <si>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</si>
  <si>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</si>
  <si>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</si>
  <si>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</si>
  <si>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</si>
  <si>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</si>
  <si>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</si>
  <si>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</si>
  <si>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</si>
  <si>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</si>
  <si>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</si>
  <si>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</si>
  <si>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</si>
  <si>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</si>
  <si>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</si>
  <si>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</si>
  <si>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</si>
  <si>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</si>
  <si>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</si>
  <si>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Gestar_procesos_de_discusión_y_promover_acciones_concretas_acerca_de_las_políticas_y_las_disposiciones_legales_que_rigen_el_sistema_educativo_nacional_y_reevaluarlos_para_adaptarlos_a_las_necesidades_reales_de_las_y_los_jóvenes</t>
  </si>
  <si>
    <t>Promover_procesos_pedagógicos_que_permitan_rescatar_y_sensibilizar_sobre_la_historia_las_identidades_las_tradiciones_la_interculturalidad_las_Necesidades_Educativas_Especiales_la_diversidad_étnica_las_expresiones_juveniles_y_las_culturas_de_nuestros_pueblos</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</si>
  <si>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</si>
  <si>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</si>
  <si>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Matriz de Seguimiento Políticas Públicas Poblacionales</t>
  </si>
  <si>
    <t>Entidad que diligencia</t>
  </si>
  <si>
    <t>Profesional que diligencia</t>
  </si>
  <si>
    <t>Fecha de entrega</t>
  </si>
  <si>
    <t>Política Pública</t>
  </si>
  <si>
    <t>Acciones</t>
  </si>
  <si>
    <t>Fecha de finalización</t>
  </si>
  <si>
    <t>Fecha de inicio</t>
  </si>
  <si>
    <t>Sector Distrital
(Elegir sector al que reporta)</t>
  </si>
  <si>
    <t>Otro 
(Nivel Nacional, ONG, Sociedad Civil, por favor indicar el nombre)</t>
  </si>
  <si>
    <t>Contacto</t>
  </si>
  <si>
    <t>Teléfono</t>
  </si>
  <si>
    <t xml:space="preserve">Presupuesto programado </t>
  </si>
  <si>
    <t>Semestre 1</t>
  </si>
  <si>
    <t>Semestre 2</t>
  </si>
  <si>
    <t>Importancia relativa de la acción (%)</t>
  </si>
  <si>
    <t>Tiempo de ejecución de la acción</t>
  </si>
  <si>
    <t>Dimensiones</t>
  </si>
  <si>
    <t>_02_Pilar_Democracia_Urbana</t>
  </si>
  <si>
    <t>_03_Pilar_Construcción_de_Comunidad_y_Cultura_Ciudadana</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</si>
  <si>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</si>
  <si>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</si>
  <si>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</si>
  <si>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</si>
  <si>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</si>
  <si>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</si>
  <si>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</si>
  <si>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</si>
  <si>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</si>
  <si>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</si>
  <si>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_19_Seguridad_y_convivencia_para_todos</t>
  </si>
  <si>
    <t>_21_Justicia_para_todos_consolidación_del_sistema_distrital_de_justicia</t>
  </si>
  <si>
    <t>_22_Bogotá_vive_los_derechos_humanos</t>
  </si>
  <si>
    <t xml:space="preserve">_25_Cambio_cultural_y_construcción_del_tejido_social_para_la_vida </t>
  </si>
  <si>
    <t>Política_Pública_de_Juventud</t>
  </si>
  <si>
    <t>_102_Desarrollo_integral_desde_la_gestación_hasta_la_adolescencia</t>
  </si>
  <si>
    <t>_111_Calles_Alternativas</t>
  </si>
  <si>
    <t>_117_Acceso_y_permanencia_con_enfoque_local</t>
  </si>
  <si>
    <t>_148_Seguridad_y_convivencia_para_Bogotá</t>
  </si>
  <si>
    <t>_151_Acceso_a_la_Justicia</t>
  </si>
  <si>
    <t>_112_Distrito_joven</t>
  </si>
  <si>
    <t>_157_Intervención_integral_en_territorios_y_poblaciones_priorizadas_a_través_de_cultura,_recreación_y_deporte</t>
  </si>
  <si>
    <t>Formulación PA</t>
  </si>
  <si>
    <t xml:space="preserve">Código del Proyecto 
</t>
  </si>
  <si>
    <t>Meta del Proyecto</t>
  </si>
  <si>
    <t xml:space="preserve">Presupuesto ejecutado
</t>
  </si>
  <si>
    <t xml:space="preserve">Avances frente a la meta del Proyecto 
</t>
  </si>
  <si>
    <t>Porcentaje del presupuesto programado para las acciones
(0 a 100)</t>
  </si>
  <si>
    <t>Pilar o Eje 
Plan de Desarrollo Distrital</t>
  </si>
  <si>
    <t xml:space="preserve">Programa
Plan de Desarrollo Distrital </t>
  </si>
  <si>
    <t>Proyectos Estratégicos 
Plan de Desarrollo Distrital</t>
  </si>
  <si>
    <t>PLAN DE DESARROLLO DISTRITAL</t>
  </si>
  <si>
    <t>Estructura de la Política</t>
  </si>
  <si>
    <t>Acciones Priorizadas</t>
  </si>
  <si>
    <t>Nombre Indicador</t>
  </si>
  <si>
    <t>Fórmula de cálculo</t>
  </si>
  <si>
    <t>Meta año 2017</t>
  </si>
  <si>
    <t>Meta año 2018</t>
  </si>
  <si>
    <t>Meta año 2019</t>
  </si>
  <si>
    <t>Meta año 2020</t>
  </si>
  <si>
    <t>Resultado indicador año 2017</t>
  </si>
  <si>
    <t>Resultado indicador año 2018</t>
  </si>
  <si>
    <t>Resultado indicador año 2019</t>
  </si>
  <si>
    <t>Resultado indicador año 2020</t>
  </si>
  <si>
    <t>Indicador por cada acción de política</t>
  </si>
  <si>
    <t>Seguimiento Indicador</t>
  </si>
  <si>
    <t>% de Avance Indicador año 2017</t>
  </si>
  <si>
    <t>% de Avance Indicador año 2018</t>
  </si>
  <si>
    <t>% de Avance Indicador año 2019</t>
  </si>
  <si>
    <t>% de Avance Indicador año 2020</t>
  </si>
  <si>
    <t>Identificación Fuente de Financiación</t>
  </si>
  <si>
    <t>Periodo</t>
  </si>
  <si>
    <t xml:space="preserve">POLÍTICA PÚBLICA </t>
  </si>
  <si>
    <t>Observaciones</t>
  </si>
  <si>
    <t>Pilar Eje/Programa</t>
  </si>
  <si>
    <t>Programa/Proyecto</t>
  </si>
  <si>
    <t>Proyecto/Metas</t>
  </si>
  <si>
    <t>MetaR/Indicador</t>
  </si>
  <si>
    <t>zº</t>
  </si>
  <si>
    <t>Política_Pública</t>
  </si>
  <si>
    <t xml:space="preserve">_Pilar_Eje 
</t>
  </si>
  <si>
    <t>_01_Pilar_Igualdad_de_Calidad_de_Vida</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</si>
  <si>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</si>
  <si>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</si>
  <si>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</si>
  <si>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</si>
  <si>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</si>
  <si>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</si>
  <si>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</si>
  <si>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</si>
  <si>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</si>
  <si>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</si>
  <si>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</si>
  <si>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</si>
  <si>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</si>
  <si>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</si>
  <si>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</si>
  <si>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</si>
  <si>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</si>
  <si>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</si>
  <si>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</si>
  <si>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</si>
  <si>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</si>
  <si>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</si>
  <si>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</si>
  <si>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</si>
  <si>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</si>
  <si>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</si>
  <si>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</si>
  <si>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</si>
  <si>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</si>
  <si>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</si>
  <si>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</si>
  <si>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</si>
  <si>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</si>
  <si>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</si>
  <si>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</si>
  <si>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</si>
  <si>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</si>
  <si>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</si>
  <si>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</si>
  <si>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</si>
  <si>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</si>
  <si>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</si>
  <si>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</si>
  <si>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</si>
  <si>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</si>
  <si>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</si>
  <si>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</si>
  <si>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</si>
  <si>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</si>
  <si>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</si>
  <si>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</si>
  <si>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</si>
  <si>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</si>
  <si>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</si>
  <si>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</si>
  <si>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</si>
  <si>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</si>
  <si>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</si>
  <si>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</si>
  <si>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</si>
  <si>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</si>
  <si>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</si>
  <si>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</si>
  <si>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</si>
  <si>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</si>
  <si>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</si>
  <si>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</si>
  <si>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</si>
  <si>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</si>
  <si>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</si>
  <si>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</si>
  <si>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</si>
  <si>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</si>
  <si>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</si>
  <si>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</si>
  <si>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</si>
  <si>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</si>
  <si>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</si>
  <si>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</si>
  <si>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</si>
  <si>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</si>
  <si>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</si>
  <si>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</si>
  <si>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</si>
  <si>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</si>
  <si>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</si>
  <si>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</si>
  <si>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</si>
  <si>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</si>
  <si>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</si>
  <si>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</si>
  <si>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</si>
  <si>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</si>
  <si>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</si>
  <si>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</si>
  <si>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</si>
  <si>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</si>
  <si>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</si>
  <si>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</si>
  <si>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</si>
  <si>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</si>
  <si>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</si>
  <si>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</si>
  <si>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</si>
  <si>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</si>
  <si>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</si>
  <si>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</si>
  <si>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</si>
  <si>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</si>
  <si>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</si>
  <si>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</si>
  <si>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</si>
  <si>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</si>
  <si>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</si>
  <si>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</si>
  <si>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</si>
  <si>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</si>
  <si>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</si>
  <si>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</si>
  <si>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</si>
  <si>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</si>
  <si>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</si>
  <si>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</si>
  <si>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</si>
  <si>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</si>
  <si>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</si>
  <si>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</si>
  <si>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</si>
  <si>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</si>
  <si>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</si>
  <si>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</si>
  <si>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</si>
  <si>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</si>
  <si>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</si>
  <si>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</si>
  <si>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</si>
  <si>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</si>
  <si>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</si>
  <si>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</si>
  <si>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</si>
  <si>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</si>
  <si>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</si>
  <si>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</si>
  <si>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</si>
  <si>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</si>
  <si>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</si>
  <si>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</si>
  <si>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</si>
  <si>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</si>
  <si>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</si>
  <si>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</si>
  <si>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</si>
  <si>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</si>
  <si>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</si>
  <si>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</si>
  <si>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</si>
  <si>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</si>
  <si>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</si>
  <si>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</si>
  <si>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</si>
  <si>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</si>
  <si>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</si>
  <si>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</si>
  <si>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</si>
  <si>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</si>
  <si>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</si>
  <si>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</si>
  <si>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</si>
  <si>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</si>
  <si>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</si>
  <si>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</si>
  <si>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</si>
  <si>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</si>
  <si>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</si>
  <si>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</si>
  <si>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</si>
  <si>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</si>
  <si>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</si>
  <si>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</si>
  <si>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</si>
  <si>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</si>
  <si>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</si>
  <si>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</si>
  <si>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</si>
  <si>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</si>
  <si>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</si>
  <si>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</si>
  <si>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</si>
  <si>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</si>
  <si>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</si>
  <si>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</si>
  <si>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</si>
  <si>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</si>
  <si>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</si>
  <si>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</si>
  <si>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</si>
  <si>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</si>
  <si>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</si>
  <si>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</si>
  <si>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</si>
  <si>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</si>
  <si>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</si>
  <si>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</si>
  <si>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</si>
  <si>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</si>
  <si>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</si>
  <si>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</si>
  <si>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</si>
  <si>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</si>
  <si>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</si>
  <si>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</si>
  <si>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</si>
  <si>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</si>
  <si>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</si>
  <si>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</si>
  <si>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</si>
  <si>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</si>
  <si>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</si>
  <si>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</si>
  <si>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</si>
  <si>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</si>
  <si>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</si>
  <si>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</si>
  <si>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</si>
  <si>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</si>
  <si>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</si>
  <si>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</si>
  <si>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</si>
  <si>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</si>
  <si>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</si>
  <si>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</si>
  <si>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IR_Porcentaje_de_estudiantes_de_IED_en_nivel_insuficiente_en_la_prueba_Saber_de_matemáticas_en_grado_9</t>
  </si>
  <si>
    <t>IP_Porcentaje de estudiantes de IED con alimentación escolar</t>
  </si>
  <si>
    <t>9.Alc.Local Fontibón</t>
  </si>
  <si>
    <t>MP__100PorCiento_IED_acompañadas_en_la_implementación_del_modelo_de_atención_educativa_diferencial</t>
  </si>
  <si>
    <t>10.Alc.Local Engativá</t>
  </si>
  <si>
    <t>MP_Construir_una_línea_de_base_del_número_de_estudiantes_con_trastornos_de_aprendizaje_pertenecientes_al_Sistema_Educativo_Oficial_en_articulación_con_las_estrategias_establecidas_con_el_sector_salud</t>
  </si>
  <si>
    <t>11.Alc.Local Suba</t>
  </si>
  <si>
    <t>MP_10PorCiento_de_estudiantes_de_grado_11_del_sector_oficial_en_nivel_B1_o_superior_de_inglés_como_segunda_lengua</t>
  </si>
  <si>
    <t>12.Alc.Local Barrios Unidos</t>
  </si>
  <si>
    <t>IP_Porcentaje IED acompañadas en la implementación del modelo de atención educativa diferencial</t>
  </si>
  <si>
    <t>13.Alc.Local Teusaquillo</t>
  </si>
  <si>
    <t>IP_Líneas base de la identificación de estudiantes con trastornos de aprendizaje dentro del Sistema Oficial construidas en articulación con las estrategias establecidas con el sector salud</t>
  </si>
  <si>
    <t>14.Alc.Local Los Mártires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</si>
  <si>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</si>
  <si>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</si>
  <si>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</si>
  <si>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</si>
  <si>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</si>
  <si>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</si>
  <si>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</si>
  <si>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Población específica</t>
  </si>
  <si>
    <t>_01_Prevención_y_atención_de_la_maternidad_y_la_paternidad_tempranas</t>
  </si>
  <si>
    <t xml:space="preserve">_101_Prevención_y_atención_integral_de_la_paternidad_y_la_maternidad_temprana </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</si>
  <si>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</si>
  <si>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</si>
  <si>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</si>
  <si>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</si>
  <si>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</si>
  <si>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</si>
  <si>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</si>
  <si>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</si>
  <si>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</si>
  <si>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</si>
  <si>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</si>
  <si>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</si>
  <si>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</si>
  <si>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</si>
  <si>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</si>
  <si>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</si>
  <si>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</si>
  <si>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</si>
  <si>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</si>
  <si>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</si>
  <si>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</si>
  <si>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</si>
  <si>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</si>
  <si>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</si>
  <si>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</si>
  <si>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</si>
  <si>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</si>
  <si>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</si>
  <si>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</si>
  <si>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</si>
  <si>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</si>
  <si>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</si>
  <si>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</si>
  <si>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</si>
  <si>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</si>
  <si>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</si>
  <si>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</si>
  <si>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</si>
  <si>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</si>
  <si>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</si>
  <si>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</si>
  <si>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</si>
  <si>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PRESUPUESTO ASOCIADO</t>
  </si>
  <si>
    <t>Entidad del Distrito responsable del reporte de la ejecución</t>
  </si>
  <si>
    <t>Responsable reporte de Ejecución de cada acción de las políticas</t>
  </si>
  <si>
    <t>Correo electrónico</t>
  </si>
  <si>
    <t>Política Pública de y para la Adultez</t>
  </si>
  <si>
    <t>Transformar imaginarios socioculturales, a través de la generación de espacios de
encuentro, movilización y promoción de diálogos interculutrales, en el marco de la ciudad
plural y diversa, para alcanzar el reconocimiento de subjetividades, prácticas y formas de
habitar el territorio en Bogotá, DC.</t>
  </si>
  <si>
    <t>120 Secretaría Distrital de Planeación</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</si>
  <si>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</si>
  <si>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122 Secretaría Distrital de Integración Social</t>
  </si>
  <si>
    <t xml:space="preserve">Libre desarrollo de la personalidad </t>
  </si>
  <si>
    <t>Dimensión Socioeconómica
Eje: Adultas y adultos gozando efectivamente de sus derechos sociales</t>
  </si>
  <si>
    <t xml:space="preserve">Trabajo digno y decente </t>
  </si>
  <si>
    <t>Promover y fortalecer los mecanismos y escenarios de participación, a través de la
formación, organización y movilización social, que permitan la transformación de los
conflictos sociales que impactan las condiciones de vida de la población adulta, para el
ejercicio pleno de la ciudadanía en el Distrito.</t>
  </si>
  <si>
    <t xml:space="preserve">Seguridad frente a las violencias </t>
  </si>
  <si>
    <t>Transformar los conflictos de seguridad y convivencia mediante la optimización de
los mecanismos y escenarios ciudadanos e institucionales de concertación, en la
búsqueda de una Bogotá protectora y segura para adultas y adultos.</t>
  </si>
  <si>
    <t>121 Secretaría Distrital de la Mujer</t>
  </si>
  <si>
    <t xml:space="preserve">Educación
</t>
  </si>
  <si>
    <t>112 Secretaría de Educación del Distrito</t>
  </si>
  <si>
    <t>214 Instituto Distrital para la Protección de la Niñez y la Juventud</t>
  </si>
  <si>
    <t xml:space="preserve">Salud 
</t>
  </si>
  <si>
    <t>201 Secretaría Distrital de Salud / Fondo Financiero Distrital de Salud</t>
  </si>
  <si>
    <t>No aplica</t>
  </si>
  <si>
    <t>Participación ciudadana</t>
  </si>
  <si>
    <t xml:space="preserve">Ambiente sano </t>
  </si>
  <si>
    <t>Promover la incidencia de las adultas y los adultos en la planeación de proyectos
urbanos y rurales, a través de la visibilización y orientación de las expresiones ciudadanas
que se organizan alrededor de los diversos territorios.</t>
  </si>
  <si>
    <t>110 Secretaría Distrital de Gobierno</t>
  </si>
  <si>
    <t>117 Secretaría Distrital de Desarrollo Económico</t>
  </si>
  <si>
    <t xml:space="preserve">Movilización social </t>
  </si>
  <si>
    <t>200 Instituto para la Economía Social</t>
  </si>
  <si>
    <t>220 Instituto Distrital de la Participación y Acción Comunal</t>
  </si>
  <si>
    <t>118 Secretaría Distrital del Hábitat</t>
  </si>
  <si>
    <t>126 Secretaría Distrital de Ambiente</t>
  </si>
  <si>
    <t>Movilidad humana</t>
  </si>
  <si>
    <t>113- Secretaría Distrital de Movilidad</t>
  </si>
  <si>
    <t>Población adulta atendida (LGBTI, victima de Trata o líderes(as), Defensores(as) de DDHH )</t>
  </si>
  <si>
    <t># personas atendidas / # Personas que demandaron atención ante la SDG*100%</t>
  </si>
  <si>
    <t>Población adulta formada o sensibilizada en DDHH</t>
  </si>
  <si>
    <t>Número de personas adultas formadas</t>
  </si>
  <si>
    <t xml:space="preserve">Luis Amparo Osorno
Manuel Vivas </t>
  </si>
  <si>
    <t>2976030 Ext: 156/245</t>
  </si>
  <si>
    <t>laosorno@ipes.gov.co
mavivasg@ipes.gov.co</t>
  </si>
  <si>
    <t>Diseño e implementación de una estrategia de difusión de los servicios del IPES.</t>
  </si>
  <si>
    <t>Una estrategia de difusión diseñada e implementada/estrategia de difusión.</t>
  </si>
  <si>
    <t xml:space="preserve">Diseñar e implementar una estrategia de difusión de los servicios del IPES. </t>
  </si>
  <si>
    <t xml:space="preserve">Número de personas adultas atendidas en los servicios de alternativas comerciales transitorias/total de personas atendidas en los servicios de de alternativas comerciales transitorias. </t>
  </si>
  <si>
    <t>Atender personas adultas en los servicios de alternativas comerciales transitorias.</t>
  </si>
  <si>
    <t>Catalina Fonseca Velandia</t>
  </si>
  <si>
    <t>2417900 ext. 51212</t>
  </si>
  <si>
    <t>cfonseca@participacionbogota.gov.co</t>
  </si>
  <si>
    <t>Sumatoria</t>
  </si>
  <si>
    <t>Porcentaje de organizaciones comunales de primer grado acompañados en temas relacionados con acción comunal</t>
  </si>
  <si>
    <t>Porcentaje de organizaciones comunales de segundo grado acompañadas en temas relacionados con acción comunal</t>
  </si>
  <si>
    <t>03 Igualdad y autonomía para una Bogotá incluyente</t>
  </si>
  <si>
    <t>1101  Distrito diverso</t>
  </si>
  <si>
    <t>1108  Prevención y atención integral del fenómeno de habitabilidad en calle</t>
  </si>
  <si>
    <t>Implementar 1.00 Estrategia de prevención con poblaciones en alto riesgo de habitabilidad en calle en el Distrito capital.</t>
  </si>
  <si>
    <t xml:space="preserve"> 20 Fortalecimiento del Sistema de Protección Integral a Mujeres Víctimas de Violencia - SOFIA
 </t>
  </si>
  <si>
    <t xml:space="preserve"> 1068 Bogotá territorio seguro y sin violencias contra las mujeres</t>
  </si>
  <si>
    <t>Realizar 50000 atenciones a mujeres a través de la Línea Púrpura</t>
  </si>
  <si>
    <t xml:space="preserve"> 1086 Una ciudad para las familias</t>
  </si>
  <si>
    <t>Orientar 12,000.00 Personas en procesos de prevención  de la violencia intrafamiliar, atendidas por los servicios sociales de la SDIS</t>
  </si>
  <si>
    <t>Capacitar 15,000.00 Personas de las entidades distritales y personas de la sociedad civil para la atención integral y la prevención de violencia intrafamiliar y delito sexual</t>
  </si>
  <si>
    <t xml:space="preserve">Alcanzar la oportunidad en el100.00% de los casos de atención y protección a víctimas de violencias al interior de las familias
</t>
  </si>
  <si>
    <t xml:space="preserve"> 05 Desarrollo integral para la felicidad y el ejercicio de la ciudadanía
</t>
  </si>
  <si>
    <t xml:space="preserve">971  
</t>
  </si>
  <si>
    <t xml:space="preserve">971  Calles alternativas: Atención integral a niñez y juventud en situación de calle, en riesgo de habitabilidad en calle y en condiciones de fragilidad social.
</t>
  </si>
  <si>
    <t>Vincular 200 Mujeres madres de NNAJ que hacen parte del modelo pedagógico a procesos de corresponsabilidad familiar.</t>
  </si>
  <si>
    <t>Primer Pilar: Igualdad de Calidad de Vida</t>
  </si>
  <si>
    <t>09 Atención integral y eficiente en salud</t>
  </si>
  <si>
    <t>1184  Aseguramiento social universal en salud</t>
  </si>
  <si>
    <t>Garantizar la continuidad de 1’291.158 afiliados al régimen subsidiado de salud y ampliar coberturas hasta alcanzar 1'334.667.</t>
  </si>
  <si>
    <t>1185  Atención a la población pobre no asegurada (PPNA), vinculados y no POSs</t>
  </si>
  <si>
    <t>Garantizar 100% de  atención de la población pobre no asegurada (vinculados) que demande los servicios de salud y la prestación de los servicios de salud No POS-S.</t>
  </si>
  <si>
    <t>1186  Atención integral en salud</t>
  </si>
  <si>
    <t>Garantizar la atención y mejorar el acceso a los servicios a más de 1.500.000 habitantes de Bogotá D.C. con el nuevo modelo de atención integral.</t>
  </si>
  <si>
    <t>Aumentar en un 15% las personas que tienen prácticas adecuadas de cuidado y autocuidado en Salud Oral</t>
  </si>
  <si>
    <t>1187  Gestión compartida del riesgo y fortalecimiento de la EPS Capital Salud</t>
  </si>
  <si>
    <t>Garantizar el 100% de la atención integral de prestación de servicios demandados en salud mental en las cuatros subredes integradas de servicio de salud de acuerdo a la Ley 1616 de 2013, dentro de los servicios demandados</t>
  </si>
  <si>
    <t>A 2020 mejorar en 10% la adherencia terapéutica de los pacientes con enfermedad mental y neuropsiquiátrica</t>
  </si>
  <si>
    <t>Aumentar al 30% la cobertura en detección temprana de alteraciones relacionadas con condiciones crónicas, (Cardiovascular, Diabetes, EPOC, Cáncer).</t>
  </si>
  <si>
    <t>A 2020 el 80% de las personas viviendo con VIH en el Distrito Capital, cuentan con tamizaje, conocen su diagnóstico y alcanzan una carga viral indetectable.</t>
  </si>
  <si>
    <t>A 2020 lograr la reducción de la mortalidad por Tuberculosis en el Distrito Capital a menos de 1 caso por 100.000 habitantes</t>
  </si>
  <si>
    <t>A 2020 iniciar en instituciones adscritas o vinculadas procesos de rehabilitación integral en 800 pacientes con adicciones.</t>
  </si>
  <si>
    <t>12 Mujeres protagonistas, activas y empoderadas en el cierre de brechas de género</t>
  </si>
  <si>
    <t xml:space="preserve">1070  
</t>
  </si>
  <si>
    <t xml:space="preserve">1070  Gestión del conocimiento con enfoque de género en el Distrito Capital
</t>
  </si>
  <si>
    <t>Formar 20000 mujeres (niñas, adolescentes y adultas  en temas de promoción, reconocimiento y apropiación de sus derechos a través del uso de herramientas TIC y metodologías participativas</t>
  </si>
  <si>
    <t>Formar 3000 mujeres a través de la Escuela de Formación Política</t>
  </si>
  <si>
    <t xml:space="preserve">3. Pilar Construcción de Comunidad y Cultura Ciudadana </t>
  </si>
  <si>
    <t>22 Bogotá vive los derechos humanos</t>
  </si>
  <si>
    <t xml:space="preserve">PROYECTOS ESTRATÉGICOS PLAN DE DESARROLLO  - Prestación de Servicios a la Ciudadanía
</t>
  </si>
  <si>
    <t xml:space="preserve"> 1131 Construcción de una Bogotá que vive los Derechos Humanos</t>
  </si>
  <si>
    <t>PROYECTOS ESTRATÉGICOS PLAN DE DESARROLLO  - Prestación de Servicios a la Ciudadanía</t>
  </si>
  <si>
    <t>Formar 58,000.00 Personas a través de escenarios de información, sensibilización y capacitación, en temas relacionados con educación para la Paz y la Reconciliación.</t>
  </si>
  <si>
    <t>31 Fundamentar el desarrollo económico en la generación y uso del conocimiento para mejorar la competitividad de la Ciudad Región</t>
  </si>
  <si>
    <t xml:space="preserve">1022  
</t>
  </si>
  <si>
    <t xml:space="preserve">1022  Consolidación del ecosistema de emprendimiento y mejoramiento de la productividad de las Mipymes
</t>
  </si>
  <si>
    <t xml:space="preserve"> 1069 
</t>
  </si>
  <si>
    <t xml:space="preserve"> 1069 Territorialización de derechos a través de las Casas de Igualdad de Oportunidades para las Mujeres
</t>
  </si>
  <si>
    <t>Realizar 30000 orientaciones psicosociales que contribuyan al mejoramiento de la calidad de vida de las mujeres.</t>
  </si>
  <si>
    <t>Desarrollo económico basado en el conocimiento</t>
  </si>
  <si>
    <t>32 Generar alternativas de ingreso y empleo de mejor calidad</t>
  </si>
  <si>
    <t>167  Fortalecimiento de Alternativas para Generación de Ingresos de Vendedores Informales</t>
  </si>
  <si>
    <t>1130  Formación e inserción laboral</t>
  </si>
  <si>
    <t>Vincular 2150 personas que ejercen actividades de economía informal a programas de formación.</t>
  </si>
  <si>
    <t>$7.028</t>
  </si>
  <si>
    <t xml:space="preserve">Formar 1000 Personas Que Ejercen Actividades De Economía Informal A Través De Alianzas Para El Empleo
</t>
  </si>
  <si>
    <t>$4,384</t>
  </si>
  <si>
    <t>1023  Potenciar el trabajo decente en la ciudad</t>
  </si>
  <si>
    <t>1078  Generación de alternativas comerciales transitorias</t>
  </si>
  <si>
    <t>Brindar 1000 Alternativas comerciales transitorias en Puntos Comerciales y la Red de Prestación de Servicios al Usuario del Espacio Público REDEP (Quioscos y Puntos de Encuentro).</t>
  </si>
  <si>
    <t>$8.433</t>
  </si>
  <si>
    <t>Brindar 2000 Alternativas Comerciales Transitorias En Ferias Comerciales.</t>
  </si>
  <si>
    <t xml:space="preserve">
$12,996</t>
  </si>
  <si>
    <t>Gobierno legítimo, fortalecimiento local y eficiencia</t>
  </si>
  <si>
    <t>45 Gobernanza e influencia local, regional e internacional</t>
  </si>
  <si>
    <t>1013- Formación para una participación ciudadana incidente en los asuntos públicos de la ciudad</t>
  </si>
  <si>
    <t>1014 Proyecto Fortalecimiento a las organizaciones para la participación incidente en la ciudad</t>
  </si>
  <si>
    <t>Fortalecer 150.00 organizaciones étnicas en espacios y procesos de participación</t>
  </si>
  <si>
    <t>Fortalecer 50.00  organizaciones sociales de población con discapacidad en espacios y procesos de participación</t>
  </si>
  <si>
    <t>Fortalecer 50.00 Organizaciones de nuevas expresiones  en espacios y procesos de participación</t>
  </si>
  <si>
    <t xml:space="preserve"> 1088 Estrategias para la modernización de las organizaciones comunales en el Distrito Capital</t>
  </si>
  <si>
    <t>Acompañar el 50% de las organizaciones comunales de primer grado en temas relacionados con acción comunal.</t>
  </si>
  <si>
    <t>39 Ambiente sano para la equidad y disfrute del ciudadano</t>
  </si>
  <si>
    <t>981 Participación educación y comunicación para la sostenibilidad ambiental del D. C.</t>
  </si>
  <si>
    <t>Participar 125,000.00 ciudadanos en procesos de gestión ambiental local</t>
  </si>
  <si>
    <t>Participar 1,125,000.00 ciudadanos en acciones de educación ambiental</t>
  </si>
  <si>
    <t>02 Pilar Democracia urbana</t>
  </si>
  <si>
    <t>18 Mejor movilidad para todos</t>
  </si>
  <si>
    <t>Implementar el Plan de Seguridad Vial.</t>
  </si>
  <si>
    <t>Desarrollo abierto y transparente de la gestión de la SDHT</t>
  </si>
  <si>
    <t>Implementar 100% una estrategia de gestión de la información corporativa.</t>
  </si>
  <si>
    <t>Desarrollar actividades dirigidas a 4.600 personas de la comunidad en general para fomentar el respeto y la construcción de nuevas subjetividades desde la diversidad de orientaciones sexuales e identidades de género.</t>
  </si>
  <si>
    <t>Desarrollar actividades dirigidas a 7050 personas que laboren en los sectores público, privado o mixto, para realizar procesos formación en atención diferencial por orientación sexual e identidad de género.</t>
  </si>
  <si>
    <t>Atender 13.000 personas de los sectores sociales LGBTI, sus familias y redes de apoyo mediante las unidades operativas asociadas al servicio y los equipos locales.</t>
  </si>
  <si>
    <t>Vincular a 13.000 personas del sector educativo y aparatos de justicia a procesos de transformación de imaginarios y representaciones sociales.</t>
  </si>
  <si>
    <t>Aliria López</t>
  </si>
  <si>
    <t>alirial@idipron.gov.co</t>
  </si>
  <si>
    <t>338700 Ext. 5311
3017686594</t>
  </si>
  <si>
    <t>Todas las lineas de acción de  la Polìtica Pública</t>
  </si>
  <si>
    <t xml:space="preserve">Elaborar una evaluacion Institucional de la Politica publica de adultez </t>
  </si>
  <si>
    <t>Documento de evaluacion institucional de la Politica Publica de Adultez elaborado</t>
  </si>
  <si>
    <t xml:space="preserve">Numero de documentos para la evaluacion institucional dela Politica publica de adultez </t>
  </si>
  <si>
    <t>Juan Carlos Prieto</t>
  </si>
  <si>
    <t>jprieto@sdp.gov.co</t>
  </si>
  <si>
    <t>989  Fortalecimiento de la política pública LGBTI</t>
  </si>
  <si>
    <t>Sensibilizar a 5,400.00 Personas En ejercicio de prostitución en derechos humanos, desarrollo personal y salud</t>
  </si>
  <si>
    <t>104 Secretaría General</t>
  </si>
  <si>
    <t>Atender y reportar el total de personas adultas (29 a 59 años) beneficiadas en el marco de la meta del proyecto de inversión relacionada durante el año 2017.</t>
  </si>
  <si>
    <t>Atender y reportar el total de personas adultas (29 a 59 años) beneficiadas en el marco de la meta del proyecto de inversión relacionada durante el año 2018.</t>
  </si>
  <si>
    <t>Atender y reportar el total de personas adultas (29 a 59 años) beneficiadas en el marco de la meta del proyecto de inversión relacionada durante el año 2019.</t>
  </si>
  <si>
    <t>Atender y reportar el total de personas adultas (29 a 59 años) beneficiadas en el marco de la meta del proyecto de inversión relacionada durante el año 2020.</t>
  </si>
  <si>
    <t>Diseñar e implementar una estrategia de difusión de los servicios del IPES, que involucre personas adultas(27 a 59 años).</t>
  </si>
  <si>
    <t>Hamid Bolivar</t>
  </si>
  <si>
    <t>hbolivar@sdde.gov.co</t>
  </si>
  <si>
    <t>Atender 10.181 personas en centros de atención transitoria para la inclusión social</t>
  </si>
  <si>
    <t>Atender 946 personas en comunidades de vida</t>
  </si>
  <si>
    <t>Reducir a 2020, en una quinta parte, el diferencial de las localidades en donde se concentra el 64,7% de la proporción de prevalencia de alteraciones en la salud relacionadas con trastorno de ansiedad, trastorno depresivo, trastorno afectivo bipolar, trastorno mental, enfermedad neuropsiquiátrica y consumo problemático de alcohol.</t>
  </si>
  <si>
    <t>Atender el 100% de líderes y defensores de Derechos humanos, población LGBTI, y victimas de trata que demanden medidas de prevención o protección para garantizar sus derechos a la vida, libertad, integridad y seguridad.</t>
  </si>
  <si>
    <t>Todos los objetivos de la Política Pública</t>
  </si>
  <si>
    <t xml:space="preserve">03 Pilar Construcción de comunidad y cultura ciudadana
</t>
  </si>
  <si>
    <t>23 Bogotá mejor para las víctimas, la paz y la reconciliación</t>
  </si>
  <si>
    <t>Bogotá Mejor para las víctimas, la paz y la reconciliación</t>
  </si>
  <si>
    <t>Implementar 100 por ciento de medidas de Reparación Integral que fueron acordadas con los sujetos en el Distrito Capital.</t>
  </si>
  <si>
    <t>Otorgar el 100 por ciento de medidas de Ayuda Humanitaria en el Distrito Capital.</t>
  </si>
  <si>
    <t>Realizar acompañamiento pedagógico, didáctico y curricular a docentes y directivos docentes de las instituciones educativas distritales, en la atención educativa  a la poblacion adulta desde enfoque diferencial.</t>
  </si>
  <si>
    <t>(Número de colegios acompañados/Número de colegios que ofertan educación a personas adultas)* 100%</t>
  </si>
  <si>
    <t>115 Fortalecimiento institucional desde la gestión pedagógica</t>
  </si>
  <si>
    <t>Ofrecer atención educativa formal a personas adultas en el marco de las estrategias educativas flexibles con enfoque diferencial, de derechos y de género</t>
  </si>
  <si>
    <t>(Número de colegios que ofrecen educación para personas adultas/Número de colegios que atienden a personas adultas)* 100%</t>
  </si>
  <si>
    <t>Realizar estrategias de alfabetización y acciones orientadas a fortalecer la educación de adultos con oferta educativa pertinente</t>
  </si>
  <si>
    <t>Implementar metodologías educativas flexibles para la atención de población en condición de extraedad, vulnerable y diversa.</t>
  </si>
  <si>
    <t xml:space="preserve">1. Caracterizar socioeconomicamente a personas víctimas en edad de trabajar.
(Rango seleccionado para esta PP de 29 a 59 años) 
</t>
  </si>
  <si>
    <t>Todas las dimensiones de la Polìtica Pública</t>
  </si>
  <si>
    <t>Dimensión: Socioeconómica
Eje: Adultas y adultos gozando efectivamente de sus derechos sociales</t>
  </si>
  <si>
    <t>Dimensión: Socioeconómica
Eje: Adultas y adultos con trabajo digno y decente, y oportunidades económicas.</t>
  </si>
  <si>
    <t>Dimensión: Participativa 
Eje: Adultas y adultos formados en cultura política.</t>
  </si>
  <si>
    <t>Dimensión:  Seguridad  y Convivencia
Eje: Bogotá protectora y segura para adultas y adultos.</t>
  </si>
  <si>
    <t xml:space="preserve">Dimensión: Territorial 
Eje: Adultas y adultos en entornos saludables y favorables. </t>
  </si>
  <si>
    <t>Dimensión: Participativa
Eje: Adultas y adultos con participación incidente en las decisiones de la ciudad.</t>
  </si>
  <si>
    <t>Dimensión: Diversidad y cultura 
Eje: Adultas y adultos  que gozan de una ciudad intercultural, plural y diversa en igualdad y equidad.</t>
  </si>
  <si>
    <t>Dimensión:  Seguridad  y Convivencia
Ejes: Adultas y adultos conviviendo en paz.</t>
  </si>
  <si>
    <t xml:space="preserve">Espacios de paz, convivencia y concertación </t>
  </si>
  <si>
    <t xml:space="preserve">Seguridad económica
</t>
  </si>
  <si>
    <t xml:space="preserve">Transformación de conflictos 
</t>
  </si>
  <si>
    <t xml:space="preserve">Seguridad frente a las violencias 
</t>
  </si>
  <si>
    <t xml:space="preserve">Trabajo digno y decente 
</t>
  </si>
  <si>
    <t xml:space="preserve">Autorreconocimiento  y reconocimiento </t>
  </si>
  <si>
    <t xml:space="preserve">Autorreconocimiento y reconocimiento </t>
  </si>
  <si>
    <t>Dimensión: Diversidad y cultura 
Eje: Adultas y adultos visibles en la ciudad.</t>
  </si>
  <si>
    <t xml:space="preserve">
Número de atenciones a las personas adultas en los servicios de alternativas comerciales transitorias. </t>
  </si>
  <si>
    <t>Número de ferias de empleabilidad realizadas para personas víctimas en edad de trabajar.</t>
  </si>
  <si>
    <t>Sumatoria de ferias de empleabilidad realizadas para personas víctimas en edad de trabajar.</t>
  </si>
  <si>
    <t>(Sumatoria de adultos formados en procesos de participación/ total de personas adultas inscritas beneficiadas en los procesos de formación) x 100</t>
  </si>
  <si>
    <t>Número de organizaciones de mujer y género asesoradas técnicamente en espacios y procesos de participación</t>
  </si>
  <si>
    <t>Sumatoria de organizaciones de mujer y género asesoradas técnicamente en espacios y procesos de participación</t>
  </si>
  <si>
    <t>Fortalecer 150 organizaciones de mujer y género en espacios y procesos de participación</t>
  </si>
  <si>
    <t>Número de organizaciones étcinas asesoradas técnicamente en espacios y procesos de participación</t>
  </si>
  <si>
    <t>Número de organizaciones de personas con discapacidad asesoradas técnicamente en espacios y procesos de participación</t>
  </si>
  <si>
    <t>Número de organizaciones de nuevas expresiones asesoradas técnicamente en espacios y procesos de participación</t>
  </si>
  <si>
    <t>Sumatoria de organizaciones étnicas asesoradas técnicamente en espacios y procesos de participación</t>
  </si>
  <si>
    <t>Sumatoria de organizaciones de personas con discapacidad  asesoradas técnicamente en espacios y procesos de participación</t>
  </si>
  <si>
    <t>Sumatoria de organizaciones de nuevas expresiones asesoradas técnicamente en espacios y procesos de participación</t>
  </si>
  <si>
    <t xml:space="preserve">(Sumatoria de organizaciones comunales de primer grado  donde participan personas adultas/Total de organizaciones comunales de primer grado) x 100 </t>
  </si>
  <si>
    <t xml:space="preserve">(Sumatoria de organizaciones comunales de segundo grado  donde participan personas adultas/Total de organizaciones comunales de segundo grado) x 100 </t>
  </si>
  <si>
    <t>(Sumatoria de mujeres adultas formadas en temas de promoción, reconocimiento y apropiación de sus derechos/ Total de mujeres adultas que solicitan participar en el proceso de formación) x 100</t>
  </si>
  <si>
    <t>Porcentaje de mujeres adultas formadas a través de la Escuela de Formación Política</t>
  </si>
  <si>
    <t>(Sumatoria de mujeres adultas formadas a través de la escuala de formación política/ Total de mujeres adultas que cumplen con los requisitos de la escuela de formación política) x 100</t>
  </si>
  <si>
    <t>Porcentaje mujeres adultas capacitadas  en el derecho a la participación y representación política que se encuentren en instancias Distritales.</t>
  </si>
  <si>
    <t>(Sumatoria de mujeres adultas capacitadas en el derecho a la participación y representación política que se encuentren en instancias Distritales/ Total de mujeres adultas que cumplen con los requisitos) x 100</t>
  </si>
  <si>
    <t>(Sumatoria de mujeres adultas  en ejercicio de prostitución, sensibilizadas en derechos humanos, desarrollo personal y salud/Total de mujeres en ejercicio de prostitución priorizadas) x 100</t>
  </si>
  <si>
    <t>Porcentaje de mujeres  adultas en sus diferencias y diversidades, vinculadas a procesos de promoción, reconocimiento y apropiación de derechos, a través de las Casas de Igualdad de Oportunidades para las Mujeres</t>
  </si>
  <si>
    <t>(Sumatoria de mujeres  adultas en sus diferencias y diversidades, vinculadas a procesos de promoción, reconocimiento y apropiación de derechos, a través de las Casas de Igualdad de Oportunidades para las Mujeres/Total de mujeres adultas que solicitaron participar) x 100</t>
  </si>
  <si>
    <t>Porcentaje de mujeres  adultas víctimas de violencia  beneficiadas con atención psicosocial y asesoría jurídica</t>
  </si>
  <si>
    <t>(Sumatoria de mujeres  adultas víctimas de violencia  beneficiadas con atención psicosocial y asesoría jurídica/Total de mujeres adultas víctimas de violencia priorizadas para atención) x 100</t>
  </si>
  <si>
    <t xml:space="preserve">Porcentaje de mujeres adultas  atendidas a través de la Línea Púrpura. </t>
  </si>
  <si>
    <t>(Sumatoria de mujeres adultas  atendidas a través de la Línea Púrpura/ Total de mujeres que se comunican a través de la linea Purpura) x 100</t>
  </si>
  <si>
    <t>(Sumatoria de  mujeres   de violencia y personas a cargo protegidas a través de Casas Refugio de manera integral/ Total de mujeres que solicitan atención a través de Casa Refugio de manera integral) x 100</t>
  </si>
  <si>
    <t>Porcentaje de  mujeres  de violencia y personas a cargo protegidas a través de Casas Refugio de manera integral</t>
  </si>
  <si>
    <t>Porcentaje de  personas adultas a las que se les  brinda  orientación y asesoría jurídica a través de escenarios de fiscalías (CAPIF, CAVIF y CAIVAS) y Casas de Justicia.</t>
  </si>
  <si>
    <t>(Sumatoria de personas adultas a las que se les  brinda  orientación y asesoría jurídica a través de escenarios de fiscalías (CAPIF, CAVIF y CAIVAS) y Casas de Justicia/ Total de personas adultas que solicitan atención) x 100</t>
  </si>
  <si>
    <t>Porcentaje de casos de violencias contra las mujeres adultas representados en el Distrito Capital</t>
  </si>
  <si>
    <t>(Sumatoria  de casos de violencias contra las mujeres adultas representados en el Distrito Capital/ Total de casosde violencias contra las mujeres adultas priorizados) x 100</t>
  </si>
  <si>
    <t>Porcentaje de mujeres  adultas asesoradas  jurídicamante a través de casas de Igualdad de Oportunidades para las Mujeres.</t>
  </si>
  <si>
    <t>(Sumatoria de mujeres  adultas asesoradas  jurídicamante a través de casas de Igualdad de Oportunidades para las Mujeres/Total de mujeres adultas que solicitan atención en las Casas de Igualdad de Oportunidades) x 100</t>
  </si>
  <si>
    <t>Ejecutar 5  Proyectos con acciones afirmativas en el ejercicio de los derechos en el marco del PIOEG  y DESC de las mujeres en su diversidad</t>
  </si>
  <si>
    <t>Número de proyectos implementados con acciones afirmativas en el ejercicio de los derechos en el marco del PIOEG  y DESC de las mujeres en su diversidad</t>
  </si>
  <si>
    <t>Sumatoria de proyectos implementados con acciones afirmativas en el ejercicio de los derechos en el marco del PIOEG  y DESC de las mujeres en su diversidad</t>
  </si>
  <si>
    <t>(Sumatoria de personas adultasformadas en temas de seguridad vial/Total de personas adultas que solicitaron formación en temas de seguridad vial) x 100</t>
  </si>
  <si>
    <t>Número de campañas macro de enseñanza en seguridad vial realizadas</t>
  </si>
  <si>
    <t>Sumatoria de campañas macro de enseñanza en seguridad vial realizadas</t>
  </si>
  <si>
    <t>Brindar a 320 personas emprendimientos por oportunidad asistencia técnica a la medida.</t>
  </si>
  <si>
    <t>Porcentaje de personas adultas beneficiadas con asistencia técnica a la medida en temas de emprendimientos por oportunidad.</t>
  </si>
  <si>
    <t>(Sumatoria  de personas adultas beneficiadas con asistencia técnica a la medida en temas de emprendimientos por oportunidad/Total de personas adultas que scumplen con los requisitos exigidos para la asistencia técnica) x 100</t>
  </si>
  <si>
    <t>Apoyar 170 unidades productivas en su proceso de formalización.</t>
  </si>
  <si>
    <t>Apoyar unidades productivas (incluidas personas adultas) en su proceso de formalización.</t>
  </si>
  <si>
    <t>Número de  unidades productivas (incluidas personas adultas) apoyadas en su proceso de formalización.</t>
  </si>
  <si>
    <t>Sumatoria de  unidades productivas (incluidas personas adultas) apoyadas en su proceso de formalización.</t>
  </si>
  <si>
    <t>Formar 6.500 Personas en competencias blandas y transversales por medio de la Agencia Pública de Gestión y Colocación del Distrito</t>
  </si>
  <si>
    <t>Porcentaje de personas adultas formadas en competencias blandas y transversales por medio de la Agencia Pública de Gestión y Colocación del Distrito.</t>
  </si>
  <si>
    <t>(Sumatoria de personas adultas formadas en competencias blandas y transversales por medio de la Agencia Pública de Gestión y Colocación del Distrito/Total de personas adultas que acceden al  proceso  de formación en competencias blandas y transversales por medio de la Agencia Pública de Gestión y Colocación del Distrito) x 100</t>
  </si>
  <si>
    <t>Formar al menos 2.000 Personas en competencias laborales</t>
  </si>
  <si>
    <t>Porcentaje de personas adultas formadas en competencias laborales</t>
  </si>
  <si>
    <t>(Sumatoria de personas adultas formadas en competencias laborales/Total de personas adultas que fueron priorizadas para acceder al proceso  de formación en competencias laborales) x 100</t>
  </si>
  <si>
    <t>Vincular 4.250 Personas laboralmente a través de los diferentes procesos de intermediación.</t>
  </si>
  <si>
    <t>Porcentaje de personas adultas vinculadas laboralmente a través de los diferentes procesos de intermediación de la Subdirección de Empleo y Formación</t>
  </si>
  <si>
    <t>(Sumatoria de personas adultas vinculadas laboralmente a través de los diferentes procesos de intermediación de la Subdirección de Empleo y Formación/ Total de personas adultas que cumplen con los requisitos para acceder al proceso de vinculaci+ón laboral) x 100</t>
  </si>
  <si>
    <t>Remitir al menos 6.000 Personas a  empleadores desde la Agencia</t>
  </si>
  <si>
    <t>Porcentaje de personas adultas beneficiadas con el proceso de remisión de perfiles laborales a  empleadores desde la Agencia.</t>
  </si>
  <si>
    <t>(Sumatoria de personas adultas beneficiadas con el proceso de remisión de perfiles laborales a  empleadores desde la Agencia/Total de personas adultas que cumplen con los requisitos para acceder al proceso de remisión de perfiles laborales a  empleadores desde la Agencia) x 100</t>
  </si>
  <si>
    <t>Remitir 4.000 Personas formadas y certificadas por la Agencia a empleadores.</t>
  </si>
  <si>
    <t>Porcentaje de personas adultas formadas y certificadas, que son beneficiadas con el proceso de remisión de perfiles laborales a  empleadores desde la Agencia.</t>
  </si>
  <si>
    <t>(Sumatoria de personas adultas formadas y certificadas, que son  beneficiadas con el proceso de remisión de perfiles laborales a  empleadores desde la Agencia/Total de personas adultas formadas y certificadas que cumplen con los requisitos para acceder al proceso de remisión de perfiles laborales a  empleadores desde la Agencia) x 100</t>
  </si>
  <si>
    <t>Realizar un estudio que incluya el  Autorreconocimiento, reconocimiento, orientaciones sexuales e identidades de género de las personas adultas en el Distrito.</t>
  </si>
  <si>
    <t xml:space="preserve">Realizar una Campaña de cambio cultural para la transformación de imaginarios y representaciones sociales discriminatorias hacia las personas de los sectores LGBTI  incorpora un componente de eliminación de prejuicios, violencias y discriminaciones hacia personas habitantes de calle de los sectores LGBTI. </t>
  </si>
  <si>
    <t xml:space="preserve">Número de Campañas de cambio cultural realizadas para la transformación de imaginarios y representaciones sociales discriminatorias hacia las personas de los sectores LGBTI  </t>
  </si>
  <si>
    <t xml:space="preserve">Campaña de cambio cultural realizada para la transformación de imaginarios y representaciones sociales discriminatorias hacia las personas de los sectores LGBTI  </t>
  </si>
  <si>
    <t>Fortalecer 500 Mujeres Que participan en instancias Distritales.</t>
  </si>
  <si>
    <t>(Sumatoria de  atención psicosocial a través de casas de Igualdad de Oportunidades para las Mujeres/Total de atención solicitadas en las Casas de Igualdad de Oportunidades) x 100</t>
  </si>
  <si>
    <t>Secretaría de Hábitat</t>
  </si>
  <si>
    <t>Número de documentos realizados/Número de documentos programados*100</t>
  </si>
  <si>
    <t>07. Eje transversal Gobierno Legítimo fortalecimiento local y eficiencia</t>
  </si>
  <si>
    <t>Porcentaje de avance en el cumplimiento superior al 80% de los planes de acción de las políticas públicas distritales en las que tiene competencia el sector salud</t>
  </si>
  <si>
    <t>Porcentaje</t>
  </si>
  <si>
    <t xml:space="preserve">Actividad 1.3  Desarrollo de estrategias para la promoción de la salud que fortalezcan el ejercicio del derecho a la salud de las poblaciones diferenciales. </t>
  </si>
  <si>
    <t>Porcentaje de avance en el desarrollo de estrategias que fortalezcan el ejercicio del derecho a la salud de las poblaciones diferenciales</t>
  </si>
  <si>
    <t>Actividad 1.6  Adopción y seguimiento a la implementación de la ruta de promoción y mantenimiento de la salud en los espacios de vida cotidiana, en coordinación intersectorial.</t>
  </si>
  <si>
    <t>Porcentaje de avance en la implementación y seguimiemto de la ruta de promoción y mantenimiento de la salud en los espacios de vida cotidiana, en coordinación intersectorial.</t>
  </si>
  <si>
    <t>Porcentaje de personas que incrementan sus prácticas adecuadas de cuidado y autocuidado en Salud Oral en un15%</t>
  </si>
  <si>
    <t xml:space="preserve">5.1. Diseño e implementación de la estrategia de información, educación y comunicación en salud mental.  
</t>
  </si>
  <si>
    <t xml:space="preserve">Porcentaje de avance en el diseño y la implementación de la estrategia de educación y comunicación en salud mental. </t>
  </si>
  <si>
    <t xml:space="preserve">5.2.  Diseño e implementación de las estrategias para la prevención universal, selectiva e indicada de consumo de SPA en los espacios de vida cotidiana del Distrito Capital. </t>
  </si>
  <si>
    <t>Porcentaje de avance en el diseño e implementación de las acciones de la estrategia para la prevención universal, selectiva e indicada de consumo de SPA en los espacios de vida cotidiana</t>
  </si>
  <si>
    <t xml:space="preserve">5.3. Canalización del 80% de personas identificadas con eventos y/o trastornos mentales y del comportamiento a rutas de atención integral identificadas en los espacios de vida cotidiana. </t>
  </si>
  <si>
    <t>Porcentaje de canalizaciones de personas con eventos y/o trastornos mentales y del comportamiento que son canalizadas a las rutas de atención integral en los espacios de vida cotidiana</t>
  </si>
  <si>
    <t>5.4. Levantamiento de la línea de base de las condiciones de salud mental en el Distrito Capital</t>
  </si>
  <si>
    <t xml:space="preserve">Porcentaje de avance en la definición de la línea de base de las condiciones de salud mental </t>
  </si>
  <si>
    <t>Actividad 3.2 Diseño e implementación de estrategias para la promoción de hábitos de vida saludables y la detección de riesgos relacionados con condiciones crónicas en los espacios de vida cotidiana priorizados.</t>
  </si>
  <si>
    <t xml:space="preserve">Porcentaje de avance en el diseño e implementación de estrategias para la promoción de hábitos de vida saludables y la detección de riesgos relacionados con condiciones crónicas en los espacios de vida cotidiana priorizados </t>
  </si>
  <si>
    <t xml:space="preserve">Actividad 20.1 Desarrollo de acciones colectivas dirigidas a organizaciones de personas viviendo con VIH para el reconocimiento de derechos en salud y promoción de prácticas de  cuidado de la salud. 
</t>
  </si>
  <si>
    <t>Avance en el desarrollo de acciones colectivas y organizaciones de personas viviendo con VIH con intervenciones colectivas para el reconocimiento de derechos en salud y promoción de prácticas de cuidado de la salud.</t>
  </si>
  <si>
    <t xml:space="preserve">Actividad 20.2 Desarrollo de estrategias para el abordaje integral de una sexualidad placentera y libre de ITS, con énfasis en el acceso al tamizaje en VIH como un derecho en salud, en el marco de los derechos sexuales y derechos reproductivos. 
</t>
  </si>
  <si>
    <t xml:space="preserve">Avance en el desarrollo de estrategias de tamizaje implementadas para el abordaje integral de una sexualidad placentera y libre de ITS. </t>
  </si>
  <si>
    <t xml:space="preserve">Actividad 27.1 Asesoria y asistencia técnica a las IPS y EAPB en atención a eventos de tuberculosis y VIH en el contexto del Modelo de Atención Integral en Salud (AIS).
</t>
  </si>
  <si>
    <t>Porcentaje de IPS y EPS asesoradas con asistencia técnica en atención a eventos de tuberculosis y VIH</t>
  </si>
  <si>
    <t>Actividad 27.2 Desarrollo de estrategias para la promoción de hábitos saludables que permitan reducir riesgos relacionados con las enfermedades transmisibles, la prevención de la TB, la identificación oportuna de sintomáticos respiratorios y su vinculación a rutas de atención integral en coordinación con las EAPB.</t>
  </si>
  <si>
    <t xml:space="preserve">Porcentaje de Sintomáticos respiratorios identificados vinculados a la ruta integral de atención </t>
  </si>
  <si>
    <t xml:space="preserve">Actividad 27.3  Seguimiento de los casos de tuberculosis mediante el fortalecimiento de la administración del tratamiento estrictamente supervisado para TB y canalizados a las rutas de atención integral con las EAPB y programas de VIH para seguimiento a los casos de la coinfección TB/VIH </t>
  </si>
  <si>
    <t>Porcentaje de personas con TB y TB/VIH con seguimiento</t>
  </si>
  <si>
    <t>Porcentaje de avance asesoria y  asistencia técnica a las IPS y EPS con relación a la atención en Salud mental para  la implementación del modelo de atención AIS.</t>
  </si>
  <si>
    <t>(Avance ejecutado de  asesoria y  asistencia técnica a las IPS y EPS con relación a la atención en Salud mental para  la implementación del modelo de atención AIS/Avance programado de asesoria y  asistencia técnica a las IPS y EPS con relación a la atención en Salud mental para  la implementación del modelo de atención AIS)*100</t>
  </si>
  <si>
    <t>9.1 Asesoria y  asistencia técnica  a las IPS y EPS en la atención a personas con consumo de sustancias psicoactivas  en el contexto del modelo de atención AIS .</t>
  </si>
  <si>
    <t xml:space="preserve">Porcentaje de avance en la realización de Asesoria y  asistencia técnica  a las IPS y EPS en la atención a personas con consumo de sustancias psicoactivas  en el contexto del modelo de atención AIS . </t>
  </si>
  <si>
    <t>8.1 Asesoria y  asistencia técnica  a las IPS y EPS en la adherencia a Guias de atención en salud mental en el contexto del modelo de atención AIS .</t>
  </si>
  <si>
    <t xml:space="preserve">Porcentaje de avance en la realización de  asesoria y  asistencia técnica  a las IPS y EPS en la adherencia a Guias de atención en salud mental en el contexto del modelo de atención AIS . </t>
  </si>
  <si>
    <t xml:space="preserve">(Avance ejecutado en la realización de asesoria y  asistencia técnica  a las IPS y EPS en la adherencia a Guias de atención en salud mental en el contexto del modelo de atención AIS /Avance programado  en la realización de asesoria y  asistencia técnica  a las IPS y EPS en la adherencia a Guias de atención en salud mental en el contexto del modelo de atención AIS)*100 </t>
  </si>
  <si>
    <t xml:space="preserve">Porcentaje de ejecucion de recursos del regimen subsidiado </t>
  </si>
  <si>
    <t>Porcentaje de ejecucion de recursos de Inspección, vigilancia y control -  Superintendencia  Nacional de Salud  (Decreto 1020 de 2007 - Modificado por la ley 1438/2011 - Art. 119) en el periodo</t>
  </si>
  <si>
    <t>Porcentaje de ejecucion de recursos disponibles para la Interventoría del Régimen Subsidiado de acuerdo a la normatividad vigente. en el periodo</t>
  </si>
  <si>
    <t>Atenciones realizadas a la población PPNA – vinculada  que demande los servicios en la red publica distrital contratada</t>
  </si>
  <si>
    <t>Número</t>
  </si>
  <si>
    <t>Atenciones realizadas a la población PPNA – vinculada  que demande los servicios de salud  en la red  complementaria.</t>
  </si>
  <si>
    <t>Atenciones realizadas a la población PPNA – vinculada  que demande los servicios   electivos y de urgencias  a través de  los prestadores no contratados</t>
  </si>
  <si>
    <t>Atenciones  No POSS realizadas a la población del Régimen Subsidiado que demande los servicios en la red contratada y no contratada</t>
  </si>
  <si>
    <t>Porcentaje de ejecucion de recursos de gratuidad</t>
  </si>
  <si>
    <t>Porcentaje de contratos con la Red Publica Distrital para la atencion de la PPNA-Vinculados con acciones de seguimiento o auditoria realizados en el periodo</t>
  </si>
  <si>
    <t>Ejecutar  Proyectos con acciones afirmativas en el ejercicio de los derechos en el marco del PIOEG  y DESC de las mujeres en su diversidad</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</si>
  <si>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</si>
  <si>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 xml:space="preserve">2. Realizar Ferias de empleabilidad  para personas víctimas edad de trabajar.
(Se convocan a personas entre 18 a 59 años)
</t>
  </si>
  <si>
    <t xml:space="preserve">Atención integral a víctimas del desplazamiento forzado.
</t>
  </si>
  <si>
    <t>Jorge Gutierrez Rodriguez 
Aleyda Gomez
Edgar Triana</t>
  </si>
  <si>
    <t>jgutierrezr@sdis.gov.co
agomez@sdis.gov.co
etriana@sdis.gov.co</t>
  </si>
  <si>
    <t xml:space="preserve">
Porcentaje de  personas adultas que ejercen Actividades de Economía Informal  formadas </t>
  </si>
  <si>
    <t xml:space="preserve">(Sumatoria de personas adultas que ejercen Actividades de Economía Informal  formadas/Total de personas adultas que cumplen los criterios para recibir formación) x 100 </t>
  </si>
  <si>
    <t xml:space="preserve">Porcentaje de personas adultas Integradas a procesos de enlace social y seguimiento. </t>
  </si>
  <si>
    <t>(Sumatoria de personas adultas integradas a procesos de enlace social y seguimiento y cumplen con los criterios/Total de personas adultas que solicitan ser integradas a procesos de enlace social y seguimiento) x 100</t>
  </si>
  <si>
    <t>(Sumatoria de personas adultas vinculadas en procesos de gestión ambiental local/Total de personas vinculadas en procesos de gestión ambiental local) x 100</t>
  </si>
  <si>
    <t>Porcentaje de personas adultas vinculadas en  acciones de educación ambiental</t>
  </si>
  <si>
    <t>(Sumatoria de personas adultas vinculadas en acciones de educación ambiental /Total de personas vinculadas en acciones de educación ambiental) x 100</t>
  </si>
  <si>
    <t>Porcentaje de personas adultas involucradas en actividades para fomentar el respeto y la construcción de nuevas subjetividades desde la diversidad de orientaciones sexuales e identidades de género</t>
  </si>
  <si>
    <t>(Sumatoria de personas adultas involucradas en actividades para fomentar el respeto y la construcción de nuevas subjetividades desde la diversidad de orientaciones sexuales e identidades de género /Total de personas involucradas en actividades para fomentar el respeto y la construcción de nuevas subjetividades desde la diversidad de orientaciones sexuales e identidades de género) x 100</t>
  </si>
  <si>
    <t xml:space="preserve">Porcentaje de personas adultas involucradas en actividades para realizar procesos formación en atención diferencial por orientación sexual e identidad de género   </t>
  </si>
  <si>
    <t>(Sumatoria de personas adultas involucradas en actividades para realizar procesos formación en atención diferencial por orientación sexual e identidad de género    /Total de personas involucradas en actividades para realizar procesos formación en atención diferencial por orientación sexual e identidad de género) x 100</t>
  </si>
  <si>
    <t>Porcentaje de personas adultas  atendidas mediante las unidades operativas asociadas al servicio y los equipos locales</t>
  </si>
  <si>
    <t>(Sumatoria de personas adultas que cumplen con los criterios, atendidas mediante las unidades operativas asociadas al servicio y los equipos locales/ Total de personas adultas que solicitan atención mediante las unidades operativas asociadas al servicio y los equipos locales) x 100</t>
  </si>
  <si>
    <t>Porcentaje de personas adultasdel sector educativo y aparatos de justicia  vinculadas  a procesos de transformación de imaginarios y representaciones sociales</t>
  </si>
  <si>
    <t>(Sumatoria de personas adultas del sector educativo y aparatos de justicia  vinculadas  a procesos de transformación de imaginarios y representaciones sociales/ Total de personasdel sector educativo y aparatos de justicia  vinculadas  a procesos de transformación de imaginarios y representaciones sociales) x 100</t>
  </si>
  <si>
    <t xml:space="preserve">Salud, alimentación y nutrición
</t>
  </si>
  <si>
    <t xml:space="preserve">Salud, alimentación, nutrición, recreación y deporte
</t>
  </si>
  <si>
    <t>Porcentaje de personas adultas atendidas por medio de la estrategia de abordaje en calle</t>
  </si>
  <si>
    <t>Porcentaje de personas adultas atendidas en en comunidades de vida</t>
  </si>
  <si>
    <t xml:space="preserve">Porcentaje de personas adultas involucradas en el marco de la implementación de la  estrategia de prevención con poblaciones en alto riesgo de habitabilidad en calle en el Distrito capital </t>
  </si>
  <si>
    <t>(Sumatoria de personas adultas atendidas por medio de la estrategia de abordaje en calle /Total de personas atendidas por medio de la estrategia de abordaje en calle) x 100</t>
  </si>
  <si>
    <t>Porcentaje de personas adultas atendidas en centros de atención transitoria para la inclusión social</t>
  </si>
  <si>
    <t>(Sumatoria de personas adultas atendidas en centros de atención transitoria para la inclusión social /Total de personas atendidas en centros de atención transitoria para la inclusión social) x 100</t>
  </si>
  <si>
    <t>(Sumatoria de personas  adultas atendidas en en comunidades de vida /Total de personas atendidas en comunidades de vida) x 100</t>
  </si>
  <si>
    <t>(Sumatoria de personas adultas involucradas en el marco de la implementación de la  estrategia de prevención con poblaciones en alto riesgo de habitabilidad en calle en el Distrito capital  /Total de personas involucradas en el marco de la implementación de la  estrategia de prevención con poblaciones en alto riesgo de habitabilidad en calle en el Distrito capital) x 100</t>
  </si>
  <si>
    <t>Porcentaje de atenciones psicosociales  a mujeres  adultas través de casas de Igualdad de Oportunidades para las Mujeres.</t>
  </si>
  <si>
    <t xml:space="preserve">Planeación </t>
  </si>
  <si>
    <t>Desarrollo Económico, Industria y Turismo</t>
  </si>
  <si>
    <t>Integración Social</t>
  </si>
  <si>
    <t>Salud</t>
  </si>
  <si>
    <t>Educación</t>
  </si>
  <si>
    <t>Ambiente</t>
  </si>
  <si>
    <t>Movilidad</t>
  </si>
  <si>
    <t>Mujer</t>
  </si>
  <si>
    <t>Hábitat</t>
  </si>
  <si>
    <t>Gobierno</t>
  </si>
  <si>
    <t>Planeación</t>
  </si>
  <si>
    <t xml:space="preserve">Línea de acción </t>
  </si>
  <si>
    <t>Objetivo de la Dimensión</t>
  </si>
  <si>
    <t xml:space="preserve">Dimensión: Seguridad y Convivencia
Eje: Bogotá protectora y segura para adultas y adultos.
</t>
  </si>
  <si>
    <t xml:space="preserve">Dimensión: Socioeconómica
Eje: Adultas y adultos con trabajo digno y decente, y oportunidades económicas.
</t>
  </si>
  <si>
    <t>Ciudad para las Familias</t>
  </si>
  <si>
    <t>49,3</t>
  </si>
  <si>
    <t>Mayo 31 de 2020</t>
  </si>
  <si>
    <t>153 - Fortalecimiento del Sistema Distrital de Atención y Reparación Integral a Víctimas  - SDARIV - como contribución al goce efectivo de derechos de las víctimas del conflicto armado residentes en Bogotá.</t>
  </si>
  <si>
    <t>NA</t>
  </si>
  <si>
    <t xml:space="preserve">07 Eje Transversal Gobierno Legítimo Fortalecimiento Local y eficiente </t>
  </si>
  <si>
    <t xml:space="preserve">Fortalecimiento del Ciclo de Políticas Públicas en el Distrito Capital </t>
  </si>
  <si>
    <t xml:space="preserve">
Realizar 10 estudios que permitan contar con información de calidad para la formulación,
seguimiento y evaluación de Políticas Públicas</t>
  </si>
  <si>
    <t>300 555 94 58</t>
  </si>
  <si>
    <t>mmunoz@sdp.gov.co</t>
  </si>
  <si>
    <t>44 Gobierno y ciudadanía digital</t>
  </si>
  <si>
    <t>193 Sistema de Información para una Política Pública Eficiente</t>
  </si>
  <si>
    <t>Pilar 1: Igualdad en Lalidad de Vida</t>
  </si>
  <si>
    <t>105Distrito Diverso</t>
  </si>
  <si>
    <t xml:space="preserve">Realizar un estudio de interseccionalidad de la PPLGBTI que integre las categorías por grupo etàreo y situación de vulnerabilidad </t>
  </si>
  <si>
    <t>No se han definido recursos para 2019</t>
  </si>
  <si>
    <t>Desarrollar en la cuarta fase de la "Estrategia de Cambio Cutural En Bogotá se Puede Ser", una intervención dirigida hacia la población LGBTI</t>
  </si>
  <si>
    <t>Silvia Ortiz</t>
  </si>
  <si>
    <t>silvia.ortiz@ambientebogota.gov.co</t>
  </si>
  <si>
    <t>Porcentaje de personas adultas vinculadas en procesos de gestión ambiental local</t>
  </si>
  <si>
    <t>06 Eje transversal Sostenibilidad ambiental basada en la eficiencia energética</t>
  </si>
  <si>
    <t>Ambiente sano para la equidad y disfrute del ciudadano</t>
  </si>
  <si>
    <t>1.241.364</t>
  </si>
  <si>
    <t>100%</t>
  </si>
  <si>
    <t>27,50%</t>
  </si>
  <si>
    <t>196 Fortalecimiento local, gobernabilidad, gobernanza y participación ciudadana</t>
  </si>
  <si>
    <t>Acompañar 100% de las organizaciones comunales de segundo grado en temas relacionados con acción comunal</t>
  </si>
  <si>
    <t>01 Pilar Igualdad de Calidad de Vida</t>
  </si>
  <si>
    <t>06 Calidad educativa para todos</t>
  </si>
  <si>
    <t>Oportunidades de aprendizaje desde el enfoque diferencial</t>
  </si>
  <si>
    <t>07 Inclusión educativa para la equidad</t>
  </si>
  <si>
    <t>117 Acceso y permanencia con enfoque local</t>
  </si>
  <si>
    <t>Cobertura con equidad</t>
  </si>
  <si>
    <t>Vincular  mujeres  adultas en sus diferencias y diversidades a procesos de promoción, reconocimiento y apropiación de derechos, a través de las Casas de Igualdad de Oportunidades para las Mujeres. (Dirección Terrizorialización)</t>
  </si>
  <si>
    <t>Cultura</t>
  </si>
  <si>
    <t xml:space="preserve">Dimensión: diversidad y cultura
Eje: adultas y adultos que gozan de una ciudad intercultural, plural y diversa en igualdad y equidad.
</t>
  </si>
  <si>
    <t>Realizar intervenciones que permitan a la población adulta ejercer sus derechos y su ciudadanía en igualdad de condiciones y sin discriminación alguna. Se busca materializar la perspectiva diferencial en pro del mejoramiento de las condiciones de vida de las diversas poblaciones en la ciudad, a partir del acceso y disfrute del arte y la cultura.</t>
  </si>
  <si>
    <t>Cultura, Recreación y Deporte</t>
  </si>
  <si>
    <t>222 Instituto Distrital de las Artes</t>
  </si>
  <si>
    <t>Lina María Gaviria Hurtado</t>
  </si>
  <si>
    <t>lina.gaviria@idartes.gov.co</t>
  </si>
  <si>
    <t>Jaime Cerón Silva</t>
  </si>
  <si>
    <t>jaime.ceron@idartes.gov.co</t>
  </si>
  <si>
    <t>Asistencias a las actividades artísticas programadas en los escenarios del Idartes.</t>
  </si>
  <si>
    <t>Sumatoria de asistencias</t>
  </si>
  <si>
    <t>Actividades artísticas a través de la red de equipamientos del Idartes en las 20 localidades.</t>
  </si>
  <si>
    <t>Sumatoria de actividades</t>
  </si>
  <si>
    <t>Asistencias a las actividades artísticas programadas en las 20 localidades destinadas a la transformación social de los territorios.</t>
  </si>
  <si>
    <t>Actividades artísticas incluyentes y descentralizadas para la transformación social en las 20 localidades.</t>
  </si>
  <si>
    <t>Asistencias a las actividades programadas en torno a la interacción entre arte,  la cultura científica y la tecnología en la ciudad.</t>
  </si>
  <si>
    <t>Actividades  en torno a la interacción entre arte,  cultura científica y tecnología.</t>
  </si>
  <si>
    <t>2 Democracia Urbana</t>
  </si>
  <si>
    <t>17 Espacio público, derecho de todos</t>
  </si>
  <si>
    <t>139 - Gestión de infraestructura cultural y deportiva nueva, rehabilitada y recuperada.</t>
  </si>
  <si>
    <t>Gestión, aprovechamiento económico, sostenibilidad y mejoramiento de equipamientos culturales.</t>
  </si>
  <si>
    <t>3 Construcción de comunidad y cultura ciudadana</t>
  </si>
  <si>
    <t>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</si>
  <si>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</si>
  <si>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</si>
  <si>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3 Pilar Construcción de Comunidad y Cultura Ciudadana</t>
  </si>
  <si>
    <t>Integración entre el arte, la cultura científica, la tecnología y la ciudad</t>
  </si>
  <si>
    <t>Alcanzar 350.000 asistencias en el cuatrienio a las actividades artísticas programadas en los escenarios del Idartes.</t>
  </si>
  <si>
    <t>Realizar 900 actividades artísticas a través de la red de equipamientos del Idartes en las 20 localidades.</t>
  </si>
  <si>
    <t>Alcanzar 700.000 asistencias a las actividades artísticas programadas en las 20 localidades destinadas a la transformación social de los territorios.</t>
  </si>
  <si>
    <t>Realizar 11.100 actividades artísticas incluyentes y descentralizadas para la transformación social en las 20 localidades.</t>
  </si>
  <si>
    <t>Alcanzar 450.000 asistencias a las actividades programadas en torno a la interacción entre arte,  la cultura científica y la tecnología en la ciudad.</t>
  </si>
  <si>
    <t>Realizar 10.971 actividades  en torno a la interacción entre arte,  cultura científica y tecnología.</t>
  </si>
  <si>
    <t>Gestión Pública</t>
  </si>
  <si>
    <t xml:space="preserve">Número de personas adultas (27 a 59 años) caracterizadas.
</t>
  </si>
  <si>
    <t>Porcentaje de  mujeres adultas (27 a 59 años) formadas en temas de promoción, reconocimiento y apropiación de sus derechos a través del uso de herramientas TIC y metodologías participativas.</t>
  </si>
  <si>
    <t>Porcentaje de personas adultas (27 a 59 años) formadas en  procesos de participación.</t>
  </si>
  <si>
    <t>Porcentaje de personas adultas (27 a 59 años) en ejercicio de prostitución, sensibilizadas en derechos humanos, desarrollo personal y salud.</t>
  </si>
  <si>
    <t>Número de mujeresadultas (27 a 59 años) vinculadas.</t>
  </si>
  <si>
    <t xml:space="preserve">Número de personas adultas (27 a 59 años) que recibieron medidas de ayuda humanitaria en los términos establecidos por la ley. </t>
  </si>
  <si>
    <t>Sumatoria de personas adultas (27 a 59 años) caracterizadas.</t>
  </si>
  <si>
    <t xml:space="preserve">Sumatoria de personas adultas (27 a 59 años) que recibieron medidas de ayuda humanitaria en los términos establecidos por la ley. </t>
  </si>
  <si>
    <t xml:space="preserve">Dimensión: Diversidad y cultura
Eje: adultas y adultos que gozan de una ciudad intercultural, plural y diversa en igualdad y equidad.
</t>
  </si>
  <si>
    <t>Secretaría Distrital de Integración Social</t>
  </si>
  <si>
    <t xml:space="preserve">Formar personas adultas (29 a 59 años)  que ejercen Actividades de Economía Informal a Través de Alianzas para El Empleo </t>
  </si>
  <si>
    <t>Brindar alternativas comerciales transitorias en Puntos Comerciales para personas adultas (29 a 59 años)   y la Red de Prestación de Servicios al Usuario del Espacio Público REDEP (Quioscos y Puntos de Encuentro).</t>
  </si>
  <si>
    <t>Brindar asistencia técnica a la medida a personas adultas (29 a 59 años) en temas de emprendimientos por oportunidad.</t>
  </si>
  <si>
    <t>Formar personas adultas (29 a 59 años) en competencias blandas y transversales por medio de la Agencia Pública de Gestión y Colocación del Distrito.</t>
  </si>
  <si>
    <t xml:space="preserve">Brindar  Alternativas Comerciales Transitorias en ferias Comerciales para  personas adultas (29 a 59 años) </t>
  </si>
  <si>
    <t xml:space="preserve">Vincular personas adultas (29 a 59 años) que ejercen actividades de economía informal a programas de formación </t>
  </si>
  <si>
    <t>Integrar personas adultas (29 a 59 años) a procesos de enlace social y seguimiento.</t>
  </si>
  <si>
    <t>Formar  personas adultas (29 a 59 años) en competencias laborales.</t>
  </si>
  <si>
    <t>Vincular personas adultas (29 a 59 años) laboralmente a través de los diferentes procesos de intermediación de la Subdirección de Empleo y Formación-</t>
  </si>
  <si>
    <t>Beneficiar a  personas adultas (29 a 59 años) con el proceso de remisión de perfiles laborales a  empleadores desde la Agencia.</t>
  </si>
  <si>
    <t>Beneficiar a  personas adultas (29 a 59 años) formadas y certificadas con el proceso de remisión de perfiles laborales a  empleadores desde la Agencia.</t>
  </si>
  <si>
    <t>Atender personas adultas (29 a 59 años)  por medio de la estrategia de abordaje en calle.</t>
  </si>
  <si>
    <t>Atender personas adultas (29 a 59 años), en centros de atención transitoria para la inclusión social.</t>
  </si>
  <si>
    <t>Atender personas adultas (29 a 59 años) en comunidades de vida.</t>
  </si>
  <si>
    <t>Vincular  personas adultas (29 a 59 años) en procesos de gestión ambiental local.</t>
  </si>
  <si>
    <t>vincular  personas adultas (29 a 59 años) en acciones de educación ambiental.</t>
  </si>
  <si>
    <t>Formar  personas adultas(29 a 59 años) en temas de seguridad vial.</t>
  </si>
  <si>
    <t>Formar mujeres adultas (29 a 59 años) en temas de promoción, reconocimiento y apropiación de sus derechos a través del uso de herramientas TIC y metodologías participativas.</t>
  </si>
  <si>
    <t>Formar mujeres adultas (29 a 59 años)  a través de la Escuela de Formación Política</t>
  </si>
  <si>
    <t>Proceso de capacitación a mujeres adultas (29 a 59 años) en el derecho a la participación y representación política que se encuentren en instancias Distritales.</t>
  </si>
  <si>
    <t>Formar personas adultas (29 a 59 años) en los procesos de participación .</t>
  </si>
  <si>
    <t>Brindar asesoria técnica a organizaciones de mujer y género, incluidas personas adultas (29 a 59 años), en espacios y procesos de participación.</t>
  </si>
  <si>
    <t>Brindar asesoria técnica a organizaciones étnicas incluidas personas adultas (29 a 59 años), en espacios y procesos de participación.</t>
  </si>
  <si>
    <t>Brindar asesoria técnica a organizaciones de personas con discapacidad incluidas personas adultas (29 a 59 años), en espacios y procesos de participación.</t>
  </si>
  <si>
    <t>Brindar asesoria técnica a organizaciones de nuevas expresiones incluidas personas adultas (29 a 59 años), en espacios y procesos de participación.</t>
  </si>
  <si>
    <t>Acompañar organizaciones comunales de primer grado, incluidas personas adultas (29 a 59 años), en temas relacionados con acción comunal.</t>
  </si>
  <si>
    <t>Acompañar organizaciones comunales de segundo grado, donde participen personas adultas (29 a 59 años), en temas relacionados con acción comunal-</t>
  </si>
  <si>
    <t>Sensibilizar personas adultas (29 a 59 años) en ejercicio de prostitución, en derechos humanos, desarrollo personal y salud. (Dirección Diseño de Politicas)</t>
  </si>
  <si>
    <t>Involucrar  personas adultas (29 a 59 años)  en el marco de la implementación de la  estrategia de prevención con poblaciones en alto riesgo de habitabilidad en calle en el Distrito capital.</t>
  </si>
  <si>
    <t>Vincular mujeres adultas (29 a 59 años) madres de NNAJ que hacen parte del modelo pedagógico a procesos de corresponsabilidad familiar.</t>
  </si>
  <si>
    <t>Brindar atención psicosocial y asesoría jurídica a mujeres  adultas (29 a 59 años) víctimas de violencia.(Dirección Terrizorialización)</t>
  </si>
  <si>
    <t>Realizar atenciones a mujeres adultas (29 a 59 años) a través de la Línea Púrpura. (Dirección de Eliminación de Violencias)</t>
  </si>
  <si>
    <t>Proteger mujeres adultas (29 a 59 años) víctimas de violencia y personas a cargo  a través de Casas Refugio, de manera integral.</t>
  </si>
  <si>
    <t>Realizar orientaciones y asesorías jurídicas a personas adultas (29 a 59 años) a través de escenarios de fiscalías (CAPIF, CAVIF y CAIVAS) y Casas de Justicia. (Dirección de Eliminación de Violencias)</t>
  </si>
  <si>
    <t>Representar casos jurídicamente, de violencias contra las mujeres adultas (29 a 59 años)  en el Distrito Capital.</t>
  </si>
  <si>
    <t>Orientar personas adultas (29 a 59 años) en procesos de prevención  de la violencia intrafamiliar, atendidas por los servicios sociales de la Secretaría Distrital de Integración Social.</t>
  </si>
  <si>
    <t>Capacitar personas adultas (29 a 59 años)  de las entidades distritales y personas de la sociedad civil para la atención integral y la prevención de violencia intrafamiliar y delito sexual.</t>
  </si>
  <si>
    <t>Alcanzar la oportunidad en el100.00% de los casos de atención y protección a personas adultas (29 a 59 años) víctimas de violencias al interior de las familias.</t>
  </si>
  <si>
    <t>Atender el 100% de líderes y defensores de Derechos humanos, población LGBTI, y victimas de trata adultas (29 a 59 años) que demanden medidas de prevención o protección para garantizar sus derechos a la vida, libertad, integridad y seguridad.</t>
  </si>
  <si>
    <t>Brindar orientaciones y asesorías jurídicas a mujeres  adultas víctimas de violencias (29 a 59 años) a través de casas de igualdad de Oportunidades para las Mujeres. (Dirección de Territorialización)</t>
  </si>
  <si>
    <t>Realizar  orientaciones psicosociales a mujeres adultas (29 a 59 años)  a través de casas de Igualdad de Oportunidades para las Mujeres.(Dirección de Territorialización)</t>
  </si>
  <si>
    <t xml:space="preserve">Personas entre (29 a 59 años) a las que se le otorgaron Medidas de Ayuda Humanitaria Inmediata – AHI
</t>
  </si>
  <si>
    <t xml:space="preserve">Formar personas adultas(29 a 59 años) a través de escenarios de información, sensibilización y capacitación,  en asuntos de DDHH y  temas relacionados con educación para la Paz y la Reconciliación. </t>
  </si>
  <si>
    <t xml:space="preserve">Involucrar personas adultas (29 a 59 años), en las actividades para fomentar el respeto y la construcción de nuevas subjetividades desde la diversidad de orientaciones sexuales e identidades de género.  </t>
  </si>
  <si>
    <t xml:space="preserve">Involucrar personas adultas (29 a 59 años) que laboren en los sectores público, privado o mixto, en actividades para realizar procesos formación en atención diferencial por orientación sexual e identidad de género </t>
  </si>
  <si>
    <t>Atender personas adultas (29 a 59 años) de los sectores sociales LGBTI mediante las unidades operativas asociadas al servicio y los equipos locales.</t>
  </si>
  <si>
    <t>Vincular personas adultas (29 a 59 años) del sector educativo y aparatos de justicia a procesos de transformación de imaginarios y representaciones sociales.</t>
  </si>
  <si>
    <t>N/A</t>
  </si>
  <si>
    <t>N.A</t>
  </si>
  <si>
    <t>N/D</t>
  </si>
  <si>
    <t>3425 millones de pesos corrientes</t>
  </si>
  <si>
    <t>5724 millones de pesos corrientes</t>
  </si>
  <si>
    <t>Actualizar los 3 modelos de las propuestas educativas flexibles para responder a las necesidades de la población que por distintos factores no puede acceder a la educación, y requiere de otras alternativas para alcanzar la educación media.</t>
  </si>
  <si>
    <t>Implementar 100% de los colegios oficiales la gratuidad educativa y/o acciones afirmativas para población vulnerable y diversa para facilitar su acceso y la permanencia, especialmente víctimas del conflicto, población rural, extra edad, trabajadores infantiles, grupos étnicos, condición de discapacidad, entre otros.</t>
  </si>
  <si>
    <t>Astrid Lopez</t>
  </si>
  <si>
    <t>a1lopez@saludcapital.gov.co</t>
  </si>
  <si>
    <t>Ruth Estrada Buitrago</t>
  </si>
  <si>
    <t>1067/7527</t>
  </si>
  <si>
    <t>1067  Mujeres protagonistas, activas y empoderada/Se cambio el nombre y el número del proyecto para el 2018, 7527 - Acciones con enfoque diferencial para el cierre de brechas de género</t>
  </si>
  <si>
    <t>1067/ 7527</t>
  </si>
  <si>
    <t>1067 Mujeres protagonistas, activas y empoderadas/Se cambio el nombre y el número del proyecto para el 2018, 7527 - Acciones con enfoque diferencial para el cierre de brechas de género</t>
  </si>
  <si>
    <t>Vincular 120000 Mujeres en sus diversidades a procesos de promoción, reconocimiento y apropiación de derechos, a través de las Casas de Igualdad de Oportunidades para las Mujeres</t>
  </si>
  <si>
    <t>Atender 29000 Mujeres Víctimas de violencia a través de la oferta  institucional de la  Secretaría de la Mujer.</t>
  </si>
  <si>
    <t>Proteger 4450 personas (mujeres víctimas de violencia y personas a cargo) a través de Casas Refugio, de manera integral</t>
  </si>
  <si>
    <t>Realizar 5241 Orientaciones y asesorías jurídicas a través de escenarios de fiscalías (CAPIF, CAVIF y CAIVAS) y Casas de Justicia</t>
  </si>
  <si>
    <t>1068- 7531</t>
  </si>
  <si>
    <t xml:space="preserve"> 1068 Bogotá territorio seguro y sin violencias contra las mujeres
7531- Fortalecimiento de la estrategia justicia de género</t>
  </si>
  <si>
    <t>Realizar 30000 orientaciones y asesorías jurídicas a mujeres víctimas de violencias a través de casas de igualdad de Oportunidades para las Mujeres.</t>
  </si>
  <si>
    <t>1067  Mujeres protagonistas, activas y empoderadas/Se cambio el nombre y el número del proyecto para el 2018, 7527 - Acciones con enfoque diferencial para el cierre de brechas de género</t>
  </si>
  <si>
    <t>Porcentaje de personas adultas ( 27 a 59 años) orientadas en los procesos de Prevención de Violencia Intrafamiliar y Sexual de la Estrategia Entornos Protectores y Territorios Seguros.</t>
  </si>
  <si>
    <t>(Sumatoria de personas entre 27 a 59 años orientadas en procesos de Prevenciónde Violencia  Intrafamiliar/ Total de personas  entre 27 y 59 años que inician el proceso de violencia Intrafamiliar) x 100</t>
  </si>
  <si>
    <t xml:space="preserve">Porcentaje de personas adultas ( 27 a 59 años)  de las entidades distritales y personas de la sociedad civil  capacitadas en los procesos de Prevención de Violencia Intrafamiliar y Sexual de la Estrategia Entornos Protectores y Territorios Seguros.
</t>
  </si>
  <si>
    <t>(Sumatoria de personas adultas  (27 a 59 años) capacitadas  en procesos de Prevenciónde Violencia  Intrafamiliar/ Total de personas  entre 27 y 59 años que inician el proceso de violencia Intrafamiliar) x 100</t>
  </si>
  <si>
    <t xml:space="preserve">
 Porcentaje de órdenes de atención y protección a personas adultas (27 a 59 años) víctimas de violencias al interior de las familias atendidas</t>
  </si>
  <si>
    <t xml:space="preserve">
Número de órdenes de atención y protección a personas adultas (27 a 59 años) víctimas de violencias al interior de las familias atendidas / Número de órdenes por violencia intrafamiliar presentados por personas adultas (27 a 59 años) atendidas x 100</t>
  </si>
  <si>
    <t>Sin definir</t>
  </si>
  <si>
    <t>Gestion de  los recursos  disponibles para la Interventoría del Régimen Subsidiado de acuerdo a la normatividad vigente. (Ley 1438/2011 - Art. 119).</t>
  </si>
  <si>
    <t xml:space="preserve">Gestion para  la atencion en salud que demande la Población Pobre No Asegurada - PPNA a través de la contratación con red publica distrital. 
</t>
  </si>
  <si>
    <t>Gestion para  la atencion en salud que demande la Población Pobre No Asegurada - PPNA, Vinculado a través de la contratación con la red  complementaria contratada.</t>
  </si>
  <si>
    <t>Gestion para  la atencion en salud de servicios electivos, Salud mental y de urgencias  que demande la Población Pobre No Asegurada (PPNA)  - Vinculados, a través de la solicitud  a los prestadores no contratados.</t>
  </si>
  <si>
    <t>Financiamiento de las atenciones en salud NO POS para la población de Régimen Subsidiado  a cargo de la Entidad Territorial en la red contratada y No contratada.</t>
  </si>
  <si>
    <t>Contribución con la financiación del copago o cuota de recuperación de las atenciones realizadas a la población de 1 a 5 años, mayores de 65 años, afiliada al régimen subsidiado, en niveles 1 y 2 de SISBEN, por Gratuidad en Salud,  de acuerdo con la  normatividad vigente.</t>
  </si>
  <si>
    <t>Seguimiento o auditoria a la ejecución de los contratos con la Red Publica Distrital</t>
  </si>
  <si>
    <t xml:space="preserve">4,1 Diseño e implementación de acciones que hacen parte de la estrategia encaminada al desarrollo de mejores prácticas en salud oral en las personas del Distrito Capital. </t>
  </si>
  <si>
    <t>Número de espacios de vida cotidiana del PSPIC con lineamientos actualizados con estrategias de seguimiento a mejores prácticas en salud oral de los usuarios abordados / No. total de espacios de vida cotidiana  del PSPIC a través de los cuales se ejecutan las estrategias de salud oral X 100</t>
  </si>
  <si>
    <t>No de acciones de información y comunicación  ejecutadas / No de acciones de información y comunicación planeadas * 100</t>
  </si>
  <si>
    <t>No. de actividades de diseño e implementación realizadas/No de actividades de diseño e implementación planeadas para el año 2019</t>
  </si>
  <si>
    <t>Desarrollar estrategias que permitan el goce efectivo de los derechos sciales
(salud, educación, alimentación y nutrición, recreación y deporte) y económicos
(seguridad económica y trabajo digno y decente) de las y los adultos de Bogotá, DC, a
través de la generación de oportunidades para lograr una vida autónoma y plena.</t>
  </si>
  <si>
    <t>Total de individuos intervenidos en espacios de vida cotidiana que fueron canalizados por riesgo de eventos prioritarios en Salud Mental / Total de individuos identificados con riesgo  de eventos prioritarios en Salud Mental en espacios de vida cotidiana que fueron  identificados * 100</t>
  </si>
  <si>
    <t>Numero de acciones colectivas dirigidas a organizaciones de personas viviendo con VIH  durante el mes  /Total de acciones colectivas  programadas  para la vigencia*100</t>
  </si>
  <si>
    <t>Numero de estrategias para el abordaje integral de una sexualidad placentera y libre de ITS, con énfasis en el acceso al tamizaje en VIH  durante el mes  /Total de estrategias de tamizaje  programadas  para la vigencia*100</t>
  </si>
  <si>
    <t xml:space="preserve">Número de IPS y EPS asesoradas/ Total de IPS EPS Programadas *100 </t>
  </si>
  <si>
    <t>Número de Sintomáticos Respiratorios Identificados y examinados/ Total de Sintomáticos respiratorios identificados* 100%</t>
  </si>
  <si>
    <t xml:space="preserve">Número de pacientes con inicio de tratamiento supervisado /Total de pacientes notificados *100% </t>
  </si>
  <si>
    <t>6.1 Asesoria y  asistencia técnica a las IPS y EPS con relación a la atención en Salud mental para  la implementación del modelo de atención AIS</t>
  </si>
  <si>
    <t>3279797
Ext. 65000</t>
  </si>
  <si>
    <t xml:space="preserve"> restradab@sdis.gov.co
pmalagon@sdis.gov.co
nbeltrann@sdis.gov.co</t>
  </si>
  <si>
    <t xml:space="preserve">El presupuesto de la meta es de carácter general y no unicamente se orienta a la atención de personas adultas.
El presupuesto programado corresponde al  de la meta de proyecto con relación al  periodo 2017 - 2020. </t>
  </si>
  <si>
    <t>El presupuesto de la meta es de carácter general y no unicamente se orienta a la atención de personas adultas.
El presupuesto programado corresponde al  de la meta de proyecto con relación al  periodo 2017 - 2020. 
Para esta vigencia se presenta un cambio en la magnitud de la meta, pasando de 12.150  a 17.500 personas.</t>
  </si>
  <si>
    <t>Vicky Cogua Nova
Alina Santos Aragon Pinedo</t>
  </si>
  <si>
    <t>vicky.cogua@gobiernobogota.gov.co
alina.aragon@gobiernobogota.gov.co</t>
  </si>
  <si>
    <t>Promover y fortalecer los mecanismos y escenarios de participación, a través de la
formación, organización y movilización social, que permitan la transformación de los conflictos sociales que impactan las condiciones de vida de la población adulta, para el
ejercicio pleno de la ciudadanía en el Distrito.</t>
  </si>
  <si>
    <t>Realizar un (1)  informe  anual con la información de las personas beneficiadas y que mejoran las condiciones de vida de la población adulta, adelantadas en la Secretaría Distrital del Hábitat</t>
  </si>
  <si>
    <t>Informe con la información de las personas beneficiadas y que mejoran las condiciones de vida de la población adulta, adelantadas en la Secretaría Distrital del Hábitat</t>
  </si>
  <si>
    <t>Luis Fernando Rubio
MARIA ELIZABETH MALAVER</t>
  </si>
  <si>
    <t>3649400 ext: 4482</t>
  </si>
  <si>
    <t>lfromero@movilidadbogota.gov.co
mmalaver@movilidadbogota.gov.co</t>
  </si>
  <si>
    <t>Porcentaje de  personas adultas formadas en temas de seguridad vial.</t>
  </si>
  <si>
    <t>146 - Seguridad y comportamientos para la movilidad</t>
  </si>
  <si>
    <t>Formar 600.000 personas en temas de seguridad vial.</t>
  </si>
  <si>
    <t>Realizar campañas macro de enseñanza en seguridad vial que incluya a las personas adultas(29 a 59 años).</t>
  </si>
  <si>
    <t>Realizar 12 campañas macro de enseñanza en seguridad vial .</t>
  </si>
  <si>
    <t>Carlos Ivan Garcia Suarez - Dirección de Inclusión</t>
  </si>
  <si>
    <t>3241000 EXT 2209</t>
  </si>
  <si>
    <t>cigarcias@educacionbogota.gov.co</t>
  </si>
  <si>
    <t xml:space="preserve">Porcentaje de Instituciones Educativas Distritales que ofrecen atención educativa formal a personas Adultas </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</si>
  <si>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</si>
  <si>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 xml:space="preserve">• Acompañamiento pedagógico, didáctico y curricular de los programas nocturnos, fin de semana y dominical desde el equipo de profesionales del nivel central a 59 Instituciones Educativas Distritales.
• 123 visitas in situ desde el equipo de profesionales del nivel central a 59 instituciones educativas oficiales que cuentan con el programa, para el acompañamiento técnico, pedagógico y curricular.
• Se identificó al interior de cada institución educativa, el estado del Programa en términos de: organización de la oferta, estrategias implementadas, cobertura por estrategia, organización escolar (niveles, jornadas, sedes), talento humano, infraestructura, inventario de materiales.
• En un ejercicio de articulación con la Dirección de Cobertura, y en el marco de la implementación de los Modelos Educativos Flexibles del ciclo I al ciclo VI con atención extramural, se elaboraron las orientaciones pedagógicas para la implementación de los mismos durante 2019, y se ha realizado la transferencia pedagógica del material educativo de ciclo II en las áreas de: lengua castellana, matemáticas, ciencias naturales, ciencias sociales y áreas trasversales.
• Fortalecimiento e implementación de la estrategia educativa flexible para Mujeres en Ejercicio de la Prostitución, en el marco de la Educación Inclusiva
</t>
  </si>
  <si>
    <t xml:space="preserve">Los proyectos de inversión de la SED benefician a todas las poblaciones.
El presupuesto programado es dinámico, por lo que se actualiza de acuerdo con los movimientos presupuestales realizados 2019. Corresponde al presupuesto de la meta del proyecto de inversión del cuatrienio 2017-2020 registrado en SEGPLAN. 
No se tiene disponible el presupuesto programado de la acción de todos los años del cuatrienio, por lo tanto, según directrices de la SDP se calcula el porcentaje del presupuesto programado dividiendo el presupuesto programado de la acción de los años que se tenga disponible, dividido entre el presupuesto programado del cuatrienio de la meta.
</t>
  </si>
  <si>
    <t>• Fortalecimiento e implementación de la estrategia educativa flexible para Mujeres en Ejercicio de la Prostitución, en el marco de la Educación Inclusiva, en el Colegio Panamericano de la localidad de Los Mártires, en la sede de la Secretaría Distrital de la Mujer Casa de Todas, con docentes contratados por horas extras por la Secretaría de Educación del Distrito, de lunes a jueves de 8: 00 a. m a 12:30 p.m.
• En el marco de la Educación Inclusiva, fortalecimiento e implementación de la estrategia educativa flexible para mujeres víctimas de cualquier tipo de violencia, acogidas por la Secretaría Distrital de la Mujer en su programa Casas Refugio, en el Colegio Panamericano de la localidad de Los Mártires, con docentes contratados por horas extras por la Secretaría de Educación del Distrito, los sábados de 8:00 a. m., a 6:00 p.m.
• 21.668 estudiantes matriculados desde Ciclo I al VI en el marco del Programa de Educación para Personas Jóvenes y Adultos incluidas 57 mujeres en ejercicio de la prostitución, de las cuales el 8 de junio de 2019, se proclamaron como bachilleres 11; 24 mujeres bajo la protección de Casa Refugio de la Secretaría Distrital de la Mujer matriculadas, 5 mujeres se graduaron de Ciclo VI, y de las 44 niñas y adolescentes gestantes y lactantes bajo la protección del ICBF, se proclamaron 2.
• 59 instituciones garantizando atención educativa formal a personas jóvenes y adultas</t>
  </si>
  <si>
    <t>NOHORA CONSTANZA VILORIA FONSECA  - Dirección de Cobertura</t>
  </si>
  <si>
    <t>3241000 ext. 4200</t>
  </si>
  <si>
    <t>ncviloria@educacionbogota.gov.co</t>
  </si>
  <si>
    <t>Porcentaje de estudiantes con implementación del ciclo I de educación para  adultos iletrados del Distrito, a través de modelos educativos flexibles diseñados específicamente para dicha población.</t>
  </si>
  <si>
    <t>(Número de estudiantes adultos atendidos  con implementación del ciclo I  / Número de estudiantes adultos matriculados en ciclo I) * 100%</t>
  </si>
  <si>
    <t xml:space="preserve">De acuerdo a los resultados de la Encuesta Multipropósito 2017, publicados por parte del Departamento Administrativo Nacional de Estadística del DANE y la Secretaría de Planeación Distrital, la tasa de analfabetismo en Bogotá se redujo en los últimos años y fue cercana al 1.12% para 2017, superando la meta establecida para 2019 en el marco del Plan de Desarrollo Distrital Bogotá Mejor para Todos (1.6%) en cerca de 0.48%. Es de precisar que la Encuesta Multipropósito en Bogotá, tiene representatividad en las unidades de planeación zonal (UPZ) de la ciudad, siendo además censal en las zonas rurales de la capital, lo que permite tener una muestra bastante robusta, frente a otras fuentes de información, como la Encuesta Calidad de Vida ECV y la Gran Encuesta Integrada de Hogares.
La meta de nuevos adultos atendidos a través de estrategias de alfabetización presenta un avance acumulado con corte a 31 de diciembre de 2018 de 4.685 estudiantes atendidos. Ahora bien, para 2019, la atención efectiva al corte 30 de junio para población adulta entre los 27 y los 59 años es de 335 estudiantes beneficiados, que corresponden a la atención educativa en jornadas nocturnas y fines de semana en los establecimientos educativos oficiales.
</t>
  </si>
  <si>
    <t xml:space="preserve">Los proyectos de inversión de la SED benefician a todas las poblaciones.
El presupuesto programado es dinámico, por lo que se actualiza de acuerdo con los movimientos presupuestales realizados 2019. Corresponde al presupuesto de la meta del proyecto de inversión del cuatrienio 2017-2020 registrado en SEGPLAN.  
No se tiene disponible el presupuesto programado de la acción de todos los años del cuatrienio, por lo tanto, según directrices de la SDP se calcula el porcentaje del presupuesto programado dividiendo el presupuesto programado de la acción de los años que se tenga disponible, dividido entre el presupuesto programado del cuatrienio de la meta.
</t>
  </si>
  <si>
    <t>Porcentaje de estudiantes con implementación de metodologías educativas flexibles para la atención de población en condición de adulta, vulnerable y diversa.</t>
  </si>
  <si>
    <t>(Número de estudiantes adultos atendidos con implementación de metodologías educativas flexibles / Número de estudiantes adultos matriculados en metodologías educativas flexibles) * 100%</t>
  </si>
  <si>
    <t>Considerando la necesidad identificada para los adultos que por su condición socio económica o de alta vulnerabilidad no culminaron su trayectoria educativa, la SED desarrolla y fortalece estrategias educativas flexibles que les permitieran continuar sus estudios de educación básica primaria, secundaria y media a través de la modalidad de educación por ciclos, en la red de Instituciones Educativas Distritales en las jornadas nocturnas y fines de semana. Al corte 30 de junio de 2019, se atiende por esta modalidad un total de 4.632 estudiantes adultos entre los 27 y 59 años de edad. 
Así mismo, con el fin de ampliar la oferta educativa para la población adulta que requieren atención educativa se suscribió el convenio de asociación No. 1932 de 2019 con la Corporación Infancia y Desarrollo, a través del cual, a corte 30 de junio se atienden 3.966 estudiantes adultos del ciclo 2 al 6, entre las cuales 1.459 estudiantes se encuentran entre los 27 y 59 años de edad.  Esta oferta cubre las necesidades de las personas que no pueden asistir en las jornadas nocturnas o fin de semana de las Instituciones Educativas Distritales, ofertando mayor flexibilidad frente a los horarios y espacios de atención</t>
  </si>
  <si>
    <t>Integrar 970 Personas a procesos de enlace social y seguimiento.</t>
  </si>
  <si>
    <t>Atender 17.500 personas por medio de la estrategia de abordaje en calle</t>
  </si>
  <si>
    <t xml:space="preserve">En el marco del Comité Distrital de adultez, se acordo en el segundo semestre de 2017 con la Asesora de la Secretaria Distrital de Planeacion que para el contexto del sector salud en el que no se cuenta con metas y/o actividades especificas para la poblacion adulta no se referenciaba el presupuesto .
Sin embargo es importante tener en cuenta que las acciones que hacen parte del plan de accion y que fue avalado en el comite distrital de adultez, contiene actividades que benefician a toda la poblacion de la ciudad incluida la poblacion adulta. </t>
  </si>
  <si>
    <t>La actividad se cumplio al 100% en el año 2017.</t>
  </si>
  <si>
    <t>En el marco del Comité Distrital de adultez, se acordo en el segundo semestre de 2017 con la Asesora de la Secretaria Distrital de Planeacion que para el contexto del sector salud en el que no se cuenta con metas y/o actividades especificas para la poblacion adulta no se referenciaba el presupuesto .
Sin embargo es importante tener en cuenta que las acciones que hacen parte del plan de accion y que fue avalado en el comite distrital de adultez, contiene actividades que benefician a toda la poblacion de la ciudad incluida la poblacion adulta. 
Los datos son suceptibles de ajuste dados los tiempos internos del procesamiento de la información.</t>
  </si>
  <si>
    <t xml:space="preserve">Actividad 1.1  Desarrollo de las acciones de competencia del sector salud en cumplimiento de los compromisos establecidos en los planes de acción de las políticas públicas distritales e inter sectoriales, incluyendo la activación de rutas integrales de atención en salud y las rutas intersectoriales.
</t>
  </si>
  <si>
    <t xml:space="preserve">En el marco del Comité Distrital de adultez, se acordo en el segundo semestre de 2017 con la Asesora de la Secretaria Distrital de Planeacion que para el contexto del sector salud en el que no se cuenta con metas y/o actividades especificas para la poblacion adulta no se referenciaba el presupuesto .
Sin embargo es importante tener en cuenta que las acciones que hacen parte del plan de accion y que fue avalado en el comite distrital de adultez, contiene actividades que benefician a toda la poblacion de la ciudad incluida la poblacion adulta. 
</t>
  </si>
  <si>
    <t>En el marco del Comité Distrital de adultez, se acordo en el segundo semestre de 2017 con la Asesora de la Secretaria Distrital de Planeacion que para el contexto del sector salud en el que no se cuenta con metas y/o actividades especificas para la poblacion adulta no se referenciaba el presupuesto .
Sin embargo es importante tener en cuenta que las acciones que hacen parte del plan de accion y que fue avalado en el comite distrital de adultez, contiene actividades que benefician a toda la poblacion de la ciudad incluida la poblacion adulta. 
La formula de los indicadores se encuentra en revisión y validadación por lo anterior esta sujeta a cambios.</t>
  </si>
  <si>
    <t>En el marco del Comité Distrital de adultez, se acordo en el segundo semestre de 2017 con la Asesora de la Secretaria Distrital de Planeacion que para el contexto del sector salud en el que no se cuenta con metas y/o actividades especificas para la poblacion adulta no se referenciaba el presupuesto .
Sin embargo es importante tener en cuenta que las acciones que hacen parte del plan de accion y que fue avalado en el comite distrital de adultez, contiene actividades que benefician a toda la poblacion de la ciudad incluida la poblacion adulta. 
La formula de los indicadores se encuentra en revisión y validadación por lo anterior esta sujeta a cambios.
No se reporta el resultado  del indicador con corte a I Semestre de 2019  porque se está depurando la base de datos de activación de rutas .</t>
  </si>
  <si>
    <t>3808330
Ext.67200-67201</t>
  </si>
  <si>
    <t>El presupuesto programado corresponde al  de la meta de proyecto con relación al  periodo 2017 - 2020. 
El presupuesto programado es de tipo general con relación a la meta del Proyecto de Inversión relacionada. No es posible determinar un presupuesto especifico para la acción de política relacionada.</t>
  </si>
  <si>
    <t>$71,753,310</t>
  </si>
  <si>
    <t>$787,047,749</t>
  </si>
  <si>
    <t>$33,140,049</t>
  </si>
  <si>
    <t>$60,833,510</t>
  </si>
  <si>
    <t>Diego Daza Holguín</t>
  </si>
  <si>
    <t>3813000 Ext. 1132</t>
  </si>
  <si>
    <t>dadaza@alcaldiabogota.gov.co</t>
  </si>
  <si>
    <t>Enero 1 de 2018</t>
  </si>
  <si>
    <t xml:space="preserve">$5.569.680.832 </t>
  </si>
  <si>
    <t xml:space="preserve">Gestión para la Estabilización Socioeconómica.
Logros 2019: Durante el primer semestre, se realizó la caracterización socio económica de 1.320 personas entre 27 a 59 años caracterizadas en SIVIC en edad productiva. (Las medidas y personas caracterizadas son por demanda),
</t>
  </si>
  <si>
    <t>Presupuesto programado meta global del proyecto a 30 de junio de 2019. Fuente: Sistema de Gestión Contractual y SEGPLAN. 
Nota 1: Referente a la información del presupuesto asociado (presupuesto programado, porcentaje del presupesto programado, presupuesto ejectutado) no es posible entregarla con este nivel de detalle ya que el presupuesto está atado a una meta global del proyecto y no se puede desagregar el costeo para estas acciones especificas para el grupo etareo.
Nota 2: Porcentaje del presupuesto programado para las acciones y Presupuesto ejecutado, no aplica por las razones que se explican en la nota 1. 
Nota 3: Cifras por demanda, por eso las diferencias entre los programado y lo ejecutado en magnitud.</t>
  </si>
  <si>
    <t>Gestión para la Estabilización Socioeconómica.
Logros I semestre 2019:
1.Se realizaron 3 ferias Paziempre, donde las víctimas del conflicto armado residentes en Bogotá comercializaron sus productos en el marco de los programas de emprendimiento que la ACDVPR ha realizado con entidades como el SENA, Secretaría Distrital de Desarrollo Económico, entre otras. Para la primera feria que se realizó en el mes de marzo se desarrolló en la localidad de Kennedy dentro de la estrategia Centros de Encuentro, en la cual participaron 19 unidades productivas lideradas por víctimas del conflicto armado que viven en la localidad de la ciudad de Bogotá. 
Para el mes de abril se realizó la feria PAZiempre en el marco del día de conmemoración por la memoria y la solidaridad con las víctimas del conflicto armado en Colombia. Participaron 86 unidades productivas lideradas por víctimas del conflicto residentes en Bogotá, con ventas totales (entre todas las unidades productivas) aproximadas en 14 millones de pesos. 
En el mes de mayo se realizaron 1 ferias PAZiempre en las instalaciones del CLAV Suba. Se invitó entidades y ONGs que llevaron la oferta en materia de educación, empleo y emprendimiento para la población víctima asistente al CLAV. </t>
  </si>
  <si>
    <t xml:space="preserve"> $12.097.481.564</t>
  </si>
  <si>
    <t>N.D</t>
  </si>
  <si>
    <t xml:space="preserve">Otorgamiento de Ayuda Humanitaria Inmediata
Logros I semestre 2019: 2.295 personas entre 27 y 59 años han sido beneficiadas con medidas de AHI otorgadas por la ACDVPR.  (Las medidas y personas caracterizadas son por demanda).
Otorgamiento de Ayuda Humanitaria Inmediata
Logros corte a junio de 2019:  
1. El 100% corresponde a un total de 17.033 medidas entregadas a las víctimas del conflicto que cumplieron con los requisitos establecidos en la Ley 1448 de 2011.  2.295 personas entre 27 y 59 años han sido beneficiadas con medidas de AHI otorgadas por la ACDVPR.  (Las medidas y personas caracterizadas son por demanda).
A continuación se discriminan las medidas de  Ayuda Humanitaria Inmediata entregadas:
17.033 medidas otorgadas en el componente de alimentación 8.067, 5.896 medidas otorgadas de alojamiento transitorio, 2.950 medidas corresponden a saneamiento básico, 118 medidas de transporte de emergencia y 2 medidas funerarias.  
</t>
  </si>
  <si>
    <t>Rose Hernandez Directora de Enfoque Diferencial y Angélica Lizzet Badillo Ramírez Referente de Mujeres Adultas y Mayores</t>
  </si>
  <si>
    <t xml:space="preserve">3169001 ext 1003 </t>
  </si>
  <si>
    <t>rhernandez@sdmujer.gov.co abadillo@sdmujer.gov.co</t>
  </si>
  <si>
    <t>La Secretaría Distrital de la Mujer, no tiene su presupuesto desagregado ni por población ni por acción, por esta razón se informa el presupuesto programado por meta asociada según informe SEGPLAN (Cifras en millones de pesos).</t>
  </si>
  <si>
    <t>3169001 ext 1004</t>
  </si>
  <si>
    <t>3169001 ext 1005</t>
  </si>
  <si>
    <t>3169001 ext 1006</t>
  </si>
  <si>
    <t>3169001 ext 1007</t>
  </si>
  <si>
    <t>3169001 ext 1008</t>
  </si>
  <si>
    <t>3169001 ext 1009</t>
  </si>
  <si>
    <t>3169001 ext 1010</t>
  </si>
  <si>
    <t>3169001 ext 1011</t>
  </si>
  <si>
    <t>3169001 ext 1012</t>
  </si>
  <si>
    <t>3169001 ext 1013</t>
  </si>
  <si>
    <t>3169001 ext 1014</t>
  </si>
  <si>
    <t>3169001 ext 1015</t>
  </si>
  <si>
    <t>1.1</t>
  </si>
  <si>
    <t>1.2</t>
  </si>
  <si>
    <t xml:space="preserve">Gestion administrativa  para el giro de los recursos que financian el regimen subsidiado de acuerdo a  la Liquidación Mensual  de Afiliados-  LMA .
</t>
  </si>
  <si>
    <t>Gestion los  recursos de Inspección, vigilancia y control -  Superintendencia  Nacional de Salud (Ley 1438/2011 - Art. 119).</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</si>
  <si>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</si>
  <si>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</si>
  <si>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</si>
  <si>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</si>
  <si>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</si>
  <si>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</si>
  <si>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</si>
  <si>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</si>
  <si>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</si>
  <si>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</si>
  <si>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</si>
  <si>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</si>
  <si>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</si>
  <si>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</si>
  <si>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</si>
  <si>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</si>
  <si>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</si>
  <si>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</si>
  <si>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</si>
  <si>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</si>
  <si>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</si>
  <si>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</si>
  <si>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</si>
  <si>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</si>
  <si>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2.1</t>
  </si>
  <si>
    <t>2.2</t>
  </si>
  <si>
    <t>2.3</t>
  </si>
  <si>
    <t>2.4</t>
  </si>
  <si>
    <t>2.5</t>
  </si>
  <si>
    <t>2.10</t>
  </si>
  <si>
    <t>2.11</t>
  </si>
  <si>
    <t>5.3</t>
  </si>
  <si>
    <t>7.3</t>
  </si>
  <si>
    <t>8.1</t>
  </si>
  <si>
    <t>8.2</t>
  </si>
  <si>
    <t>8.3</t>
  </si>
  <si>
    <t>8.12</t>
  </si>
  <si>
    <t>9.8</t>
  </si>
  <si>
    <t>9.9</t>
  </si>
  <si>
    <t>2.12</t>
  </si>
  <si>
    <t>2.9</t>
  </si>
  <si>
    <t>3.1</t>
  </si>
  <si>
    <t>10.4</t>
  </si>
  <si>
    <t>10.5</t>
  </si>
  <si>
    <t>10.6</t>
  </si>
  <si>
    <t>10.7</t>
  </si>
  <si>
    <t>11.4</t>
  </si>
  <si>
    <t>11.3</t>
  </si>
  <si>
    <t>9.3</t>
  </si>
  <si>
    <t>9.4</t>
  </si>
  <si>
    <t>9.5</t>
  </si>
  <si>
    <t>9.2</t>
  </si>
  <si>
    <t>9.11</t>
  </si>
  <si>
    <t>9.12</t>
  </si>
  <si>
    <t>9.1</t>
  </si>
  <si>
    <t>9.14</t>
  </si>
  <si>
    <t>9.13</t>
  </si>
  <si>
    <t>8.11</t>
  </si>
  <si>
    <t>2.6</t>
  </si>
  <si>
    <t>2.7</t>
  </si>
  <si>
    <t>2.8</t>
  </si>
  <si>
    <t>4.1</t>
  </si>
  <si>
    <t>4.2</t>
  </si>
  <si>
    <t>4.3</t>
  </si>
  <si>
    <t>4.4</t>
  </si>
  <si>
    <t>7.1</t>
  </si>
  <si>
    <t>9.10</t>
  </si>
  <si>
    <t>10.1</t>
  </si>
  <si>
    <t>10.2</t>
  </si>
  <si>
    <t>10.3</t>
  </si>
  <si>
    <t>11.1</t>
  </si>
  <si>
    <t>11.2</t>
  </si>
  <si>
    <t>9.7</t>
  </si>
  <si>
    <t>9.6</t>
  </si>
  <si>
    <t>8.4</t>
  </si>
  <si>
    <t>8.5</t>
  </si>
  <si>
    <t>8.6</t>
  </si>
  <si>
    <t>8.7</t>
  </si>
  <si>
    <t>8.8</t>
  </si>
  <si>
    <t>8.9</t>
  </si>
  <si>
    <t>8.10</t>
  </si>
  <si>
    <t>6.1</t>
  </si>
  <si>
    <t>6.2</t>
  </si>
  <si>
    <t>6.3</t>
  </si>
  <si>
    <t>6.4</t>
  </si>
  <si>
    <t>6.5</t>
  </si>
  <si>
    <t>6.6</t>
  </si>
  <si>
    <t xml:space="preserve">Maria Ruth Munoz Florian
</t>
  </si>
  <si>
    <t>No Aplica</t>
  </si>
  <si>
    <t xml:space="preserve">Se realizaron y difundieron piezas de comunicación con el fin de transformar imaginarios negativos de la ciudadanía bogotana hacia personas LGBTI; Fechas Emblemáticas del Día Internacional de la Visibilidad Lésbica, Día del Trabajo, Día de la Madre, Día de la Familia, Día Internacional contra la Homofobia, Día del Padre, Día Internacional del Orgullo LGBTI, Día Contra la Trata de Personas. Se diseñaron contenidos de piezas y estrategias de difusión en redes sociales para los eventos: II Asamblea de Ciudades Aliadas en el Orgullo, Feria del Libro y Festival por la Igualdad. Frente al Festival es importante informar se realizaron 12 actividades en las que participaron 200.000 habitantes de la ciudad. Se realizó difusión permanente de información de la política LGBTI en redes sociales, impactando a 520.000 usuarios de twteer, 25.580 de Facebook y 5.514 de Instagram. Para las fechas emblemáticas: día contra la homofobia y día del orgullo se coordinó con 24 entidades distritales y locales la elaboración y difusión de piezas con mensajes en contra de la Homofobia y el Orgullo LGBTI. </t>
  </si>
  <si>
    <t>5.1</t>
  </si>
  <si>
    <t>5.2</t>
  </si>
  <si>
    <t>12.1</t>
  </si>
  <si>
    <t>La jefe de la oficina asesora de planeación del IDIPRON, Kattia Pinzón, vía correo electrónicó  envía la siguiente justificación para la eliminación de esta meta del plan " la población de atención del IDIPRON son niños, niñas, adolescentes y jóvenes (NNAJ) en situación de vida en calle, en riesgo de habitarla o en condiciones de fragilidad social. Dentro de este contexto, el Instituto tuvo una estrategia de vinculación de mujeres madres en la operación de Baños Públicos y Capacitación en actividades productivas, como una estrategia de corresponsabilidad con las madres de nuestros NNAJ. Esta estrategia estuvo hasta el 2016, ya que a pesar  de su finalidad, la población se salía de los rangos de edad de atención de IDIPRON, sin contar que igualmente teníamos muchas madres y padres jóvenes dentro de nuestra población atendida, que igualmente requerían apoyo. La meta que se dejó en el plan de desarrollo con  mujeres madres adultas hasta el 2016 y fue de 195 madres conforme en la armonización, para que pudieran finalizar las que ya estaban vinculadas. Evidentemente, esta es la meta que posiblemente en su momento incluyeron en el plan de acción cuatrienal de la Política Pública de Adultez, sin embargo no debió ser de esa forma, ya que el Instituto no está direccionada a este tipo de población en su misionalidad. Por esta razón, para efectos del plan de acción, se debe tomar como cumplida la meta con los 195 mujeres relacionadas en el SegPlan. Entiendo que no coincide con las 200 propuestas originalmente, pero esta misma meta se modificó en el 2016. Lamento que la persona que estuvo asistiendo a la mesa técnica de dicha política, no hubiera dado la información oportunamente. Por lo expuesto anteriormente, agradecemos excluir a IDIPRON  del plan de acción de la política pública de Adultez, ya que en este momento la población objetivo no está cobijada por la misma."</t>
  </si>
  <si>
    <t>7.2</t>
  </si>
  <si>
    <t>No.</t>
  </si>
  <si>
    <t>Valentina Gamez</t>
  </si>
  <si>
    <t>pgamezr@sdis.gov.co</t>
  </si>
  <si>
    <t>Formar 23.585 Ciudadanos en los procesos de participación</t>
  </si>
  <si>
    <t xml:space="preserve">Durante el segundo semestre se realizaron los siguientes procesos de formación:   
• Diplomado con la UNAD, Estrategias de comunicación comunitaria para el desarrollo local. Dirigido prioritariamente a los medios comunitarios caracterizados por el IDPAC y/u organizaciones sociales con proyectos de comunicación comunitaria. Como resultado de ésta se tuvieron 301 personas inscritas. Y 115 graduados.  
• Diplomado "Innovación en la Participación Ciudadana", con el módulo: “Comprender la innovación social como el desarrollo e implementación de nuevas ideas para satisfacer las necesidades sociales, crear nuevas relaciones y ofrecer resultados sustentables”.
• Se programaron y coordinaron las acciones necesarias para el desarrollo de 4 jornadas de nivelación para las personas que estaban en lista de espera e ingresaron al diplomado luego de las primeras sesiones. Finalmente se proyectó una nota de prensa relacionada con el desarrollo del diplomado y la diversidad de sus participantes."
• Se realizó el módulo virtual del diplomado “Periodismo público y producción en radio: un compromiso con la paz en escenarios de postconflicto” a través de la plataforma virtual de la UNAD, como estrategia de trabajo autónomo para completar las 144 horas del diplomado. Por su parte, se realizaron dos actividades de réplica en las localidades de Engativá y San Cristóbal, en las cuales los participantes multiplicaron los conocimientos y habilidades adquiridas en el marco del proceso de formación.
• En el mes de octubre se desarrollaron el Módulo II: TENDENCIAS, ECOSISTEMA Y REDES MUNDIALES DE INNOVACIO´N SOCIAL y Módulo III: MARKETING SOCIAL COMO ESTRATEGIA DE INNOVACION.
• Durante el mes de noviembre se realizaron 20 actividades de réplica, ejercicios liderados por los participantes con sus comunidades en las diferentes localidades de la ciudad, logrando impactar a cerca de 400 personas.
• En el mes de diciembre se desarrollaron las últimas sesiones del Módulo V: GESTIÓN DE ALIANZAS Y RECURSOS; la sesión de presentación de proyectos; los ejercicios de réplicas y la sesión de clausura.
En cuanto a procesos virtuales se desarrollaron las siguientes acciones: 
• En el mes de junio, se cerró un curso virtual: "Ciudadanía, Gobierno y comunicación digital" con la participación de 728 ciudadanos; es decir 243 hombres y 485 mujeres. Se continuó con la tutoría  a los 36 inscritos en el curso virtual de formación interna del IDPAC “Reconociendo Nuestra Acción Territorial” (Funcionamiento)
• En el mes de julio, se cerró un curso virtual: "Formulación de proyectos comunitarios" con la participación de 1040 ciudadanos; es decir 298 hombres y 742 mujeres
• En el mes de julio se avanzó en la propuesta de la lección 3 del curso virtual de Participación ciudadana en contextos locales" y se completó la revisión, ajuste u corrección de las unidades uno y dos para darle inicio al mismo.
• En el mes de agosto se cerraron dos cursos virtuales: ""Convivencia y mecanismos alternativos de solución de conflictos en la propiedad horizontal"" con la participación de 469 ciudadanos; es decir 146 hombres y 323 mujeres.  ""Herramientas para mejorar la convivencia en los territorios"" con la participación de 653 ciudadanos; es decir 206 hombres y 447 mujeres"
• En el mes de septiembre se cerró un primer curso virtual: ""Participación ciudadana en contextos locales"" con la participación de 742 ciudadanos; es decir 324 hombres y 417 
• En el mes de septiembre, se cerró un curso virtual: “Participación ciudadana en contextos locales " con la participación de 742 ciudadanos; es decir 324 hombres, 417 mujeres y 1 Persona transgénero. 
• En el mes de octubre se cerró un curso virtual: "Herramientas para el seguimiento y la sostenibilidad de los proyectos comunitarios"" con la participación de 488 ciudadanos; es decir 151 hombres y 337 mujeres. 
• En el mes de noviembre se cerró un primer curso virtual: ""Los derechos humanos en las organizaciones y en los territorios"" con la participación de 552 ciudadanos; es decir 161 hombres y 390 mujeres y 1 persona transgénero
• En el mes de diciembre se culminaron dos cursos virtuales: "Elementos prácticos para el fortalecimiento de la gestión comunitaria" y "Liderazgo y planeación estratégica para organizaciones sociales", con la participación de 428 ciudadanos y ciudadanas, de los cuales 143 eran hombres, 283 mujeres y 2 personas transgénero.  
</t>
  </si>
  <si>
    <t xml:space="preserve">El presupuesto programado y el ejecutado, corresponde a la sumatoria de 2017, 2018 y 2019 del valor de la meta del proyecto de inversión, la cual incluye todos los grupos etáreos </t>
  </si>
  <si>
    <t xml:space="preserve">Durante este segundo semestre se realizaron las siguientes actividades con las organizaciones de mujer y género: 
• Bike Natural: La Gerencia desarrolló un proceso de fortalecimiento organizativo, llevando a cabo un proceso de formación para la participación y el fortalecimiento de valores ciudadanos y reconocimiento de lo público. Así mismo, brindó apoyo técnico para la vinculación de la misma en procesos estratégicos de la entidad como Bogotá Líder y apoyó las actividades locales de estrategia de impacto social y visibilización que realizaron como ferias, eventos LGBT, marchas, entre otros.
• ASOCOE: En el marco de fortaleicmiento a organizaciones sociales de la ciudad, la Gerencia desarrolló un trabajo de fortalecimiento a la Asociación Colombiana de Establecimientos, con quienes desarrollo procesos de formación en manipulación de alimentos, código de Policía, Inspección Vigilancia y Control, Ambientes y espacios Libre de Discriminación, entre otros. De igual forma, desarrolló un proceso de fortalecimiernto en la conformación de frentes de seguridad y vinculó a la misma en el Festival por la Igualdad y la Marcha contra la homofobia, como ejercicios de promoción de la participación y visibilización de sus acciones en la ciudad.
• Soy 1 +- LGBTI: Con esta organización, la Gerencia desarrolló un proceso de formación en proyectos comunitarios y tecnologías de la información, apoyó la construcción de su Plan de trabajo para 2019 de la organización y desarrolló un recorrido ambientalista, así como una feria diversa para visibilizar sus procesos.
• Re Unidos: La Gerencia desarrolló un proceso de fortalecimiento organizativo, llevando a cabo un proceso de formación en Politica Pública de Mujer y Equidad de Género, la vinculación de la misma a la Estrategia Institucional Uno más Uno = Todos y la participación de la misma en las acciones de conmemoración como el Día Internacional de los Derechos de las Mujeres y el Día Internacional de la Eliminación de la Violencia hacia las Mujeres
• Timbavati: La Gerencia desarrolló un proceso de fortalecimiento organizativo, llevando a cabo un proceso de formación liderazgo y empoderamiento político, la vinculación de la misma a la Estrategia Institucional Uno más Uno = Todos y la participación de la misma en las acciones de conmemoración como el Día Internacional de la Eliminación de la Violencia hacia las Mujeres.
• Doko: En el marco de fortaleicmiento a organizaciones sociales de la ciudad, la Gerencia desarrolló un trabajo de fortalecimiento con la cual llevó a cabo un proceso de formación en liderazgo y empoderamiento político, asesoría técnica para la vinculación de la misma en UNo más UNo = Todos y el apoyo y acompañamiento en la conmemoración del Día internacional de la mujer, a través de la actividad denominada “Semana de la mujer” 
• Fundación Unbound: La Gerencia desarrolló un proceso de fortalecimiento organizativo, llevando a cabo un proceso de formación en Politica Pública de Mujer y Equidad de Género, la vinculación de la misma a la Estrategia Institucional Uno más Uno = Todos y la participación de la misma en las acciones de conmemoración como el Día Internacional de la Eliminación de la Violencia hacia las Mujeres.
• Colectivo de Mujeres Atrapasueños: Con esta organización, la Gerencia desarrolló talleres sobre Politica Pública de Mujer y Equidad de Género y arte terapia. Así mismo, brindó asistencia técnica para su  vinculación a la  Estrategia Institucional Uno más Uno = Todos y apoyó y acompañó el Festival de Mujer y Género llevado a cabo en la localidad.
• Colectivo de Mujeres Años Dorados: La Gerencia desarrolló un proceso de formación en Politica Pública de Mujer y Equidad de Género, la vinculación de la misma a la Estrategia Institucional Uno más Uno = Todos y la participación de la misma en las acciones de conmemoración del Día Internacional de la Mujer Rural.
• Fussion Entertaiment: En el II semestre del año en vigencia, la Gerencia desarrolló un proceso de formación en formulación de proyectos Comunitarios, con el ánimo de que la organziación recibiera herramientas técnicas y conceptuales para presentarse a la Estrategia Institucional Uno más Uno de IDPAC, en la cual resultaron ganadores.
</t>
  </si>
  <si>
    <t xml:space="preserve">1. El presupuesto programado corresponde al total del proyecto de inversión 1014 para 2017, 2018 y 2019. 
2. El presupuesto ejecutado corresponde a la sumatoria de 2017, 2018 y 2019 de acuerdo a las organizaciones de mujer y género fortalecidas. </t>
  </si>
  <si>
    <t xml:space="preserve">Durante este segundo semestre se realizaron las siguientes actividades con las organizaciones étnicas:  
1. En coherencia con la aplicación de la Ruta de Fortalecimiento al Colectivo Caminos de Libertad, es reportada a diciembre como fortalecida para el segundo semestre de 2019, acorde a las estrategias y lineamientos establecidos en los ejes de promoción, formación y fortalecimiento. De igual forma, se continuará brindando apoyo técnico y seguimiento para la vigencia 2020 de acuerdo al respectivo Plan de Acción de la Gerencia de Etnias para la vigencia 2020 y conforme a las necesidades de la organización, así como de la oferta institucional.
2. En coherencia con la aplicación de la Ruta de Fortalecimiento al Colectivo Mujeres emprededoras, es reportada a diciembre como fortalecida para el segundo semestre de 2019, acorde a las estrategias y lineamientos establecidos en los ejes de promoción, formación y fortalecimiento. De igual forma, se continuará brindando apoyo técnico y seguimiento para la vigencia 2020 de acuerdo al respectivo Plan de Acción de la Gerencia de Etnias para la vigencia 2020 y conforme a las necesidades de la organización, así como de la oferta institucional.
3. En coherencia con la aplicación de la Ruta de Fortalecimiento a la Fundación Diversidad Cultural Shirley, es reportada a diciembre como fortalecida para el segundo semestre de 2019, acorde a las estrategias y lineamientos establecidos en los ejes de promoción, formación y fortalecimiento. De igual forma, se continuará brindando apoyo técnico y seguimiento para la vigencia 2020 de acuerdo al respectivo Plan de Acción de la Gerencia de Etnias para la vigencia 2020 y conforme a las necesidades de la organización, así como de la oferta institucional.
4. En coherencia con la aplicación de la Ruta de Fortalecimiento al Colectivo Talentos Pijao, es reportada a diciembre como fortalecida para el segundo semestre de 2019, acorde a las estrategias y lineamientos establecidos en los ejes de promoción, formación y fortalecimiento. De igual forma, se continuará brindando apoyo técnico y seguimiento para la vigencia 2020 de acuerdo al respectivo Plan de Acción de la Gerencia de Etnias para la vigencia 2020 y conforme a las necesidades de la organización, así como de la oferta institucional.
5. En coherencia con la aplicación de la Ruta de Fortalecimiento al Pueblo Embera de Bogotá, es reportada a diciembre como fortalecida para el segundo semestre de 2019, acorde a las estrategias y lineamientos establecidos en los ejes de promoción, formación y fortalecimiento. De igual forma, se continuará brindando apoyo técnico y seguimiento para la vigencia 2020 de acuerdo al respectivo Plan de Acción de la Gerencia de Etnias para la vigencia 2020 y conforme a las necesidades de la organización, así como de la oferta institucional.
6. En coherencia con la aplicación de la Ruta de Fortalecimiento a la Asociación Renacer Afrocolombiano, es reportada a diciembre como fortalecida para el segundo semestre de 2019, acorde a las estrategias y lineamientos establecidos en los ejes de promoción, formación y fortalecimiento. De igual forma, se continuará brindando apoyo técnico y seguimiento para la vigencia 2020 de acuerdo al respectivo Plan de Acción de la Gerencia de Etnias para la vigencia 2020 y conforme a las necesidades de la organización, así como de la oferta institucional.
7. En coherencia con la aplicación de la Ruta de Fortalecimiento a la Organización GRUPO CULTURA Y TRADICIONES, es reportada a diciembre como fortalecida para el segundo semestre de 2019, acorde a las estrategias y lineamientos establecidos en los ejes de promoción, formación y fortalecimiento. De igual forma, se continuará brindando apoyo técnico y seguimiento para la vigencia 2020 de acuerdo al respectivo Plan de Acción de la Gerencia de Etnias para la vigencia 2020 y conforme a las necesidades de la organización, así como de la oferta institucional.
8. En coherencia con la aplicación de la Ruta de Fortalecimiento al COLECTIVO JOVENES VICTIMAS DEL CONFLICTO ARMADO, es reportada a diciembre como fortalecida para el segundo semestre de 2019, acorde a las estrategias y lineamientos establecidos en los ejes de promoción, formación y fortalecimiento. De igual forma, se continuará brindando apoyo técnico y seguimiento para la vigencia 2020 de acuerdo al respectivo Plan de Acción de la Gerencia de Etnias para la vigencia 2020 y conforme a las necesidades de la organización así como de la oferta institucional.
</t>
  </si>
  <si>
    <t xml:space="preserve">1. El presupuesto programado corresponde al total del proyecto de inversión 1014 para 2017, 2018 y 2019. 
2. El presupuesto ejecutado corresponde a la sumatoria de 2017, 2018 y 2019 de acuerdo a las organizaciones etnicas fortalecidas. </t>
  </si>
  <si>
    <t xml:space="preserve">Se fortalecieron las siguientes organizaciones de personas con discapacidad durante este segundo semestre: 
1. BOGOTA SE FORTALECE PARA EL FUTURO: DECIMA GALA DE EXALTACIÓN Y RECONOCIMIENTO DE LAS PERSONAS CON DISCAPACIDAD Y DECIMO SEGUNDO ENCUENTRO DE CONSEJEROS Y CONSEJERAS 2019: se desarrolla la etapa: metodológica, técnica y logística de la acción afirmativa ""Gala de Exaltación  y Reconocimiento de las Personas con Discapacidad” en el marco de lo contemplado en el Acuerdo 009 de 2015.  Para el desarrollo de esta actividad se celebró  un Contrato Interadministrativo con la Sociedad Hotelera Tequendama S.A. con el siguiente objeto: ""Prestación de servicios para la realización de acciones operativas para el desarrollo de la Gala de Exaltación y Reconocimiento de las personas con discapacidad cuidadores(as) y sus familias evento de la Subdirección de Fortalecimiento de la Organización Social"". Se realizaró una convocatoria  dirigida a que la  ciudadanía postulara y eligiera a los  ganadores en cuatro categorías. Sé obtuvo 78 postulaciones, 48 de las cuales cumplieron con los requisitos para entrar en la etapa de votaciones. Se diligenciaron 3.923 formularios de votación y se tuvo un número total de 17.286 votos. Esta información fue validada con una comisión de delegados institucionales nombrados y elegidos en el marco de la Sesión Ordinaria de Octubre del Comité Técnico Distrital de Discapacidad-CTDD
2. FUNDACIÓN HARD FIGHT: Seguimiento y acompañamiento técnico y metodológico en la ejecución del proceso del Plan de Acción 2019 especialmente desarrollo del Proceso de formación en Lengua de señas y Derechos humanos desde el 12 de septiembre hasta el 12 de diciembre. Dentro del trabajo adelantando se preparó el cierre con presentación teatral en el Foro Distrital de discapacidad y se acompaña la iniciativa de entrega de regalos y mercados a familias de personas con discapacidad vulnerables del sector de San Cristóbal el 26 de diciembre.
3. CORPORACIÓN INFOINNOVA: Seguimiento y acompañamiento técnico y metodológico en la ejecución del proceso del Plan de Acción 2019 se destaca el acompañamiento  en la presentación y posterior ejecución del proyecto ganador de Uno más Uno Todos, Una más Una Todas dirigido a personas con discapacidad visual y física para el diseño de páginas web con criterios de accesibilidad en la Biblioteca Carlos Restrepo
4. MUJERES CON DISCAPACIDAD Y CUIDADORAS DE PERSONAS CON DISCAPACIDAD: apoyo técnico y metodológico: Instancia de participación de población con discapacidad, familias, cuidadoras y cuidadores, presente en cada una de las 20 localidades de Bogotá.
5. MESA SUPRASECTORIAL DE ORGANIZACIONES SOCIALES PARA LA AGENDA PUBLICA: Construcción agenda del cuidado 2019 entrega de insumo- informe de encuentro de consejeros(as) 2018, teniendo este como producto final un documento con el análisis de los resultados obtenidos a partir de las mesas de trabajo que tuvieron lugar el día del encuentro, desarrollo colectivo de la construccion de un concepto del ""Cuidado"". Se acompaña mesa del cuidado de la Mesa y Red Distrital de Discapacidad.
6. LAS HUELLAS QUE GUIAN: visibilizan las barreras físicas y actitudinales con esta ayuda vida. En articulación con Secretaría de Movilidad, INCI e IDPAC se hace entrega de collares reflectivos para las Ayudas Vivas de las Personas con Discapacidad Visual. Instalaciones INCI.
7. FUNDASINLIMITES ENLACES PARA CRECER. asistencia técnica permanente y seguimiento al Plan de Acción de esta organización que tiene como objetivo fundamental diseñar, organizar, promover desarrollar y ejecutar programas de inclusión social y cultural para personas adultas con discapacidad cognitiva y autismo, con el propósito de  mejor calidad de vida y posibilidades de un desarrollo integral . Se acompañó el cierre de gestión de la Fundación en la Cinemateca Distrital   
</t>
  </si>
  <si>
    <t xml:space="preserve">1. El presupuesto programado corresponde al total del proyecto de inversión 1014 para 2017, 2018 y 2019. 
2. El presupuesto ejecutado corresponde a la sumatoria de 2017, 2018 y 2019 de acuerdo a las organizaciones de personas con discapacidad fortalecidas. </t>
  </si>
  <si>
    <t xml:space="preserve">Se realizó la asistencia técnica a los siguientes procesos:
1) Corazón Animal Vegano y Coalición colombia sin Toreo: Durante el segundo semestre se acompañó y asesoró esta organización a través de la ruta de fortalecimiento con acciones de formación, fortalecimiento y promoción. Entre ellas se mencionan las principales: 1) se coordinó la exposición antitaurina "Toros sí, toreros no" en el Parque Bicentenario a través de varias imágenes en alusión a una Bogotá Sin Toreo, 2) se desarrolló el Festival artístico y cultural "Zoomos Todos por la vida de los Animales" en la Plaza Cultural la Santamaría con la participación de organizaciones sociales dedicadas al desarrollo de actividades teatrales y musicales en torno al cuidado de los animales y la exposición del trabajo académico y pedagógico de las organizaciones animalistas en torno a la reflexión del respeto por las demás especies involucradas en actividades de divertimento humano. 
2) Fundación Amigos de Jesús y María: Durante el segundo semestre se acompañó y asesoró esta organización a través de la ruta de fortalecimiento con acciones de formación, fortalecimiento y promoción. Entre ellas se mencionan: 1) Se realizó caracterización de la Fundación Amigos de Jesús de la localidad de Kennedy con el fin de conocer el trabajo de la organización con niños y niñas de la localidad y retroalimentar la línea base de las organizaciones sociales de niños y niñas de Bogotá. 2) Se participó con la convocatoria de niños y niñas de la Fundación Amigos de Jesús y María de la localidad de Kennedy en `Venezuela Aporta’ que se realizó en el parque de los Hippies, con el fin de visibilizar los emprendimientos, gastronomía y a artistas de venezolanos que viven en la ciudad.   
3) Externado Madre de Dios. Barrio Rocío Alto: Durante el segundo semestre se acompañó y asesoró esta organización a través de la ruta de fortalecimiento con acciones de formación, fortalecimiento y promoción. Entre ellas se mencionan: 1) Caracterización Externado Madre de Dios. Se realiza la caracterización del Centro Infantil Externado Madre de Dios, en las que se identifican posibles acciones de fortalecimiento a la organización, especialmente respecto a la concerniente a las convocatorias del IDPAC y en general al portafolio de estímulos distritales.   
4) Organización Señor de los Milagros: Durante el segundo semestre se acompañó y asesoró esta organización a través de la ruta de fortalecimiento con acciones de formación, fortalecimiento y promoción. Entre ellas se mencionan:  1) se realizó la caracterización de la Organización para conocer las necesidades para dar inicio a un proceso de Fortalecimiento. 2) Concertación con Gerencia de Escuela para dar inicio al proceso de Formación con la Organización, se concretó la línea de formación de Fortalecimiento en el Tejido Social y Herramientas para la participación incidente. Formación en herramientas para la participación incidente.  
5) Fusión Music – migrante: Durante el segundo semestre se acompañó y asesoró esta organización a través de la ruta de fortalecimiento con acciones de formación, fortalecimiento y promoción. En este sentido, la organización en mención participó en la estrategia Venezuela Aporta y fue la ganadora por parte del segmento cultural. Por lo anterior, fue beneficiada de la entrega de elementos para el fortalecimiento, formación a través de la ruta de emprendimiento de la Cámara de Comercio, en el cual se realizaron más de 6 sesiones con temas como estructura de negocios, marketing, plan de ventas entre otros cursos. De igual forma, como acciones de promoción se menciona su participación en dos Festivales de Venezuela Aporta de la localidad de La Candelaria y Chapinero en el Festival Distrital.      
6) Wasa kk – migrante Durante el segundo semestre se acompañó y asesoró esta organización a través de la ruta de fortalecimiento con acciones de formación, fortalecimiento y promoción. En este sentido, la organización en mención participó en la estrategia Venezuela Aporta y fue la ganadora por parte del segmento gastronómico. Por lo anterior, fue beneficiada de la entrega de elementos para el fortalecimiento, formación a través de la ruta de emprendimiento de la Cámara de Comercio, en el cual se realizaron más de 6 sesiones con temas como estructura de negocios, marketing, plan de ventas entre otros cursos. De igual forma, como acciones de promoción se menciona su participación en dos Festivales de Venezuela Aporta de la localidad de Usaquén y Chapinero en el Festival Distrital.     
7) Complementwo – migrante: Durante el segundo semestre se acompañó y asesoró esta organización a través de la ruta de fortalecimiento con acciones de formación, fortalecimiento y promoción. En este sentido, la organización en mención participó en la estrategia Venezuela Aporta y fue la ganadora por parte del segmento de emprendimiento. Por lo anterior, fue beneficiada de la entrega de elementos para el fortalecimiento, formación a través de la ruta de emprendimiento de la Cámara de Comercio, en el cual se realizaron más de 6 sesiones con temas como estructura de negocios, marketing, plan de ventas entre otros cursos. De igual forma, como acciones de promoción se menciona su participación en dos Festivales de Venezuela Aporta de la localidad de Usaquén y Chapinero en el Festival Distrital.
</t>
  </si>
  <si>
    <t xml:space="preserve">1. El presupuesto programado corresponde al total del proyecto de inversión 1014 para 2017, 2018 y 2019. 
2. El presupuesto ejecutado corresponde a la sumatoria de 2017, 2018 y 2019 de acuerdo a las organizaciones de nuevas expresiones fortalecidas. </t>
  </si>
  <si>
    <t xml:space="preserve">En el mes de Julio se fortalecieron las Organizaciones Comunales por medio del desarrollo de actividades tales como: visitas, acompañamientos y asistencia técnica a las organizaciones comunales en su estructura administrativa, jurídica, organizativa, electoral y financiera.
En el mes de septiembre se desarrollaron actividades tendientes a adelantar las fases de formulación de la política publica y agenda publica, para la construcción de una política publica en acción comunal, de acuerdo con los parámetros establecidos por la Secretaría Distrital de Planeación. 
En el mes de septiembre se realizaron 19 fortalecimientos a la Organizaciones Comunales de primer grado, en su estructura administrativa, jurídica, organizativa, electoral y financiera.
En el mes de octubre se desarrollaron actividades tendientes a adelantar las fases de la Formulación de la política pública y Agenda Publica. Tales como Avances mesas sectores A, B, C y D e Informe Avance Política Pública.
En el mes de octubre se fortalecieron las Organizaciones Comunales por medio del desarrollo de actividades tales como: visitas, acompañamientos y asistencia técnica a las organizaciones comunales en su estructura administrativa, jurídica, organizativa, electoral y financiera. Se realizaron en total 19 Fortalecimientos
En el mes de noviembre se fortalecieron las Organizaciones Comunales por medio del desarrollo de actividades tales como: visitas, acompañamientos y asistencia técnica a las organizaciones comunales en su estructura administrativa, jurídica, organizativa, electoral y financiera. Se realizaron 19 Fortalecimientos.
En el mes de noviembre se realizaron actividades tendientes a Adelantar las Fases de: Formulación de la Política Pública y Agenda Pública, para la construcción de una Política Pública en Acción Comunal, de acuerdo con los parámetros establecidos por la Secretaría Distrital de Planeación. Se adelantaron los insumos para la formulación de la Política Pública Gráficas y la Construcción del documento diagnostico.
En el mes de diciembre se realizaron actividades tendientes a Adelantar las fases de formulación de la Política Pública y Agenda Pública, se dio cumplimiento a construcción del documento diagnostico, se consolido la información y suportes reunidos durante las etapas anteriores.
En el mes de Diciembre se fortalecieron las Organizaciones Comunales por medio del desarrollo de actividades tales como: visitas, acompañamientos y asistencia técnica a las organizaciones comunales en su estructura administrativa, jurídica, organizativa, electoral y financiera.Se realizarón 19 Fortalecimientos.
</t>
  </si>
  <si>
    <t>El presupuesto programado y ejecutado corresponde a la sumatoria de 2017, 2018 y 2019 del valor total de  la meta del proyecto inversión,  la cual incluye todos los grupos etáreos.</t>
  </si>
  <si>
    <t xml:space="preserve">En el segundo semestre de la presente vigencia se adelantaron las acciones pertinentes para Realizar fortalecimientos administrativos y contables, estableciendo planes de trabajo y seguimiento de los mismos,con las Asojuntas y Federación de Juntas. 
En el mes de Julio se realizaron seguimiento a las Asojuntas,11 y 15 de Julio de 2019 Asociación de Juntas de Acción Comunal de la Localidad de  Usme, seguimiento Contable  23 de Julio de 2019 Fortalecimiento administrativo Asociación de Juntas de Acción Comunal de la Localidad de Engativa-26 de Julio Reunión con la Federación Comunal con el fin de revisar el estado de Asojuntas Fontibon.
En el mes de septiembre se realizaron fortalecimientos administrativos y contables, estableciendo planes de trabajo con las organizaciones comunales de segundo grado, durante este mes se llevaron a acabo diferentes reuniones entre la Federación de Juntas, Subdirección de Asuntos Comunales y Gerencia de Mujer y Genero, con el fin de coordinar el encuentro de mujeres comunales; Fortalecimiento a la Asociación de Juntas de la localidad de Teusaquillo, Seguimiento Post IVC y Comisión de Convivencia y Conciliación Asojuntas Fontibon.
Julio: 11 y 15 de Julio de 2019 seguimiento fortalecimiento Administrativo Asojuntas Suba, 26 de Julio de 2019 se llevó a cabo reunión entre la SAC y Federación de Juntas con el fin de revisar estado actual Asojuntas Fontibon, 23 de Julio de 2019 Fortalecimiento Administrativo Asojuntas Engativá.
Agosto: 01 de Agosto de 2019 Comisión de Convivencia y Conciliación Asojuntas Engativá, 14 de Agosto de 2019 Seguimiento Comisión de Convivencia y Conciliación Asojuntas Mártires, 28 de Agosto de 2019 reunión entre la SAC y la Federación Comunal para definir el tema del Congreso Comunal de Mujeres.
En el mes de Octubre se realizaron fortalecimientos administrativos y contables a las Organizaciones Comunales de Segundo Grado. El día 1 de Octubre de 2019 se realizo seguimiento administrativo y contable Asojuntas Bosa, 10 de Octubre de 2019, Fortalecimiento Administrativo Asojuntas Candelaria y 19 de Octubre de 2019, Seguimiento Contable Asojuntas Barrios Unidos.
En el mes de Noviembre se realizaron fortalecimientos administrativos y contables a las Organizaciones Comunales de Segundo Grado. Fortalecimiento Administrativo Asojuntas Santa Fe, Asesoría al tesorero Asojuntas Suba, Reunión con el Presidente de Asojuntas Ciudad Bolivar con el fin de revisar el estado de la JAC Quiba Baja Sector Verbenal.
En el mes de Diciembre se realizaron fortalecimientos administrativos y contables  a las Organizaciones Comunales de Segundo Grado, 3 de Diciembre de 2019, se realizo fortalecimiento administrativo a la Asociación de Juntas de la localidad de Teusaquillo, 9 de Diciembre de 2019, Mesa de trabajo con el tesorero de Asojuntas Fontibon.
</t>
  </si>
  <si>
    <t xml:space="preserve">No aplica </t>
  </si>
  <si>
    <t>El presupuesto de esta meta es general y corresponde al talento humano que se encarga de realizar los procesos de prevención en violencia intrafamiliar. 
No es posible desagregar el presupuesto ejecutado de la meta para la acción específica de personas adultas formadas.
El indicador y la fórmula del indicador no son coherentes con la acción propuesta. Se sugiere modificarlo para próximos reportes. El resultado de avance corresponde a la acción de personas adultas en procesos de prevención atendidas en los servicios sociales SDIS, no solamente en las Comisarías de Familia.</t>
  </si>
  <si>
    <t>En el año 2019, en cumplimiento a la meta se convocaron a 2927 personas de las cuales se logró capacitar a 2686 personas, de las cuales 623 son hombres y 2061 mujeres en el rango de edad de los 27 a 59 años,  en prevención de violencia intrafamiliar y violencia sexual, a través de la implementación de la Estrategia "Entornos Protectores y Territorios Seguros",   lo cual   permitio  a las personas reconocer y reflexionar acerca de los derechos humanos, potencializar procesos de deconstrucción y des-aprendizaje de prácticas culturales, de manejo de poder y control entre hombres y mujeres, y comprensión de prácticas democráticas que facilitan la equidad en las relaciones familiares, lo que redunda en el ejercicio de dinámicas libres de violencia al interior de las familias; así mismo cada una de los participantes fueron empoderados en sus derechos, lograron adquirir y reforzar conocimientos en normatividad, rutas de atención y competencias de las entidades que intervienen en la ruta de atención a víctimas de violencia intrafamiliar y sexual en el Distrito convirtiéndose así en un grupo de multiplicadores de la estrategia de prevención en ciudadanos-as corresponsables en sus territorios frente al ejercicio de la prevención y la atención de las violencias.</t>
  </si>
  <si>
    <t>$53.344.440.855.</t>
  </si>
  <si>
    <t xml:space="preserve">
$46.852.000</t>
  </si>
  <si>
    <t>$1.013.352.55</t>
  </si>
  <si>
    <t xml:space="preserve">Se involucraron 600 personas adultas (27 a 59 años) que laboren en los sectores público, privado o mixto, en actividades para realizar procesos formación en atención diferencial por orientación sexual e identidad de género </t>
  </si>
  <si>
    <t>El presupuesto asociado para la realización de estas acciones es global, por tal motivo se dificulta desagregarlo por actividad.</t>
  </si>
  <si>
    <t>En el año 2019, en cumplimiento a la meta se convocaron a 2927 personas de las cuales se logró capacitar a 2686 personas, de las cuales 2 personas se autoreconocen como intersexuales,  623 son hombres y 2061 mujeres en el rango de edad de los 27 a 59 años,  en prevención de violencia intrafamiliar y violencia sexual, a través de la implementación de la Estrategia "Entornos Protectores y Territorios Seguros",   lo cual   permitio  a las personas reconocer y reflexionar acerca de los derechos humanos, potencializar procesos de deconstrucción y des-aprendizaje de prácticas culturales, de manejo de poder y control entre hombres y mujeres, y comprensión de prácticas democráticas que facilitan la equidad en las relaciones familiares, lo que redunda en el ejercicio de dinámicas libres de violencia al interior de las familias; así mismo cada una de los participantes fueron empoderados en sus derechos, lograron adquirir y reforzar conocimientos en normatividad, rutas de atención y competencias de las entidades que intervienen en la ruta de atención a víctimas de violencia intrafamiliar y sexual en el Distrito convirtiéndose así en un grupo de multiplicadores de la estrategia de prevención en ciudadanos-as corresponsables en sus territorios frente al ejercicio de la prevención y la atención de las violencias.</t>
  </si>
  <si>
    <t>Se vincularon a 506 personas adultas (27 a 59 años) del sector educativo y aparatos de justicia a procesos de transformación de imaginarios y representaciones sociales.</t>
  </si>
  <si>
    <t xml:space="preserve">2606 personas habitantes de calle (de 27 a 59 años),  atendidas en el marco de esta meta del Proyecto de Inversión. La estrategia contempla entre otras acciones:
-Acciones de información y difusión para el reconocimiento del fenómeno en las diferentes localidades del Distrito 
 Talleres de ampliación de capacidades desarrollados en las diferentes localidades del Distrito
-Seguimientos individuales realizados en las diferentes localidades del Distrito
</t>
  </si>
  <si>
    <t>1207 personas habitantes de calle (de 27 a 59 años), atendidas en el marco de esta meta del Proyecto de Inversión.  Se benefician a través de:
-Apoyo psicosocial
-Apoyo en procesos de articulación para vinculación laboral o generación de ingresos
-Acompañamiento para garantizar una efectiva superación de la habitabilidad en calle de las personas</t>
  </si>
  <si>
    <t xml:space="preserve">12221 personas habitantes de calle (de 27 a 59 años),   atendidas en el marco de esta meta del Proyecto de Inversión.  Se benefician a través de:
-Identificación y activación de rutas de atención (referenciación y orientación hacia hogares, centros de atención y otras entidades públicas) 
-Talleres de formación y desarrollo de capacidades personales. 
-Jornadas voluntarias y corresponsables de cuidado a la ciudad. 
Actores comunitarios:
-Espacios de diálogo y respuesta a inquietudes de actores comunitarios implicados en el fenómeno de habitabilidad en calle 
</t>
  </si>
  <si>
    <t xml:space="preserve">5.577 personas habitantes de calle (de 27 a 59 años),  atendidas en el marco de esta meta del Proyecto de Inversión.  Se benefician a través de:
-Identificación, activación y fortalecimiento de redes familiares, sociales y comunitarias. 
-Promoción del autocontrol y mitigación del consumo de sustancias psicoactivas.
 -Acompañamiento psicosocial.
 -Alojamiento en condiciones higiénicas y de seguridad.
 -Apoyo alimentario con calidad y oportunidad.
 -Desarrollo de talleres ocupacionales, artísticos y recreativos. 
-Permanencia en el servicio hasta por 6 meses.
</t>
  </si>
  <si>
    <t xml:space="preserve">759 personas habitantes de calle (de 27 a 59 años),  atendidas en el marco de esta meta del Proyecto de Inversión.  Se benefician a través de:
-Desarrollo de capacidades para la superación de la habitabilidad en calle y construcción de comunidad. 
-Atención grupal basada en metodologías socioeducativas, psicoeducativas y lúdicas. 
-Actividades extramurales. 
-Fortalecimiento de redes familiares, sociales y comunitarias.
 -Alojamiento en condiciones higiénicas y de seguridad. 
-Apoyo alimentario con calidad y oportunidad. 
-Permanencia en el servicio hasta por  9 meses. 
</t>
  </si>
  <si>
    <t>Se atendieron a 1842 personas adultas (27 a 59 años) de los sectores sociales LGBTI mediante las unidades operativas asociadas al servicio y los equipos locales.</t>
  </si>
  <si>
    <t>Pendiente el reporte de avance de la acción correspondiente al I semestre de 2019 por parte de la entidad, con fecha de corte 10/09/2019.
Pendiente segundo reporte 28/02/2020.</t>
  </si>
  <si>
    <t>La Secretaría Distrital de la Mujer, no tiene su presupuesto desagregado ni por población ni por acción, por esta razón se informa el presupuesto programado por meta asociada según informe SEGPLAN (Cifras en millones de pesos).
Pendiente segundo reporte 28/02/2020.</t>
  </si>
  <si>
    <t>Pendiente segundo reporte 28/02/2020.</t>
  </si>
  <si>
    <t xml:space="preserve">Presupuesto ejecutado 2018: $132,601,556
Pendiente segundo reporte 28/02/2020.
</t>
  </si>
  <si>
    <t>Presupuesto ejecutado 2018: $280,282,101
Pendiente segundo reporte 28/02/2020.</t>
  </si>
  <si>
    <t>Pendiente el reporte de avance de la acción correspondiente al I semestre de 2019 por parte de la entidad, con fecha de corte 10/09/2019.
Pendiente segundo reporte 28/02/2020.</t>
  </si>
  <si>
    <t>Presupuesto ejecutado 2018: $724,579,647
Pendiente segundo reporte 28/02/2020.</t>
  </si>
  <si>
    <t>Presupuesto ejecutado 2018: $108,723,209
Pendiente segundo reporte 28/02/2020.</t>
  </si>
  <si>
    <t>Presupuesto programado meta global del proyecto a 30 de junio de 2019. Fuente: Sistema de Gestión Contractual y SEGPLAN. 
Nota 1: Referente a la información del presupuesto asociado (presupuesto programado, porcentaje del presupesto programado, presupuesto ejectutado) no es posible entregarla con este nivel de detalle ya que el presupuesto está atado a una meta global del proyecto y no se puede desagregar el costeo para estas acciones especificas para el grupo etareo.
Nota 2: Porcentaje del presupuesto programado para las acciones y Presupuesto ejecutado, no aplica por las razones que se explican en la nota 1. 
Nota 3: Cifras por demanda, por eso las diferencias entre los programado y lo ejecutado en magnitud.
Pendiente segundo reporte 28/02/2020.</t>
  </si>
  <si>
    <t xml:space="preserve">El presupuesto de la meta es de carácter general y no unicamente se orienta a la atención de personas adultas.
El presupuesto programado corresponde al  de la meta de proyecto con relación al  periodo 2017 - 2020. 
Para esta vigencia se presenta un cambio en la magnitud de la meta, pasando de 750  a 970 personas.
</t>
  </si>
  <si>
    <t>Sin reporte</t>
  </si>
  <si>
    <t>DIMENSION</t>
  </si>
  <si>
    <t>Desde el nivel central y a través de las acciones del Plan de Salud Pública de Intervenciones Colectivas (PSPIC) se han llevado a cabo las siguientes actividades:
1. Asistencia técnica a los referentes de gobernanza en relación con el posicionamiento de la política de adultez.
2. Desde las acciones del PSPIC se desarrollaron acciones de posicionamiento de la Política de adultez a través del proceso de gobernanza en diferentes espacios locales.
3. Implementación del plan de acción para la población adulta en los diferentes espacios de vida cotidiana a través de acciones colectivas e individuales de prevención, promoción y gestión del riesgo en salud sexual y reproductiva, consumo de sustancias psicoactivas, prevención de condiciones crónicas, salud mental, identificación y tratamiento a pacientes con TBC.
4. Respuestas a entes de control y la ciudadania en lo relacionado con las acciones en salud para la poblacion adulta. 
5. Revision y aportes técnicos a los productos dirigidos a la poblacion adulta  desde el proceso de gobernanza.</t>
  </si>
  <si>
    <t xml:space="preserve">Desde el nivel central y a través de las acciones del Plan de Salud Pública de Intervenciones Colectivas (PSPIC) se han llevado a cabo las siguientes actividades:
1. Asistencia técnica a los referentes de gobernanza en relación con el posicionamiento de la política de adultez.
2. Desde las acciones del PSPIC se desarrollaron acciones de posicionamiento de la Política de adultez a través del proceso de gobernanza en diferentes espacios locales.
3. Implementación del plan de acción para la población adulta en los diferentes espacios de vida cotidiana a través de acciones colectivas e individuales de prevención, promoción y gestión del riesgo en salud sexual y reproductiva, consumo de sustancias psicoactivas, prevención de condiciones crónicas, salud mental, identificación y tratamiento a pacientes con TBC.
4. Respuestas a entes de control y la ciudadania en lo relacionado con las acciones en salud para la poblacion adulta. 
5. Revision y aportes técnicos a los productos dirigidos a la poblacion adulta  desde el proceso de gobernanza.
</t>
  </si>
  <si>
    <t>En un total de 863.401 personas que participaron en las acciones del Espacio Público, se identificaron 475.896 Mujeres, 387.505 hombres, Por curso de vida: 31.844 infancia, 164.561 juventud, 505.487 adultez, 161.509 vejez. Por condición y/o situación: 2.758 lesbianas, 4.621 gays, 2.041 bisexuales, 2.454 trans, 6.151 habitantes de calle, 20.294 personas-discapacidad, 1.110 Raizales. Por condición y/o situación: En los Barrios Promotores de la Salud Urbana participaron en las acciones un total de 26.386 personas Por curso de vida: 3.556 infancia, 6.537 juventud, 8.730 adultez, 7.563 vejez. Se desarrollaron 199 acciones itinerantes en salud ambiental en los barrios promotores; en temas de salud y comunitarios. Se activó ruta: 2.679 trabajadores informales, incluye expuestos a agentes ocupacionales cancerígenos en sus unidades de trabajo, 1.116 personas en ejercicio o en actividades sexuales pagas a 506 trabajadores, como mecanismo para acercarlos al sistema general de riesgos laborales, 772 personas en ejercicio o en actividades sexuales pagas. Sectorial a 912 niños trabajadores. intersectorial a 3.886 niños trabajadores. Sectorial a 327 adolescentes trabajadores. intersectorial a 1.675 adolescentes trabajadores. Trabajadores informales que participaron en GOTIS con orientación en derechos en salud - para la promoción y adopción de prácticas de cuidado para la salud y trabajo 1.029.
De la población identificada con riesgos en salud (alto y/o medio) 70.050 fueron canalizadas para acciones de PyD. Actividades realizadas a 347.666 personas para la promoción y adopción de prácticas de cuidado para la salud, con las siguientes intervenciones: 179.912 alimentación saludable, 42.968 construcción de estrategias de afrontamiento frente a sucesos vitales, 55.756 fortalecimiento del tejido social, 74.727 sana convivencia, 156.648 ejercicio del derecho a la salud, 70.574 educación en habilidades para la vida, 150.219 prácticas de cuidado y protección del ambiente. Fortalecimiento de capacidades en RIA de promoción y mantenimiento de la salud a 18.234 profesionales y técnicos del espacio.</t>
  </si>
  <si>
    <t xml:space="preserve">4.932 familias con riesgos por inadecuadas prácticas en SO, en las cuales 6.052 individuos fueron clasificados por control de placa y calidad de cepillado. Clasificados de acuerdo a la necesidad de atención se identifican 1.306 con criterios de prioridad alta, 819 media, y 3.305 con criterios de prioridad baja. Se realizó monitoreo a 3.483 familias. 2° seguimiento a 1.677 familias. 4.675 Familias que apropiaron prácticas cotidianas de SO, y 6.438 individuos mejoraron prácticas en SO. 
</t>
  </si>
  <si>
    <t>Se llevaron a cabo 262 acciones Itinerantes para la promoción de la salud mental, con la participación de 45.511 personas. 247 Jornada distrital en salud mental con participación de 5.478 personas., se realizó conformación de 164 grupos de líderes promotores para la promoción de la salud mental. 
Se realizaron 74 grupos de Fortalecimiento de la red de familias cuidadoras con participación en la acción de Salud Mental de 465 personas en condición discapacidad mental y 1.153 personas sin discapacidad mental, con las siguientes temáticas: Trabajo en equipo; Comunicación asertiva; Proyecto de vida; Manejo del estrés; Hábitos saludables; Manejo de enfermedades crónicas; Autoestima; Manejo del duelo; Manejo de relaciones interpersonales; Liderazgo comunitario; Síndrome del cuidador; Manejo del tiempo libre; Comunicación asertiva; Respuestas integrales de atención en salud RIAS; Modelo de atención integral en salud MIAS-PAIS; Integración grupal; Evaluación. Se realizaron 56 grupos de Desarrollo de competencias-habilidades para la vida en la acción de Salud Mental de 465 personas en condición discapacidad mental y 864 personas sin discapacidad mental
Se realizaron 616 Nodo familiar con participación en la acción Salud Mental de 677 personas en condición discapacidad mental y 541 personas sin discapacidad mental.</t>
  </si>
  <si>
    <t xml:space="preserve">Se realizaron 9.053 Intervenciones de la línea piénsalo/psicoactiva, desde el servicios de acogida: 18.520 personas , 11.486 hombres, 7.034 mujeres. 
Se aplicaron 9.594 pruebas de detección de consumo de alcohol, tabaco y sustancias - ASSIST. 9.585 pruebas de detección de consumo de alcohol -AUDIT. 8.896 personas presentan riesgo medio y alto de consumo de SPA, 5.816 hombres, 3.080 mujeres. 6.296 Instrumentos del Sistema de Vigilancia Epidemiológica del abuso de sustancias psicoactivas - VESPA. 10.511 personas abordadas a través de la línea piénsalo/psicoactiva, 3.863 hombres, 6.648 mujeres. 
La línea piénsalo/psicoactiva realizó 6.984 intervenciones a 1.912 usuarios y 2.219 canalizaciones. 712 Instrumentos del Sistema de Vigilancia Epidemiológica del abuso de sustancias psicoactivas - VESPA. Se atendió a 16.408 personas desde los servicios de acogida y se realizaron 7.021 canalizaciones. Desde la línea piénsalo/psicoactiva se realizaron 7.838 intervenciones. y se realizaron 1.994 canalizaciones.
 En las familias caracterizadas se identificaron 295 personas con alerta en salud mental por consumo de alcohol y 206 por consumo de sustancias psicoactivas. implementando 4.739 planes concertados, Realizando 910 acciones de socialización de información de la línea piénsalo / psicoactiva y procesos de prevención de consumo de SPA. 11.561 personas en instituciones de protección con acciones orientadas a la prevención del consumo de sustancias psicoactivas (SPA). 
En el componente de Gestión del riesgo, se identifican 1.447 personas con consumo frecuente de tabaco y bebidas alcohólicas. Desde el espacio vivienda se realiza la aplicación de tamizajes en salud mental (SRQ, RQC y ASSIS) a 3.547 personas desde el componente familiar, de las cuales 338 resultaron positivos. 
</t>
  </si>
  <si>
    <t xml:space="preserve">Se realiza la activación de ruta de atención en salud mental a 3.260 personas: 179 víctimas de violencia sexual, 1.128 consumo problemático de SPA, 1.090 signos de alarma de trastorno mental y del comportamiento, 441 trastorno mental y del comportamiento, 2 niños, niñas o adolescentes víctimas de explotación sexual comercial, 213 víctimas de violencia intrafamiliar o maltrato infantil sin intervención o continuidad en el tratamiento, 217 conducta suicida sin intervención o continuidad en el tratamiento. Rutas activadas: 996 con respuesta efectiva. 332 programada 150 en trámite, 108 rechazadas, 1.302 sin asignar.
</t>
  </si>
  <si>
    <t>Se realizaron 953 acciones itinerantes en relación con hábitos saludables y prevención de condiciones crónicas, estas se ejecutaron en lugares como: Parque; Transmilenio; Cicloruta; Ciclovía; Entorno de establecimiento público; Alameda; Centro comercial; Salón comunal; Universidad; Escenario deportivo; Recreovía; Localidad; Barrio; Auditorio, con la participación de 164.352 personas. Se identificaron 21 personas con condiciones crónicas que requirieron activación de ruta a EAPB en los Barrios Promotores. En la estrategia "Cuídate y sé feliz" se dio orientación acerca de hábitos de vida saludables en los Barrios Promotores a 900 personas; abordando 80 personas con alerta de riesgo cardiovascular alto, 465 con alerta de riesgo cardiovascular medio, 355 con alerta de riesgo bajo. De las personas registradas como fumadoras se brindó consejería breve en cesación de tabaco a 15.015. 33.975 personas identificadas con alertas de riesgo, se generó planes de automanejo. En actividad física para la salud en gimnasios al aíre libre, 7.524 personas recibieron orientación. De acuerdo al reporte de información se realizaron 6.165 canalizaciones para condiciones crónicas en puntos "Cuídate Sé Feliz".
Se abordaron 9.939 Unidades de trabajo informal, realizando consejería sobre hábitos y estilos de vida saludables a 10.350 personas. 5.354 Trabajadores de UTIS alto impacto que modifican prácticas de autocuidado en el 60% (decálogo). 10.945 Trabajadores de UTIS mediano impacto que modifican prácticas de autocuidado en el 60% (decálogo). 
1.326 personas identificadas en condiciones crónicas. Se realiza la implementación de 25.595 planes familiares 
En el seguimiento a familias periurbanas se abordan 680 personas priorizadas por condiciones crónicas, quienes según el sistema de alertas se clasifican 179 con alerta alta, 271 con alerta media y 427 con alerta baja (877); realizando canalización a rutas integrales de atención en salud a 233 de ellas. 
En el componente de gestión del riesgo, se asignó cita de detección temprana a 32.430 personas, identificando 19.114 Alteraciones del adulto. 
En el seguimiento a cohortes de personas con una condición crónicas se abordan 13.622 personas priorizadas, quienes según el sistema de alertas se clasifican 2.618 con alerta alta, 5.226 con alerta media y 6.995 con alerta baja; realizando canalización a rutas integrales de atención en salud a 3.729 de ellas.</t>
  </si>
  <si>
    <t>Se formaron 877 profesionales  en cursos de Asesoría para Prueba Voluntaria y entrenamiento de pruebas para VIH. 1.611.765 Unidades de condones masculinos entregados en espacios de sensibilización de prevención de Infecciones de Transmisión Sexual. Se entregaron un total de 9.430 condones femeninos por donación del Fondo de Poblaciones a las Subredes. (Fuente almacén SDS). 
10 reuniones mensuales con Fonade - Enterritorio frente a las acciones de respuesta del proyecto de VIH en la Ciudad.  12 espacios de la red mensual Distrital de VIH, frente al fortalecimiento técnico del modelo programático de VIH y canalización de casos para tratamiento oportuno. 
Se realizaron 44 unidades de análisis de coinfección TB/VIH. 9 seguimientos a las Subredes Integradas de Servicios de Salud frente a las acciones en prevención combinada VIH. Se desarrolló (2) seguimientos mensuales a los equipos que realizan pruebas rápidas en los espacios de vida cotidiana. 7 reuniones de seguimiento con La Corporación Red Somos en la estrategia Ponte a Prueba. 
Se realizan 5 mesas técnica de VIH (marzo, mayo, julio, septiembre y diciembre) con las instituciones para el avance de la respuesta en la ciudad. Seguimiento a profesionales de las subredes en espacio de fortalecimiento a 42 profesionales en prevención combinada en VIH. Se realiza jornada de la IX semana viviendo en positivo del 26 de noviembre al 2 de diciembre en el Distrito Capital.
1.855 asistencias técnicas en IPS con fortalecimiento de temas en SSR, 22.095 pruebas rápidas de VIH realizadas por los equipos del PIC. Canalizaciones y activación de ruta según el Sistema de Referencia y Contrareferencia (SIRC) 24 Personas identificadas sin intervención con diagnóstico VIH, y 57 con prueba rápida VIH reactiva.
98 Centros de Escucha Habitante de Calle en fortalecimiento de los Derechos Sexuales y Reproductivos Espacio Público Se realizaron 12.045 pruebas rápidas de VIH en el espacio público, 62 fueron pruebas reactivas en población LGBTI.
20.471 personas en actividades sexuales pagas intervenidas a través de la gestión del riesgo con actividades como: búsqueda activa, asesoría psicosocial, asesoría por enfermería, asesoría por auxiliar de enfermería. Espacio Trabajo 2.773 pruebas de VIH realizadas por localidad a personas en actividades sexuales pagas con 6 pruebas reactivas para VIH.
En las instituciones de protección intervenidas, se implementan acciones orientadas a la promoción de derechos sexuales y reproductivos a 12.665 personas. 462 personas con seguimiento para adherencia al tratamiento de VIH. 13 con canalización efectiva a diagnóstico y tratamiento. 
Se caracterizaron 26.632 familias, en 2.664 familias se han realizado acciones con enfoque familiar orientadas a la promoción de derechos sexuales y reproductivos. 447 Instituciones intervenidas con identificación del riesgo individual y activación de ruta para VIH en las cuales se abordaron 2.537 individuos a quienes se les realiza prueba rápida para VIH, encontrando 72 resultados reactivos.</t>
  </si>
  <si>
    <t xml:space="preserve">Se efectuó seguimiento a N = (1573) casos de tuberculosis para la gestión de la administración del tratamiento acortado estrictamente supervisado, articulado a las rutas de atención integral de las EAPB e IPS públicas y privadas. 
Se realizaron N= (51) unidades de análisis de mortalidad evitable por tuberculosis y TB-VIH/SIDA, con la generación de planes de mejora para el mes. 
Se realizó seguimiento a N =(211) pacientes con diagnóstico de TB/VIH para ingreso a programa de atención integral a nivel local.
Se reingresaron a tratamiento N=(22) de pacientes que fueron catalogados como pérdida del seguimiento al tratamiento.
Se capacitó a un total de N= (3289) funcionarios de la red pública y privada de la ciudad, frente al manejo programático de la tuberculosis y TB-VIH/SIDA.
Se realizó (12) Comités de evaluación de casos especiales de tuberculosis, articulados con las IPS y EAPB.                                                                                                                    
Acumulado se registraron un total de 68 muertes por TB, con relación  al año 2018 se presenta un aumento de 10 casos  que representa un aumento porcentual del 17.2% (2018 n= 58), la mayor proporción de muertes se presentó en la localidad de Suba, (n= 13), Rafael Uribe Uribe (n=9),  Engativá (n=6), San Cristóbal (n=6), Bosa (n=4), Puente Aranda (n=4), Bogotá sin dirección  (n=3),  Usme  (n=3), Kennedy  (n=3),Bogotá sin dirección  (n=2), Santa Fe (n=3), Antonio Nariño (n=3), Usaquén (n=3), Ciudad Bolívar (n:2), Chapinero, Barrios unidos, Teusaquillo, Mártires, Tunjuelito y Fontibón con un caso respectivamente. De acuerdo con la condición de afiliación al SGSSS, las muertes por TB reportadas ocurrieron en 45.6% (n=31) en población del régimen contributivo, el 35.3% (n= 24) en población del régimen subsidiado, no asegurados 14.7% (n= 10) y régimen de excepción 3 casos para el 4,4%. </t>
  </si>
  <si>
    <t xml:space="preserve">Jorge Enrique  Cordoba Subsecretaría de Planeación y Política </t>
  </si>
  <si>
    <t>jorge.cordoba@habitatbogot.gov.co</t>
  </si>
  <si>
    <t>En el PIVE hay 23.355 hogares inscritos, para un total de 70.065 personas inscritas; de esos hogares inscritos 17.832 reportan adultos (28-59 años). para un total de 20.741 personas adultas inscritas.
Se beneficiaron 3.998 hogares con personas adultas (28-59 años), para un total de 4.693 personas adultas beneficiadas.
Corte: 31/12/2019</t>
  </si>
  <si>
    <t>El presupuesto contemplado para las metas del proyecto de inversión 981 es global para la atención a todos los grupos poblacionales atendidos desde la SDA, por lo que no es posible identificar un rubro  presupuestal para la atención de la población adulta presente en el D.C durante el año 2019</t>
  </si>
  <si>
    <t xml:space="preserve">*Esta acción no cuenta con presupuesto específico, dado que la variable ambiental del territorio incide en todos los grupos poblacionales presentes en el D.C 
* Esta meta del proyecto de inversión  no hace diferenciación de ningún grupo poblacional, por lo cual la meta es compartida por todos los grupos poblacionales atendidos desde la SDA. 
</t>
  </si>
  <si>
    <t xml:space="preserve">* Esta meta del proyecto de inversión  no hace diferenciación de ningún grupo poblacional, por lo cual la meta es compartida por todos los grupos poblacionales atendidos desde la SDA. </t>
  </si>
  <si>
    <t>* Las acciones pedagógicas mencionadas  en la  meta del proyecto de inversión, hacen referencia a las estrategias dadas por la  Política Pública Distrital de Educación Ambiental.</t>
  </si>
  <si>
    <t>*Esta acción no cuenta con presupuesto específico, dado que la variable ambiental del territorio incide en todos los grupos poblacionales presentes en el D.C 
* Esta meta del proyecto de inversión  no hace diferenciación de ningún grupo poblacional, por lo cual la meta es compartida por todos los grupos poblacionales atendidos desde la SDA. 
* Las acciones pedagógicas mencionadas  en la  meta del proyecto de inversión, hacen referencia a las estrategias dadas por la  Política Pública Distrital de Educación Ambiental.</t>
  </si>
  <si>
    <t xml:space="preserve">De enero a diciembre de 2019 ,  426 mujeres adultas participaron en la Escuela de Formación Política y Paz,  Bogotá con el fin de obtener herramientas para la incidencia política en espacios privados y públicos. La Escuela busca fortalecer en las mujeres el ejercicio pleno de los derechos a la participación y representación con equidad y a la paz y convivencia con equidad de género. </t>
  </si>
  <si>
    <t>De enero a diciembre de 2019,  298 Mujeres Adultas participaron en los procesos formativos en el derecho a la participacióny representación con equidad de 40 horas de la Dirección de Enfoque Diferencial</t>
  </si>
  <si>
    <t xml:space="preserve">La Secretaría Distrital de la Mujer, no tiene su presupuesto desagregado ni por población ni por acción, por esta razón se informa el presupuesto programado por meta asociada según informe SEGPLAN (Cifras en millones de pesos).
</t>
  </si>
  <si>
    <t xml:space="preserve">De enero a diciembre de 2019 , 794 Mujeres adultas fueron sensibilizadas en derechos humanos, desarrollo personal y salud. </t>
  </si>
  <si>
    <t>De enero a diciembre de 2019,  21166 mujeres  adultas en sus diferencias y diversidades, vinculadas a procesos de promoción, reconocimiento y apropiación de derechos, a través de las Casas de Igualdad de Oportunidades para las Mujeres</t>
  </si>
  <si>
    <t>De enero a diciembre de 2019, se realizaron 4225 atenciones psicosociales  a mujeres  adultas través de casas de Igualdad de Oportunidades para las Mujeres.</t>
  </si>
  <si>
    <t>De enero a diciembre de 2019 , 5398 mujeres  adultas asesoradas  jurídicamante a través de casas de Igualdad de Oportunidades para las Mujeres.</t>
  </si>
  <si>
    <t>De enero a diciembre de 2019, 290 casos de mujeres adultas fueron representados juridicamente.</t>
  </si>
  <si>
    <t>De enero a diciembre de 2019, se brindó a 9235 mujeres adultas orientación y asesoría jurídica a través de escenarios de fiscalías (CAPIF, CAVIF y CAIVAS) y Casas de Justicia</t>
  </si>
  <si>
    <t>De enero a diciembre de 2019, 3789 mujeres adultas se atendieron a traves de la línea Purpura.</t>
  </si>
  <si>
    <t>De enero a diciembre de 2019, se vincularon 2180  mujeres  adultas en sus diferencias y diversidades a procesos de promoción, reconocimiento y apropiación de derechos, a través de las Casas de Igualdad de Oportunidades para las Mujeres</t>
  </si>
  <si>
    <t xml:space="preserve">De enero a diciembre de 2019,  se ejecutó el “IV Encuentro de experiencias y saberes de mujeres adultas y adultas mayores” propciado por la Secretaria Distrital de la Mujer con apoyo del IDPAC el 5 de octubre de 2019.Contò con la asistencia de cerca de 200 personas, representantes de organizaciones sociales, de los Consejos Locales, el Consejo Distrital de Sabios y Sabias y del Consejo Consultivo de Mujeres.
Durante el espacio se reflexionó sobre la adultez y la vejez, como un camino lleno de sueños, esperanzas y nuevas posibilidades, enmarcadas en la piel, la sabiduría, el aprecio por sentir, el amor a sí mismas, la sexualidad y el arte como una posibilidad para explorar. Lo anterior, en el marco del derecho a una Cultura libre de sexismo </t>
  </si>
  <si>
    <t>Desde las rutas de atención de la Dirección de Derechos Humanos de la Secretaría Distrital de Gobierno, se atendieron las siguientes personas adultas entre los 29 y 59 años:  1. Ruta Distrital de Atención y Protección a Defensores y Defensoras de Derechos Humanos: No. Ingresos a ruta: 204. No. Atenciones por Nuevos Hechos:85. No. Atenciones por Seguimiento:276. 2. Ruta LGBTI: No. Ingresos a ruta:12. No. de atenciones por Nuevos Hechos:1. No. de atenciones por Seguimiento:61. 3.Ruta para Víctimas de Trata de Personas: No.Ingresos a ruta: 26. No. de atenciones por Seguimiento:59</t>
  </si>
  <si>
    <t>En el marco del Programa Distrital de Educación en Derechos para la Paz y la Reconciliación se adelantaron procesos de formación en escenarios informales y formales, los primeros por parte de la Dirección de Derechos Humanos y los segundos en el marco del convenio interadministrativo 661 de 2017 con la Universidad Pedagógica Nacional, a través del cual 89 líderes y lideresas se profesionalizan y en el marco de su práctica pedagógica forman a sus comundiades. 
1739 personas en escenarios formales
4357 personas sensibilizadas
3486 personas en escenarios informales
NOTA: Para las estadísticas de esta población hay que anotar que los datos se obtuvieron de la desagregación de los reportes mensuales, es el total de personas eliminando categorías: NNA – Persona mayor – Adolescentes – Estudiantes – Jóvenes.</t>
  </si>
  <si>
    <t>Representar 726 casos jurídicamente, de violencias contra las mujeres en el Distrito Capital</t>
  </si>
  <si>
    <t>LUIS FERNANDO RUBIO -  
SERGIO LEÓN</t>
  </si>
  <si>
    <t>3649400 ext: 4501</t>
  </si>
  <si>
    <t>lfromero@movilidadbogota.gov.co
sleon@movilidadbogota.gov.co</t>
  </si>
  <si>
    <t xml:space="preserve">Con corte al 31 de diciembre de 2019 se realizaron las siguientes campañas:
1. Bogotá Capital Mundial de la Bici: inspirada en la igualdad que se vive en las calles entre los ciudadanos usuarios de la bicicleta.
2. Como parte de las acciones que buscan reducir las muertes en las vías, la Secretaría de Movilidad lanzó la campaña “30 km/h hacen la diferencia", inspirada en un experimento social para demostrar qué sucede cuando se conduce a 30 km/h en zonas residenciales y qué pasa cuando la velocidad es de 60 km por hora. 
3. La campaña "Mírate, Todos Somos Peatones" tiene como objetivo realizar en calle intervenciones por parte del Escuadrón del Peatón, para reducir las cifras de siniestros y víctimas de las vías.
4. El Poder Del Cono: campaña de cultura ciudadana que parte de la identificación del parqueo de vehículos automotores en vía y en andenes como una causa importante tanto de la congestión, principalmente en ciertas zonas y horarios, como de situaciones de riesgo vial para los ciudadanos.
5. Que el afán no destruya sus sueños: campaña para concienciar a los bogotanos sobre los riesgos de conducir con exceso de velocidad.
6. Copa América: campaña de seguridad vial que busca promover la sana convivencia, el respeto y la seguridad de todos los ciudadanos durante la Copa América.
7. Bajémosle al trancón: campaña de cultura ciudadana que brinda conocimiento a la ciudadanía de conductas que ellos pueden adoptar para ayudar a disminuir el tráfico de la ciudad.      
8. Visión Cero: su propósito es salvar vidas en las calles de Bogotá
9. Moviliapp: aplicación para incentivar la movilidad sostenible en la que los usuarios pueden registrar sus viajes a pie, en bicicleta, patineta, transporte público, taxi, motocicleta o carro particular.   
10. Cuando te mueves, Bogotá se mueve: iniciativa para que  las organizaciones compitan para demostrar su compromiso con la movilidad sostenible. 
11. Serie web “Siempre en la vía, cuida la vida”: iniciativa para capacitar a los ciudadanos y generar conciencia de las diferentes problemáticas que hay en la vía.      
Las campañas están orientadas para la población en general.
</t>
  </si>
  <si>
    <t xml:space="preserve">Estudio de interseccionalidad de la Política Pública para la garantía de derechos de las personas LGBTI, que integre las categorías por grupo etarIo y situación de vulnerabilidad </t>
  </si>
  <si>
    <t>La actividad se cumplio al 100% en el año 2018</t>
  </si>
  <si>
    <t>Periodo : 2019</t>
  </si>
  <si>
    <t xml:space="preserve">100%
</t>
  </si>
  <si>
    <t>.</t>
  </si>
  <si>
    <t>Meta pproyectada para cumplir hasta el 2020</t>
  </si>
  <si>
    <r>
      <t xml:space="preserve">La Base datos Unica de Afiliados (BDUA) registró  505.553 afiliados al regimen subsidiado en salud  del grupo etario 27 - 59 años que corresponde al 41,4% de la población total afiliada al Regimen subsidiado al </t>
    </r>
    <r>
      <rPr>
        <b/>
        <sz val="10"/>
        <color theme="1"/>
        <rFont val="Calibri Light"/>
        <family val="2"/>
        <scheme val="major"/>
      </rPr>
      <t>cierre del periodo de junio de 2019.</t>
    </r>
    <r>
      <rPr>
        <sz val="10"/>
        <color theme="1"/>
        <rFont val="Calibri Light"/>
        <family val="2"/>
        <scheme val="major"/>
      </rPr>
      <t xml:space="preserve"> (1.221.620).
</t>
    </r>
    <r>
      <rPr>
        <b/>
        <sz val="10"/>
        <color theme="1"/>
        <rFont val="Calibri Light"/>
        <family val="2"/>
        <scheme val="major"/>
      </rPr>
      <t>Al finalizar la vigencia 2019,</t>
    </r>
    <r>
      <rPr>
        <sz val="10"/>
        <color theme="1"/>
        <rFont val="Calibri Light"/>
        <family val="2"/>
        <scheme val="major"/>
      </rPr>
      <t xml:space="preserve"> la población registrada en la BDUA (corte 31/diciembre/2019)  entre los 27 y 59 años de edad corresponde a 506.555 usuarios afiliados al Régimen Subsidiado.
Valor UPC 2019 $905.425,20 * 506.555  =  $458.647.662.186
</t>
    </r>
    <r>
      <rPr>
        <b/>
        <sz val="10"/>
        <color theme="1"/>
        <rFont val="Calibri Light"/>
        <family val="2"/>
        <scheme val="major"/>
      </rPr>
      <t>NOTA</t>
    </r>
    <r>
      <rPr>
        <sz val="10"/>
        <color theme="1"/>
        <rFont val="Calibri Light"/>
        <family val="2"/>
        <scheme val="major"/>
      </rPr>
      <t xml:space="preserve">.  La acciones desarrolladas en el proyecto 1184 son generales para toda la población del régimen Subsidiado de Bogotá
Los valores registrados corresponden a estimaciones frente al número de personas afiliadas en cada periodo y el valor de la BDUA establecida por el ministerio de Salud  y mensualmente se realiza la liquidación y giro de la LMA por aprte del ADRES de acuerdo a cada grupo etario establecido en dicha resolución.
</t>
    </r>
  </si>
  <si>
    <r>
      <t xml:space="preserve">El número de atenciones e individuos unicos atendidos en Bogota durante el </t>
    </r>
    <r>
      <rPr>
        <b/>
        <sz val="10"/>
        <color theme="1"/>
        <rFont val="Calibri Light"/>
        <family val="2"/>
        <scheme val="major"/>
      </rPr>
      <t>primer semestre del año 2019,</t>
    </r>
    <r>
      <rPr>
        <sz val="10"/>
        <color theme="1"/>
        <rFont val="Calibri Light"/>
        <family val="2"/>
        <scheme val="major"/>
      </rPr>
      <t xml:space="preserve"> para la poblacion del rango de edad entre 29 a 59 años pertenecientes a los regimenes contributivo, subsidiado y particulares fueron: 160,780 atenciones, 17.677  individuos unicos.
El número de atenciones e individuos unicos atendidos en Bogota durante el </t>
    </r>
    <r>
      <rPr>
        <b/>
        <sz val="10"/>
        <color theme="1"/>
        <rFont val="Calibri Light"/>
        <family val="2"/>
        <scheme val="major"/>
      </rPr>
      <t>segundo semestre del año 2019,</t>
    </r>
    <r>
      <rPr>
        <sz val="10"/>
        <color theme="1"/>
        <rFont val="Calibri Light"/>
        <family val="2"/>
        <scheme val="major"/>
      </rPr>
      <t xml:space="preserve"> para la poblacion del rango de edad entre 29 a 59 años pertenecientes a los regimenes contributivo, subsidiado y particulares fueron: 13.248.432 atenciones, 1.975.325  individuos unicos.</t>
    </r>
  </si>
  <si>
    <r>
      <t>De enero a diciembre de 2019, 162</t>
    </r>
    <r>
      <rPr>
        <sz val="10"/>
        <color theme="1"/>
        <rFont val="Calibri Light"/>
        <family val="2"/>
      </rPr>
      <t xml:space="preserve"> mujeres fueron acogidas en Casas Refugio de manera integral.</t>
    </r>
  </si>
  <si>
    <r>
      <t>El presupuesto de esta meta es general y corresponde al talento humano que se encarga de realizar los procesos de prevención en violencia intrafamiliar.
Se aclara que el reporte de avance se da en términos de personas, no de casos, puesto que un caso corresponde a mas de una persona atendida. 
Por lo tanto el procentaje de 49 % corresponde a la formula del indicador como está, personas adultas atendidas sobre el total de personas atendidas; sin embargo se deja claro que todas las personas adultas fueron atendidas en comisarias de familia, lo que daría</t>
    </r>
    <r>
      <rPr>
        <b/>
        <sz val="10"/>
        <color theme="1"/>
        <rFont val="Calibri Light"/>
        <family val="2"/>
      </rPr>
      <t xml:space="preserve"> un porcentaje real del 100%.</t>
    </r>
    <r>
      <rPr>
        <sz val="10"/>
        <color theme="1"/>
        <rFont val="Calibri Light"/>
        <family val="2"/>
      </rPr>
      <t xml:space="preserve"> Este indicador es necesario ajustarlo tambien para próximos reportes.</t>
    </r>
  </si>
  <si>
    <t>Estudio de interseccionalidad de la Política Pública para la garantía de derechos de las personas LGBTI que integre las categorías por grupo etario y situación de vulnerabilidad realizados/Nùmero de estudios de interseccionalidad de la PPLGBTI que integre las categorías por grupo etàreo y situaciòn de vulnerabilidad programados*100</t>
  </si>
  <si>
    <t>De enero a diciembre de 2019 , 2082 Adultas participaron en los Centros de Inclusión Digital que se encuentran en las Casas de Igualdad de Oportunidades para las Mujeres. Teniendo en cuenta que la participación de mujeres en los procesos de formación a través del uso de las TICs es de manera voluntaria (convocatoria) y/o por demanda.</t>
  </si>
  <si>
    <r>
      <t xml:space="preserve">Para el cumplimieno de esta acción, a través de la gestión realizada por los gestores ambientales locales de la OPEL, se registró la participación de </t>
    </r>
    <r>
      <rPr>
        <b/>
        <sz val="10"/>
        <color theme="1"/>
        <rFont val="Calibri Light"/>
        <family val="2"/>
      </rPr>
      <t xml:space="preserve">6435 </t>
    </r>
    <r>
      <rPr>
        <sz val="10"/>
        <color theme="1"/>
        <rFont val="Calibri Light"/>
        <family val="2"/>
      </rPr>
      <t>personas adultas en procesos de gestión ambiental local durante el año 2019.  Esto, especificado por cada una de las localidades así:  Usaquen 403 , Chapinero 119 , Santafe 366, San Cristobal 262, Usme 282,  Tunjuelito 320, Bosa 219, Kennedy 960,  Fontibon 373, Engativa 506, Suba 123, Barrios Unidos 366 , Teusaquillo 699, Martires 301, Antonio Nariño 105, Puente Aranda 250, Candelaria 258, Rafael Uribe Uribe 189, Ciudad Bolivar 301 y Sumapaz 33.</t>
    </r>
  </si>
  <si>
    <r>
      <t xml:space="preserve">Para el cumplimiento de esta acción, a través de la gestión realizada por los educadores ambientales de la OPEL, se registró la participación de </t>
    </r>
    <r>
      <rPr>
        <b/>
        <sz val="10"/>
        <color theme="1"/>
        <rFont val="Calibri Light"/>
        <family val="2"/>
      </rPr>
      <t>45187</t>
    </r>
    <r>
      <rPr>
        <sz val="10"/>
        <color theme="1"/>
        <rFont val="Calibri Light"/>
        <family val="2"/>
      </rPr>
      <t xml:space="preserve"> personas adultas en acciones de educación ambiental durante 2019.  Esto, especificado por cada una de las localidades y aulas ambientales administradas por la SDA así: Usaquen 6717, Chapinero 4805, Santafe 10366, San Cristobal 7406, Usme 4991,  Tunjuelito 5461, Bosa 14113, Kennedy 39299,  Fontibon 7521, Engativa 16970, Suba 22237, Barrios Unidos 4024, Teusaquillo 10025, Martires 2531, Antonio Nariño 2481, Puente Aranda 8014, Candelaria 2518, Rafael uribe Uribe 4849, Ciudad Bolivar 14254 y Sumapaz 168. </t>
    </r>
    <r>
      <rPr>
        <u/>
        <sz val="10"/>
        <color theme="1"/>
        <rFont val="Calibri Light"/>
        <family val="2"/>
      </rPr>
      <t>Aulas Ambientales</t>
    </r>
    <r>
      <rPr>
        <sz val="10"/>
        <color theme="1"/>
        <rFont val="Calibri Light"/>
        <family val="2"/>
      </rPr>
      <t>: Soratama 1389, Entrenubes 1915, Santa María del Lago 2664, Mirador de los Nevados 821 y AUAMBARI 2170.</t>
    </r>
  </si>
  <si>
    <r>
      <rPr>
        <b/>
        <sz val="10"/>
        <color theme="1"/>
        <rFont val="Calibri Light"/>
        <family val="2"/>
        <scheme val="major"/>
      </rPr>
      <t>En el primer trimestre de 2019</t>
    </r>
    <r>
      <rPr>
        <sz val="10"/>
        <color theme="1"/>
        <rFont val="Calibri Light"/>
        <family val="2"/>
        <scheme val="major"/>
      </rPr>
      <t xml:space="preserve"> se han formado en temas de seguridad vial a 109.852 de los cuales 51.453 son mayores de edad. 
*En los registros de personas formadas que realiza la Secretaría Distrital de Movilidad no se hace discriminación etaria, por tal motivo los datos cuantitativos presentados no son exclusivos para el rango de edad 29 a 59 años y pueden contener cifras de otras edades. Por tanto se reporta el valor total ejecutado para la meta a junio 30 de 2019.
</t>
    </r>
    <r>
      <rPr>
        <b/>
        <sz val="10"/>
        <color theme="1"/>
        <rFont val="Calibri Light"/>
        <family val="2"/>
        <scheme val="major"/>
      </rPr>
      <t>Durante el año 2019</t>
    </r>
    <r>
      <rPr>
        <sz val="10"/>
        <color theme="1"/>
        <rFont val="Calibri Light"/>
        <family val="2"/>
        <scheme val="major"/>
      </rPr>
      <t xml:space="preserve"> se formaron en temas de seguridad vial a 221.982 de los cuales 103.202 son mayores de edad. 
En los registros de personas formadas que realiza la Secretaría Distrital de Movilidad no se hace discriminación etaria, por tal motivo los datos cuantitativos presentados no son exclusivos para el rango de edad 29 a 59 años y pueden contener cifras de otras edades. Por tanto se reporta el valor total ejecutado para la meta a diciembre 31 de 2019.
</t>
    </r>
    <r>
      <rPr>
        <b/>
        <sz val="10"/>
        <color theme="1"/>
        <rFont val="Calibri Light"/>
        <family val="2"/>
        <scheme val="major"/>
      </rPr>
      <t>Se precisa, que la meta programada para el 2019 se cumplió al 100%.</t>
    </r>
  </si>
  <si>
    <r>
      <t>La cobertura de atencion de las personas adultas involucradas en actividades para fomentar el respeto y la construcción de nuevas subjetividades desde la diversidad de orientaciones sexuales e identidadesde género  fue cumplida  en el 2017  a traves de la meta de proyecto de inversion: "</t>
    </r>
    <r>
      <rPr>
        <i/>
        <sz val="10"/>
        <color theme="1"/>
        <rFont val="Calibri Light"/>
        <family val="2"/>
      </rPr>
      <t>Desarrollar actividades
dirigidas a  5714 personas de la comunidad en general para fomentar el respeto y la construcción de nuevas subjetividades desde la diversidad de orientaciones sexuales e identidades de género".</t>
    </r>
    <r>
      <rPr>
        <sz val="10"/>
        <color theme="1"/>
        <rFont val="Calibri Light"/>
        <family val="2"/>
      </rPr>
      <t>La magnitud de la meta programada cambio  de 4.600 a 5714  a razon de la  sobre ejcucion sobre lo programado.</t>
    </r>
  </si>
  <si>
    <t>IDIPRON solicita retirarla del plan de acción.</t>
  </si>
  <si>
    <t>Proyecto</t>
  </si>
  <si>
    <t>Por definir</t>
  </si>
  <si>
    <t xml:space="preserve">
Por definir</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</si>
</sst>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_-&quot;$&quot;* #,##0.00_-;\-&quot;$&quot;* #,##0.00_-;_-&quot;$&quot;* &quot;-&quot;??_-;_-@_-"/>
    <numFmt numFmtId="165" formatCode="_(&quot;$&quot;\ * #,##0_);_(&quot;$&quot;\ * \(#,##0\);_(&quot;$&quot;\ * &quot;-&quot;_);_(@_)"/>
    <numFmt numFmtId="166" formatCode="_(&quot;$&quot;\ * #,##0.00_);_(&quot;$&quot;\ * \(#,##0.00\);_(&quot;$&quot;\ * &quot;-&quot;??_);_(@_)"/>
    <numFmt numFmtId="167" formatCode="_-* #,##0\ _€_-;\-* #,##0\ _€_-;_-* &quot;-&quot;\ _€_-;_-@_-"/>
    <numFmt numFmtId="168" formatCode="_-* #,##0.00\ &quot;€&quot;_-;\-* #,##0.00\ &quot;€&quot;_-;_-* &quot;-&quot;??\ &quot;€&quot;_-;_-@_-"/>
    <numFmt numFmtId="169" formatCode="_-* #,##0.00\ _€_-;\-* #,##0.00\ _€_-;_-* &quot;-&quot;??\ _€_-;_-@_-"/>
    <numFmt numFmtId="170" formatCode="&quot;$&quot;\ #,##0"/>
    <numFmt numFmtId="171" formatCode="d\-m\-yy;@"/>
    <numFmt numFmtId="172" formatCode="0.0%"/>
    <numFmt numFmtId="173" formatCode="_-* #,##0\ _€_-;\-* #,##0\ _€_-;_-* &quot;-&quot;??\ _€_-;_-@_-"/>
    <numFmt numFmtId="174" formatCode="0.000%"/>
    <numFmt numFmtId="175" formatCode="_-[$$-240A]* #,##0.00_-;\-[$$-240A]* #,##0.00_-;_-[$$-240A]* &quot;-&quot;??_-;_-@_-"/>
    <numFmt numFmtId="176" formatCode="_([$$-240A]\ * #,##0_);_([$$-240A]\ * \(#,##0\);_([$$-240A]\ * &quot;-&quot;_);_(@_)"/>
    <numFmt numFmtId="177" formatCode="_-[$$-240A]\ * #,##0_-;\-[$$-240A]\ * #,##0_-;_-[$$-240A]\ * &quot;-&quot;??_-;_-@_-"/>
    <numFmt numFmtId="178" formatCode="[$$-240A]\ #,##0_);\([$$-240A]\ #,##0\)"/>
    <numFmt numFmtId="179" formatCode="_-[$$-240A]* #,##0_-;\-[$$-240A]* #,##0_-;_-[$$-240A]* &quot;-&quot;??_-;_-@_-"/>
    <numFmt numFmtId="180" formatCode="_-* #,##0\ &quot;€&quot;_-;\-* #,##0\ &quot;€&quot;_-;_-* &quot;-&quot;\ &quot;€&quot;_-;_-@_-"/>
  </numFmts>
  <fonts count="41" x14ac:knownFonts="1">
    <font>
      <sz val="11"/>
      <color theme="1"/>
      <name val="Calibri"/>
      <family val="2"/>
      <scheme val="minor"/>
    </font>
    <font>
      <sz val="11"/>
      <color indexed="8"/>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9"/>
      <color indexed="62"/>
      <name val="Calibri Light"/>
      <family val="2"/>
    </font>
    <font>
      <b/>
      <sz val="9"/>
      <color indexed="62"/>
      <name val="Calibri Light"/>
      <family val="2"/>
    </font>
    <font>
      <sz val="9"/>
      <name val="Calibri Light"/>
      <family val="2"/>
    </font>
    <font>
      <b/>
      <sz val="10"/>
      <name val="Calibri Light"/>
      <family val="2"/>
    </font>
    <font>
      <sz val="10"/>
      <name val="Calibri Light"/>
      <family val="2"/>
    </font>
    <font>
      <b/>
      <sz val="12"/>
      <name val="Calibri Light"/>
      <family val="2"/>
    </font>
    <font>
      <b/>
      <sz val="36"/>
      <name val="Calibri"/>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name val="Calibri Light"/>
      <family val="2"/>
    </font>
    <font>
      <sz val="8"/>
      <name val="Calibri"/>
      <family val="2"/>
    </font>
    <font>
      <sz val="11"/>
      <color theme="1"/>
      <name val="Calibri"/>
      <family val="2"/>
      <scheme val="minor"/>
    </font>
    <font>
      <u/>
      <sz val="11"/>
      <color theme="10"/>
      <name val="Calibri"/>
      <family val="2"/>
      <scheme val="minor"/>
    </font>
    <font>
      <sz val="11"/>
      <color rgb="FF9C6500"/>
      <name val="Calibri"/>
      <family val="2"/>
      <scheme val="minor"/>
    </font>
    <font>
      <sz val="10"/>
      <name val="Calibri Light"/>
      <family val="2"/>
      <scheme val="major"/>
    </font>
    <font>
      <sz val="10"/>
      <color theme="1"/>
      <name val="Calibri Light"/>
      <family val="2"/>
      <scheme val="major"/>
    </font>
    <font>
      <sz val="10"/>
      <color theme="1"/>
      <name val="Calibri Light"/>
      <family val="2"/>
    </font>
    <font>
      <b/>
      <sz val="11"/>
      <name val="Calibri"/>
      <family val="2"/>
    </font>
    <font>
      <sz val="11"/>
      <name val="Calibri"/>
      <family val="2"/>
    </font>
    <font>
      <b/>
      <sz val="36"/>
      <color theme="1"/>
      <name val="Calibri"/>
      <family val="2"/>
    </font>
    <font>
      <b/>
      <sz val="11"/>
      <color theme="1"/>
      <name val="Calibri"/>
      <family val="2"/>
    </font>
    <font>
      <sz val="11"/>
      <color theme="1"/>
      <name val="Calibri"/>
      <family val="2"/>
    </font>
    <font>
      <b/>
      <sz val="11"/>
      <color theme="1"/>
      <name val="Calibri Light"/>
      <family val="2"/>
    </font>
    <font>
      <b/>
      <sz val="12"/>
      <color theme="1"/>
      <name val="Calibri Light"/>
      <family val="2"/>
    </font>
    <font>
      <b/>
      <sz val="10"/>
      <color theme="1"/>
      <name val="Calibri Light"/>
      <family val="2"/>
    </font>
    <font>
      <b/>
      <sz val="10"/>
      <color theme="1"/>
      <name val="Calibri Light"/>
      <family val="2"/>
      <scheme val="major"/>
    </font>
    <font>
      <strike/>
      <sz val="10"/>
      <color theme="1"/>
      <name val="Calibri Light"/>
      <family val="2"/>
      <scheme val="major"/>
    </font>
    <font>
      <u/>
      <sz val="11"/>
      <color theme="1"/>
      <name val="Calibri"/>
      <family val="2"/>
      <scheme val="minor"/>
    </font>
    <font>
      <u/>
      <sz val="10"/>
      <color theme="1"/>
      <name val="Calibri Light"/>
      <family val="2"/>
    </font>
    <font>
      <i/>
      <sz val="10"/>
      <color theme="1"/>
      <name val="Calibri Light"/>
      <family val="2"/>
    </font>
  </fonts>
  <fills count="13">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rgb="FFFFEB9C"/>
      </patternFill>
    </fill>
    <fill>
      <patternFill patternType="solid">
        <fgColor theme="0" tint="-4.9989318521683403E-2"/>
        <bgColor indexed="64"/>
      </patternFill>
    </fill>
    <fill>
      <patternFill patternType="solid">
        <fgColor theme="4" tint="0.39997558519241921"/>
        <bgColor indexed="64"/>
      </patternFill>
    </fill>
  </fills>
  <borders count="33">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0">
    <xf numFmtId="0" fontId="0" fillId="0" borderId="0"/>
    <xf numFmtId="0" fontId="23" fillId="0" borderId="0" applyNumberFormat="0" applyFill="0" applyBorder="0" applyAlignment="0" applyProtection="0"/>
    <xf numFmtId="169"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2"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22" fillId="0" borderId="0" applyFont="0" applyFill="0" applyBorder="0" applyAlignment="0" applyProtection="0"/>
    <xf numFmtId="0" fontId="24" fillId="10" borderId="0" applyNumberFormat="0" applyBorder="0" applyAlignment="0" applyProtection="0"/>
    <xf numFmtId="0" fontId="2" fillId="0" borderId="0"/>
    <xf numFmtId="0" fontId="22" fillId="0" borderId="0"/>
    <xf numFmtId="9" fontId="2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3"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0" fontId="22" fillId="0" borderId="0" applyFont="0" applyFill="0" applyBorder="0" applyAlignment="0" applyProtection="0"/>
    <xf numFmtId="164"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2" fillId="0" borderId="0" applyFont="0" applyFill="0" applyBorder="0" applyAlignment="0" applyProtection="0"/>
  </cellStyleXfs>
  <cellXfs count="325">
    <xf numFmtId="0" fontId="0" fillId="0" borderId="0" xfId="0"/>
    <xf numFmtId="0" fontId="3" fillId="2" borderId="0" xfId="15" applyFont="1" applyFill="1" applyBorder="1" applyAlignment="1">
      <alignment wrapText="1"/>
    </xf>
    <xf numFmtId="0" fontId="3" fillId="0" borderId="0" xfId="15" applyFont="1" applyBorder="1" applyAlignment="1">
      <alignment wrapText="1"/>
    </xf>
    <xf numFmtId="0" fontId="3" fillId="0" borderId="0" xfId="15" applyFont="1" applyAlignment="1">
      <alignment wrapText="1"/>
    </xf>
    <xf numFmtId="0" fontId="3" fillId="0" borderId="0" xfId="15" applyFont="1" applyAlignment="1"/>
    <xf numFmtId="0" fontId="4" fillId="0" borderId="0" xfId="15" applyFont="1" applyAlignment="1"/>
    <xf numFmtId="0" fontId="3" fillId="3" borderId="0" xfId="15" applyFont="1" applyFill="1" applyAlignment="1">
      <alignment wrapText="1"/>
    </xf>
    <xf numFmtId="0" fontId="5" fillId="4" borderId="1" xfId="15" applyFont="1" applyFill="1" applyBorder="1" applyAlignment="1">
      <alignment horizontal="center" vertical="center" wrapText="1"/>
    </xf>
    <xf numFmtId="0" fontId="6" fillId="0" borderId="2" xfId="15" applyFont="1" applyBorder="1" applyAlignment="1">
      <alignment vertical="center"/>
    </xf>
    <xf numFmtId="0" fontId="6" fillId="0" borderId="2" xfId="15" applyFont="1" applyFill="1" applyBorder="1" applyAlignment="1">
      <alignment vertical="center"/>
    </xf>
    <xf numFmtId="0" fontId="6" fillId="0" borderId="3" xfId="15" applyFont="1" applyFill="1" applyBorder="1" applyAlignment="1">
      <alignment vertical="center"/>
    </xf>
    <xf numFmtId="0" fontId="6" fillId="0" borderId="3" xfId="15" applyFont="1" applyBorder="1" applyAlignment="1">
      <alignment vertical="center"/>
    </xf>
    <xf numFmtId="0" fontId="9" fillId="0" borderId="0" xfId="15" applyFont="1" applyAlignment="1">
      <alignment vertical="center"/>
    </xf>
    <xf numFmtId="0" fontId="6" fillId="0" borderId="3" xfId="15" applyFont="1" applyBorder="1" applyAlignment="1"/>
    <xf numFmtId="0" fontId="11" fillId="2" borderId="7" xfId="0" applyFont="1" applyFill="1" applyBorder="1"/>
    <xf numFmtId="0" fontId="11" fillId="2" borderId="0" xfId="0" applyFont="1" applyFill="1" applyBorder="1"/>
    <xf numFmtId="0" fontId="11" fillId="0" borderId="0" xfId="0" applyFont="1"/>
    <xf numFmtId="0" fontId="14" fillId="2" borderId="2" xfId="15" applyFont="1" applyFill="1" applyBorder="1" applyAlignment="1">
      <alignment vertical="center" wrapText="1"/>
    </xf>
    <xf numFmtId="0" fontId="14" fillId="2" borderId="3" xfId="15" applyFont="1" applyFill="1" applyBorder="1" applyAlignment="1">
      <alignment vertical="center" wrapText="1"/>
    </xf>
    <xf numFmtId="0" fontId="6" fillId="0" borderId="3" xfId="15" applyFont="1" applyBorder="1" applyAlignment="1">
      <alignment vertical="center" wrapText="1"/>
    </xf>
    <xf numFmtId="0" fontId="6" fillId="6" borderId="2" xfId="15" applyFont="1" applyFill="1" applyBorder="1" applyAlignment="1">
      <alignment vertical="center" wrapText="1"/>
    </xf>
    <xf numFmtId="0" fontId="15" fillId="6" borderId="0" xfId="0" applyFont="1" applyFill="1" applyAlignment="1">
      <alignment vertical="center" wrapText="1"/>
    </xf>
    <xf numFmtId="0" fontId="5" fillId="0" borderId="1" xfId="15" applyFont="1" applyBorder="1" applyAlignment="1">
      <alignment vertical="center" wrapText="1"/>
    </xf>
    <xf numFmtId="0" fontId="7" fillId="0" borderId="2" xfId="15" applyFont="1" applyBorder="1" applyAlignment="1">
      <alignment vertical="center" wrapText="1"/>
    </xf>
    <xf numFmtId="0" fontId="8" fillId="0" borderId="0" xfId="15" applyFont="1" applyAlignment="1">
      <alignment vertical="center" wrapText="1"/>
    </xf>
    <xf numFmtId="0" fontId="6" fillId="2" borderId="2" xfId="15" applyFont="1" applyFill="1" applyBorder="1" applyAlignment="1">
      <alignment vertical="center"/>
    </xf>
    <xf numFmtId="0" fontId="15" fillId="0" borderId="0" xfId="0" applyFont="1" applyFill="1" applyAlignment="1">
      <alignment vertical="center"/>
    </xf>
    <xf numFmtId="0" fontId="6" fillId="7" borderId="0" xfId="15" applyFont="1" applyFill="1" applyAlignment="1">
      <alignment vertical="center"/>
    </xf>
    <xf numFmtId="0" fontId="15" fillId="7" borderId="0" xfId="0" applyFont="1" applyFill="1" applyAlignment="1">
      <alignment vertical="center"/>
    </xf>
    <xf numFmtId="0" fontId="16" fillId="7" borderId="0" xfId="0" applyFont="1" applyFill="1" applyAlignment="1">
      <alignment vertical="center"/>
    </xf>
    <xf numFmtId="0" fontId="6" fillId="2" borderId="3" xfId="15" applyFont="1" applyFill="1" applyBorder="1" applyAlignment="1">
      <alignment vertical="center"/>
    </xf>
    <xf numFmtId="0" fontId="17" fillId="0" borderId="3" xfId="15" applyFont="1" applyBorder="1" applyAlignment="1">
      <alignment vertical="center"/>
    </xf>
    <xf numFmtId="0" fontId="18" fillId="0" borderId="3" xfId="15" applyFont="1" applyBorder="1" applyAlignment="1">
      <alignment vertical="center"/>
    </xf>
    <xf numFmtId="0" fontId="9" fillId="0" borderId="3" xfId="15" applyFont="1" applyBorder="1" applyAlignment="1">
      <alignment vertical="center"/>
    </xf>
    <xf numFmtId="0" fontId="9" fillId="0" borderId="3" xfId="15" applyFont="1" applyFill="1" applyBorder="1" applyAlignment="1">
      <alignment vertical="center"/>
    </xf>
    <xf numFmtId="0" fontId="19" fillId="0" borderId="3" xfId="15" applyFont="1" applyBorder="1" applyAlignment="1">
      <alignment vertical="center"/>
    </xf>
    <xf numFmtId="0" fontId="3" fillId="0" borderId="3" xfId="15" quotePrefix="1" applyFont="1" applyFill="1" applyBorder="1" applyAlignment="1">
      <alignment vertical="center"/>
    </xf>
    <xf numFmtId="0" fontId="3" fillId="0" borderId="3" xfId="15" applyFont="1" applyFill="1" applyBorder="1" applyAlignment="1">
      <alignment vertical="center"/>
    </xf>
    <xf numFmtId="0" fontId="6" fillId="2" borderId="3" xfId="15" applyFont="1" applyFill="1" applyBorder="1" applyAlignment="1"/>
    <xf numFmtId="0" fontId="3" fillId="2" borderId="0" xfId="15" applyFont="1" applyFill="1" applyBorder="1" applyAlignment="1"/>
    <xf numFmtId="0" fontId="5" fillId="2" borderId="8" xfId="15" applyFont="1" applyFill="1" applyBorder="1" applyAlignment="1">
      <alignment vertical="center" wrapText="1"/>
    </xf>
    <xf numFmtId="0" fontId="5" fillId="0" borderId="1" xfId="15" applyFont="1" applyFill="1" applyBorder="1" applyAlignment="1">
      <alignment vertical="center" wrapText="1"/>
    </xf>
    <xf numFmtId="0" fontId="5" fillId="0" borderId="9" xfId="15" applyFont="1" applyBorder="1" applyAlignment="1">
      <alignment vertical="center" wrapText="1"/>
    </xf>
    <xf numFmtId="0" fontId="20" fillId="8" borderId="0" xfId="0" applyFont="1" applyFill="1" applyBorder="1" applyAlignment="1">
      <alignment horizontal="center" vertical="center"/>
    </xf>
    <xf numFmtId="0" fontId="20" fillId="8" borderId="10" xfId="0" applyFont="1" applyFill="1" applyBorder="1" applyAlignment="1">
      <alignment horizontal="center" vertical="center"/>
    </xf>
    <xf numFmtId="0" fontId="11" fillId="0" borderId="0" xfId="0" applyFont="1" applyFill="1" applyBorder="1" applyAlignment="1">
      <alignment vertical="center" wrapText="1"/>
    </xf>
    <xf numFmtId="14" fontId="11" fillId="0" borderId="0" xfId="0" applyNumberFormat="1" applyFont="1" applyFill="1" applyBorder="1" applyAlignment="1">
      <alignment vertical="center" wrapText="1"/>
    </xf>
    <xf numFmtId="0" fontId="11" fillId="0" borderId="0" xfId="0" applyFont="1" applyFill="1" applyBorder="1"/>
    <xf numFmtId="0" fontId="11" fillId="0" borderId="0" xfId="0" applyFont="1" applyFill="1" applyBorder="1" applyAlignment="1">
      <alignment horizontal="center" vertical="center" wrapText="1"/>
    </xf>
    <xf numFmtId="0" fontId="11" fillId="2" borderId="11" xfId="0" applyFont="1" applyFill="1" applyBorder="1"/>
    <xf numFmtId="0" fontId="11" fillId="2" borderId="12" xfId="0" applyFont="1" applyFill="1" applyBorder="1"/>
    <xf numFmtId="0" fontId="11" fillId="2" borderId="13" xfId="0" applyFont="1" applyFill="1" applyBorder="1"/>
    <xf numFmtId="0" fontId="11" fillId="0" borderId="0" xfId="0" applyFont="1" applyFill="1"/>
    <xf numFmtId="0" fontId="11" fillId="2" borderId="14" xfId="0" applyFont="1" applyFill="1" applyBorder="1"/>
    <xf numFmtId="0" fontId="11" fillId="2" borderId="15" xfId="0" applyFont="1" applyFill="1" applyBorder="1"/>
    <xf numFmtId="0" fontId="11" fillId="2" borderId="16" xfId="0" applyFont="1" applyFill="1" applyBorder="1"/>
    <xf numFmtId="0" fontId="11" fillId="2" borderId="17" xfId="0" applyFont="1" applyFill="1" applyBorder="1"/>
    <xf numFmtId="0" fontId="11" fillId="0" borderId="0" xfId="0" applyFont="1" applyFill="1" applyBorder="1" applyAlignment="1">
      <alignment horizontal="center"/>
    </xf>
    <xf numFmtId="0" fontId="11" fillId="0" borderId="3" xfId="0" applyFont="1" applyFill="1" applyBorder="1" applyAlignment="1">
      <alignment horizontal="center" vertical="center"/>
    </xf>
    <xf numFmtId="0" fontId="20" fillId="8" borderId="18" xfId="0" applyFont="1" applyFill="1" applyBorder="1" applyAlignment="1">
      <alignment horizontal="center" vertical="center" wrapText="1"/>
    </xf>
    <xf numFmtId="0" fontId="20" fillId="5" borderId="18" xfId="0" applyFont="1" applyFill="1" applyBorder="1" applyAlignment="1" applyProtection="1">
      <alignment horizontal="center" vertical="center" wrapText="1"/>
      <protection locked="0"/>
    </xf>
    <xf numFmtId="0" fontId="20" fillId="5" borderId="18" xfId="0" applyFont="1" applyFill="1" applyBorder="1" applyAlignment="1">
      <alignment horizontal="center" vertical="center" wrapText="1"/>
    </xf>
    <xf numFmtId="0" fontId="20" fillId="9" borderId="18" xfId="0" applyFont="1" applyFill="1" applyBorder="1" applyAlignment="1">
      <alignment horizontal="center" vertical="center" wrapText="1"/>
    </xf>
    <xf numFmtId="0" fontId="11" fillId="0" borderId="19" xfId="0" applyFont="1" applyBorder="1"/>
    <xf numFmtId="0" fontId="25" fillId="0" borderId="18" xfId="0" applyFont="1" applyFill="1" applyBorder="1"/>
    <xf numFmtId="0" fontId="20" fillId="5" borderId="3" xfId="0" applyFont="1" applyFill="1" applyBorder="1" applyAlignment="1">
      <alignment horizontal="center" vertical="center" wrapText="1"/>
    </xf>
    <xf numFmtId="0" fontId="11" fillId="2" borderId="3" xfId="0" applyFont="1" applyFill="1" applyBorder="1" applyAlignment="1">
      <alignment horizontal="center" vertical="center"/>
    </xf>
    <xf numFmtId="0" fontId="20" fillId="8" borderId="3"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7" fillId="0" borderId="0" xfId="0" applyFont="1" applyFill="1" applyAlignment="1">
      <alignment horizontal="center" vertical="center" wrapText="1"/>
    </xf>
    <xf numFmtId="0" fontId="28" fillId="2" borderId="5" xfId="0" applyFont="1" applyFill="1" applyBorder="1" applyAlignment="1"/>
    <xf numFmtId="0" fontId="28" fillId="2" borderId="4" xfId="0" applyFont="1" applyFill="1" applyBorder="1" applyAlignment="1"/>
    <xf numFmtId="0" fontId="29" fillId="2" borderId="4" xfId="0" applyFont="1" applyFill="1" applyBorder="1" applyAlignment="1"/>
    <xf numFmtId="14" fontId="29" fillId="5" borderId="2" xfId="0" applyNumberFormat="1" applyFont="1" applyFill="1" applyBorder="1" applyAlignment="1"/>
    <xf numFmtId="0" fontId="28" fillId="0" borderId="2" xfId="0" applyFont="1" applyBorder="1" applyAlignment="1">
      <alignment horizontal="center"/>
    </xf>
    <xf numFmtId="0" fontId="28" fillId="5" borderId="6" xfId="0" applyFont="1" applyFill="1" applyBorder="1" applyAlignment="1">
      <alignment horizontal="left"/>
    </xf>
    <xf numFmtId="0" fontId="26" fillId="0" borderId="3" xfId="0" applyFont="1" applyFill="1" applyBorder="1" applyAlignment="1">
      <alignment horizontal="center" vertical="top" wrapText="1"/>
    </xf>
    <xf numFmtId="0" fontId="27" fillId="2" borderId="11" xfId="0" applyFont="1" applyFill="1" applyBorder="1"/>
    <xf numFmtId="0" fontId="27" fillId="2" borderId="12" xfId="0" applyFont="1" applyFill="1" applyBorder="1"/>
    <xf numFmtId="0" fontId="27" fillId="2" borderId="13" xfId="0" applyFont="1" applyFill="1" applyBorder="1"/>
    <xf numFmtId="0" fontId="27" fillId="2" borderId="0" xfId="0" applyFont="1" applyFill="1" applyBorder="1"/>
    <xf numFmtId="0" fontId="27" fillId="0" borderId="0" xfId="0" applyFont="1" applyFill="1"/>
    <xf numFmtId="0" fontId="27" fillId="2" borderId="7" xfId="0" applyFont="1" applyFill="1" applyBorder="1"/>
    <xf numFmtId="0" fontId="31" fillId="2" borderId="5" xfId="0" applyFont="1" applyFill="1" applyBorder="1" applyAlignment="1"/>
    <xf numFmtId="0" fontId="31" fillId="2" borderId="4" xfId="0" applyFont="1" applyFill="1" applyBorder="1" applyAlignment="1"/>
    <xf numFmtId="0" fontId="32" fillId="2" borderId="4" xfId="0" applyFont="1" applyFill="1" applyBorder="1" applyAlignment="1"/>
    <xf numFmtId="14" fontId="32" fillId="5" borderId="2" xfId="0" applyNumberFormat="1" applyFont="1" applyFill="1" applyBorder="1" applyAlignment="1"/>
    <xf numFmtId="0" fontId="31" fillId="0" borderId="2" xfId="0" applyFont="1" applyBorder="1" applyAlignment="1">
      <alignment horizontal="center"/>
    </xf>
    <xf numFmtId="0" fontId="31" fillId="5" borderId="6" xfId="0" applyFont="1" applyFill="1" applyBorder="1" applyAlignment="1">
      <alignment horizontal="left"/>
    </xf>
    <xf numFmtId="0" fontId="27" fillId="2" borderId="14" xfId="0" applyFont="1" applyFill="1" applyBorder="1"/>
    <xf numFmtId="0" fontId="27" fillId="2" borderId="15" xfId="0" applyFont="1" applyFill="1" applyBorder="1"/>
    <xf numFmtId="0" fontId="27" fillId="2" borderId="16" xfId="0" applyFont="1" applyFill="1" applyBorder="1"/>
    <xf numFmtId="0" fontId="27" fillId="2" borderId="17" xfId="0" applyFont="1" applyFill="1" applyBorder="1"/>
    <xf numFmtId="0" fontId="33" fillId="8" borderId="0" xfId="0" applyFont="1" applyFill="1" applyBorder="1" applyAlignment="1">
      <alignment horizontal="center" vertical="center"/>
    </xf>
    <xf numFmtId="0" fontId="27" fillId="0" borderId="0" xfId="0" applyFont="1"/>
    <xf numFmtId="0" fontId="33" fillId="8" borderId="10" xfId="0" applyFont="1" applyFill="1" applyBorder="1" applyAlignment="1">
      <alignment horizontal="center" vertical="center"/>
    </xf>
    <xf numFmtId="0" fontId="27" fillId="2" borderId="3" xfId="0" applyFont="1" applyFill="1" applyBorder="1" applyAlignment="1">
      <alignment horizontal="center" vertical="center"/>
    </xf>
    <xf numFmtId="0" fontId="33" fillId="8" borderId="3"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33" fillId="5" borderId="18" xfId="0" applyFont="1" applyFill="1" applyBorder="1" applyAlignment="1" applyProtection="1">
      <alignment horizontal="center" vertical="center" wrapText="1"/>
      <protection locked="0"/>
    </xf>
    <xf numFmtId="0" fontId="33" fillId="5" borderId="18" xfId="0" applyFont="1" applyFill="1" applyBorder="1" applyAlignment="1">
      <alignment horizontal="center" vertical="center" wrapText="1"/>
    </xf>
    <xf numFmtId="0" fontId="33" fillId="5" borderId="3" xfId="0" applyFont="1" applyFill="1" applyBorder="1" applyAlignment="1">
      <alignment horizontal="center" vertical="center" wrapText="1"/>
    </xf>
    <xf numFmtId="0" fontId="33" fillId="9" borderId="18"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27" fillId="0" borderId="19" xfId="0" applyFont="1" applyBorder="1"/>
    <xf numFmtId="0" fontId="26" fillId="0" borderId="18" xfId="0" applyFont="1" applyFill="1" applyBorder="1"/>
    <xf numFmtId="0" fontId="26" fillId="0" borderId="3" xfId="0" applyFont="1" applyFill="1" applyBorder="1" applyAlignment="1">
      <alignment horizontal="center" vertical="center"/>
    </xf>
    <xf numFmtId="0" fontId="26" fillId="0" borderId="3" xfId="0" applyFont="1" applyFill="1" applyBorder="1" applyAlignment="1">
      <alignment horizontal="left" vertical="top" wrapText="1"/>
    </xf>
    <xf numFmtId="0" fontId="26" fillId="0" borderId="3" xfId="0" applyFont="1" applyFill="1" applyBorder="1" applyAlignment="1">
      <alignment horizontal="center" vertical="center" wrapText="1"/>
    </xf>
    <xf numFmtId="14" fontId="26" fillId="0" borderId="3" xfId="0" applyNumberFormat="1" applyFont="1" applyFill="1" applyBorder="1" applyAlignment="1">
      <alignment horizontal="center" vertical="center" wrapText="1"/>
    </xf>
    <xf numFmtId="9" fontId="26" fillId="0" borderId="3" xfId="19" applyFont="1" applyFill="1" applyBorder="1" applyAlignment="1" applyProtection="1">
      <alignment horizontal="center" vertical="center" wrapText="1"/>
      <protection locked="0"/>
    </xf>
    <xf numFmtId="9" fontId="26" fillId="0" borderId="3" xfId="0" applyNumberFormat="1" applyFont="1" applyFill="1" applyBorder="1" applyAlignment="1">
      <alignment horizontal="center" vertical="center" wrapText="1"/>
    </xf>
    <xf numFmtId="9" fontId="26" fillId="0" borderId="3" xfId="18" applyFont="1" applyFill="1" applyBorder="1" applyAlignment="1">
      <alignment horizontal="center" vertical="center" wrapText="1"/>
    </xf>
    <xf numFmtId="167" fontId="26" fillId="0" borderId="3" xfId="3" applyFont="1" applyFill="1" applyBorder="1" applyAlignment="1">
      <alignment horizontal="center" vertical="center" wrapText="1"/>
    </xf>
    <xf numFmtId="174" fontId="26" fillId="0" borderId="3" xfId="8" applyNumberFormat="1" applyFont="1" applyFill="1" applyBorder="1" applyAlignment="1">
      <alignment horizontal="center" vertical="center" wrapText="1"/>
    </xf>
    <xf numFmtId="0" fontId="26" fillId="0" borderId="3" xfId="0" applyFont="1" applyFill="1" applyBorder="1" applyAlignment="1">
      <alignment vertical="center" wrapText="1"/>
    </xf>
    <xf numFmtId="0" fontId="26" fillId="0" borderId="3" xfId="0" applyFont="1" applyFill="1" applyBorder="1" applyAlignment="1">
      <alignment vertical="top" wrapText="1"/>
    </xf>
    <xf numFmtId="0" fontId="26" fillId="0" borderId="3" xfId="0" applyFont="1" applyFill="1" applyBorder="1"/>
    <xf numFmtId="0" fontId="26" fillId="0" borderId="3" xfId="0" applyFont="1" applyFill="1" applyBorder="1" applyAlignment="1">
      <alignment wrapText="1"/>
    </xf>
    <xf numFmtId="3" fontId="26" fillId="0" borderId="3" xfId="0" applyNumberFormat="1" applyFont="1" applyFill="1" applyBorder="1" applyAlignment="1">
      <alignment horizontal="center" vertical="center" wrapText="1"/>
    </xf>
    <xf numFmtId="9" fontId="26" fillId="0" borderId="3" xfId="17" applyFont="1" applyFill="1" applyBorder="1" applyAlignment="1">
      <alignment horizontal="center" vertical="center" wrapText="1"/>
    </xf>
    <xf numFmtId="9" fontId="26" fillId="0" borderId="3" xfId="0" applyNumberFormat="1" applyFont="1" applyFill="1" applyBorder="1" applyAlignment="1" applyProtection="1">
      <alignment horizontal="center" vertical="center"/>
      <protection locked="0"/>
    </xf>
    <xf numFmtId="172" fontId="26" fillId="0" borderId="3" xfId="0" applyNumberFormat="1" applyFont="1" applyFill="1" applyBorder="1" applyAlignment="1">
      <alignment horizontal="center" vertical="center" wrapText="1"/>
    </xf>
    <xf numFmtId="3" fontId="26" fillId="0" borderId="3" xfId="0" applyNumberFormat="1" applyFont="1" applyFill="1" applyBorder="1" applyAlignment="1">
      <alignment horizontal="left" vertical="top" wrapText="1"/>
    </xf>
    <xf numFmtId="9" fontId="26" fillId="0" borderId="3" xfId="19" applyFont="1" applyFill="1" applyBorder="1" applyAlignment="1">
      <alignment horizontal="center" vertical="center" wrapText="1"/>
    </xf>
    <xf numFmtId="10" fontId="26" fillId="0" borderId="3" xfId="0" applyNumberFormat="1" applyFont="1" applyFill="1" applyBorder="1" applyAlignment="1">
      <alignment horizontal="center" vertical="center" wrapText="1"/>
    </xf>
    <xf numFmtId="9" fontId="26" fillId="0" borderId="3" xfId="14" applyNumberFormat="1" applyFont="1" applyFill="1" applyBorder="1" applyAlignment="1">
      <alignment horizontal="center" vertical="center"/>
    </xf>
    <xf numFmtId="9" fontId="26" fillId="0" borderId="3" xfId="18" applyFont="1" applyFill="1" applyBorder="1" applyAlignment="1">
      <alignment horizontal="center" vertical="center"/>
    </xf>
    <xf numFmtId="49" fontId="26" fillId="0" borderId="3" xfId="0" applyNumberFormat="1" applyFont="1" applyFill="1" applyBorder="1" applyAlignment="1">
      <alignment horizontal="center" vertical="center" wrapText="1"/>
    </xf>
    <xf numFmtId="9" fontId="26" fillId="0" borderId="3" xfId="0" applyNumberFormat="1" applyFont="1" applyFill="1" applyBorder="1" applyAlignment="1">
      <alignment horizontal="center" vertical="center"/>
    </xf>
    <xf numFmtId="172" fontId="26" fillId="0" borderId="3" xfId="18" applyNumberFormat="1" applyFont="1" applyFill="1" applyBorder="1" applyAlignment="1">
      <alignment horizontal="center" vertical="center" wrapText="1"/>
    </xf>
    <xf numFmtId="172" fontId="26" fillId="0" borderId="3" xfId="2" applyNumberFormat="1" applyFont="1" applyFill="1" applyBorder="1" applyAlignment="1">
      <alignment horizontal="center" vertical="center" wrapText="1"/>
    </xf>
    <xf numFmtId="169" fontId="26" fillId="0" borderId="3" xfId="2" applyFont="1" applyFill="1" applyBorder="1" applyAlignment="1">
      <alignment horizontal="center" vertical="center" wrapText="1"/>
    </xf>
    <xf numFmtId="172" fontId="26" fillId="0" borderId="3" xfId="3" applyNumberFormat="1" applyFont="1" applyFill="1" applyBorder="1" applyAlignment="1">
      <alignment horizontal="center" vertical="center" wrapText="1"/>
    </xf>
    <xf numFmtId="9" fontId="26" fillId="0" borderId="3" xfId="3" applyNumberFormat="1" applyFont="1" applyFill="1" applyBorder="1" applyAlignment="1">
      <alignment horizontal="center" vertical="center" wrapText="1"/>
    </xf>
    <xf numFmtId="14" fontId="26" fillId="0" borderId="3" xfId="0" applyNumberFormat="1" applyFont="1" applyFill="1" applyBorder="1" applyAlignment="1">
      <alignment horizontal="center" vertical="center"/>
    </xf>
    <xf numFmtId="175" fontId="26" fillId="0" borderId="3" xfId="8" applyNumberFormat="1" applyFont="1" applyFill="1" applyBorder="1" applyAlignment="1">
      <alignment horizontal="center" vertical="center" wrapText="1"/>
    </xf>
    <xf numFmtId="0" fontId="26" fillId="0" borderId="0" xfId="0" applyFont="1" applyFill="1" applyAlignment="1">
      <alignment horizontal="center" vertical="top" wrapText="1"/>
    </xf>
    <xf numFmtId="0" fontId="27" fillId="0" borderId="0" xfId="0" applyFont="1" applyFill="1" applyAlignment="1">
      <alignment horizontal="center" vertical="top" wrapText="1"/>
    </xf>
    <xf numFmtId="1" fontId="26" fillId="0" borderId="3" xfId="0" applyNumberFormat="1" applyFont="1" applyFill="1" applyBorder="1" applyAlignment="1">
      <alignment horizontal="center" vertical="center" wrapText="1"/>
    </xf>
    <xf numFmtId="170" fontId="26" fillId="0" borderId="3" xfId="0" applyNumberFormat="1" applyFont="1" applyFill="1" applyBorder="1" applyAlignment="1">
      <alignment horizontal="center" vertical="center" wrapText="1"/>
    </xf>
    <xf numFmtId="0" fontId="26" fillId="0" borderId="3" xfId="0" applyFont="1" applyFill="1" applyBorder="1" applyAlignment="1">
      <alignment horizontal="left" vertical="center" wrapText="1"/>
    </xf>
    <xf numFmtId="173" fontId="26" fillId="0" borderId="3" xfId="2" applyNumberFormat="1" applyFont="1" applyFill="1" applyBorder="1" applyAlignment="1">
      <alignment vertical="center" wrapText="1"/>
    </xf>
    <xf numFmtId="0" fontId="27" fillId="0" borderId="3" xfId="0" applyFont="1" applyFill="1" applyBorder="1" applyAlignment="1">
      <alignment wrapText="1"/>
    </xf>
    <xf numFmtId="178" fontId="26" fillId="0" borderId="3" xfId="8" applyNumberFormat="1" applyFont="1" applyFill="1" applyBorder="1" applyAlignment="1">
      <alignment horizontal="center" vertical="center" wrapText="1"/>
    </xf>
    <xf numFmtId="0" fontId="27" fillId="0" borderId="3" xfId="0" applyFont="1" applyFill="1" applyBorder="1" applyAlignment="1">
      <alignment horizontal="center" vertical="center" wrapText="1"/>
    </xf>
    <xf numFmtId="0" fontId="26" fillId="0" borderId="3" xfId="0" applyFont="1" applyFill="1" applyBorder="1" applyAlignment="1" applyProtection="1">
      <alignment horizontal="left" vertical="top" wrapText="1"/>
    </xf>
    <xf numFmtId="0" fontId="26" fillId="0" borderId="3" xfId="0" applyFont="1" applyFill="1" applyBorder="1" applyAlignment="1" applyProtection="1">
      <alignment horizontal="center" vertical="center" wrapText="1"/>
    </xf>
    <xf numFmtId="0" fontId="26" fillId="0" borderId="3" xfId="0" applyFont="1" applyFill="1" applyBorder="1" applyAlignment="1" applyProtection="1">
      <alignment horizontal="center" vertical="top" wrapText="1"/>
    </xf>
    <xf numFmtId="0" fontId="26" fillId="0" borderId="3" xfId="0" applyFont="1" applyFill="1" applyBorder="1" applyAlignment="1" applyProtection="1">
      <alignment wrapText="1"/>
    </xf>
    <xf numFmtId="1" fontId="26" fillId="0" borderId="3" xfId="2" applyNumberFormat="1" applyFont="1" applyFill="1" applyBorder="1" applyAlignment="1" applyProtection="1">
      <alignment horizontal="center" vertical="center" wrapText="1"/>
    </xf>
    <xf numFmtId="10" fontId="26" fillId="0" borderId="3" xfId="0" applyNumberFormat="1" applyFont="1" applyFill="1" applyBorder="1" applyAlignment="1" applyProtection="1">
      <alignment horizontal="center" vertical="center" wrapText="1"/>
    </xf>
    <xf numFmtId="3" fontId="26" fillId="0" borderId="3" xfId="0" applyNumberFormat="1" applyFont="1" applyFill="1" applyBorder="1" applyAlignment="1" applyProtection="1">
      <alignment horizontal="center" vertical="center" wrapText="1"/>
    </xf>
    <xf numFmtId="9" fontId="26" fillId="0" borderId="3" xfId="17"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wrapText="1"/>
      <protection locked="0"/>
    </xf>
    <xf numFmtId="9" fontId="26" fillId="0" borderId="3" xfId="17" applyFont="1" applyFill="1" applyBorder="1" applyAlignment="1" applyProtection="1">
      <alignment horizontal="center" vertical="center" wrapText="1"/>
      <protection locked="0"/>
    </xf>
    <xf numFmtId="0" fontId="26" fillId="0" borderId="3" xfId="0" applyFont="1" applyFill="1" applyBorder="1" applyAlignment="1" applyProtection="1">
      <alignment vertical="center" wrapText="1"/>
    </xf>
    <xf numFmtId="170" fontId="26" fillId="0" borderId="3" xfId="8" applyNumberFormat="1" applyFont="1" applyFill="1" applyBorder="1" applyAlignment="1" applyProtection="1">
      <alignment horizontal="center" vertical="center"/>
      <protection locked="0"/>
    </xf>
    <xf numFmtId="174" fontId="26" fillId="0" borderId="3" xfId="8" applyNumberFormat="1" applyFont="1" applyFill="1" applyBorder="1" applyAlignment="1" applyProtection="1">
      <alignment horizontal="center" vertical="center" wrapText="1"/>
    </xf>
    <xf numFmtId="176" fontId="26" fillId="0" borderId="3" xfId="8" applyNumberFormat="1" applyFont="1" applyFill="1" applyBorder="1" applyAlignment="1" applyProtection="1">
      <alignment horizontal="center" vertical="center" wrapText="1"/>
    </xf>
    <xf numFmtId="0" fontId="26" fillId="0" borderId="3" xfId="0" applyFont="1" applyFill="1" applyBorder="1" applyAlignment="1" applyProtection="1">
      <alignment horizontal="left" vertical="top" wrapText="1"/>
      <protection locked="0"/>
    </xf>
    <xf numFmtId="9" fontId="26" fillId="0" borderId="3" xfId="0" applyNumberFormat="1" applyFont="1" applyFill="1" applyBorder="1" applyAlignment="1">
      <alignment horizontal="justify" vertical="justify" wrapText="1"/>
    </xf>
    <xf numFmtId="0" fontId="26" fillId="0" borderId="3" xfId="0" applyNumberFormat="1" applyFont="1" applyFill="1" applyBorder="1" applyAlignment="1">
      <alignment horizontal="center" vertical="center" wrapText="1"/>
    </xf>
    <xf numFmtId="173" fontId="26" fillId="0" borderId="3" xfId="2" applyNumberFormat="1" applyFont="1" applyFill="1" applyBorder="1" applyAlignment="1">
      <alignment horizontal="right" vertical="center" wrapText="1"/>
    </xf>
    <xf numFmtId="0" fontId="27" fillId="0" borderId="3" xfId="0" applyFont="1" applyFill="1" applyBorder="1" applyAlignment="1">
      <alignment horizontal="justify" vertical="center" wrapText="1"/>
    </xf>
    <xf numFmtId="0" fontId="26" fillId="0" borderId="3" xfId="0" applyFont="1" applyFill="1" applyBorder="1" applyAlignment="1">
      <alignment horizontal="justify" vertical="top" wrapText="1"/>
    </xf>
    <xf numFmtId="171" fontId="26" fillId="0" borderId="3" xfId="0" applyNumberFormat="1" applyFont="1" applyFill="1" applyBorder="1" applyAlignment="1">
      <alignment horizontal="center" vertical="center" wrapText="1"/>
    </xf>
    <xf numFmtId="0" fontId="37" fillId="0" borderId="3" xfId="0" applyFont="1" applyFill="1" applyBorder="1" applyAlignment="1">
      <alignment horizontal="center" vertical="center"/>
    </xf>
    <xf numFmtId="179" fontId="26" fillId="0" borderId="3" xfId="8" applyNumberFormat="1" applyFont="1" applyFill="1" applyBorder="1" applyAlignment="1">
      <alignment horizontal="center" vertical="center" wrapText="1"/>
    </xf>
    <xf numFmtId="3" fontId="26" fillId="0" borderId="3" xfId="0" applyNumberFormat="1" applyFont="1" applyFill="1" applyBorder="1" applyAlignment="1">
      <alignment horizontal="left" vertical="center" wrapText="1"/>
    </xf>
    <xf numFmtId="179" fontId="26" fillId="0" borderId="3" xfId="8" applyNumberFormat="1" applyFont="1" applyFill="1" applyBorder="1" applyAlignment="1">
      <alignment horizontal="center" vertical="center"/>
    </xf>
    <xf numFmtId="0" fontId="26" fillId="0" borderId="18" xfId="0" applyFont="1" applyFill="1" applyBorder="1" applyAlignment="1">
      <alignment horizontal="center" vertical="center" wrapText="1"/>
    </xf>
    <xf numFmtId="9" fontId="26" fillId="0" borderId="18" xfId="0" applyNumberFormat="1" applyFont="1" applyFill="1" applyBorder="1" applyAlignment="1">
      <alignment horizontal="center" vertical="center" wrapText="1"/>
    </xf>
    <xf numFmtId="0" fontId="26" fillId="0" borderId="18" xfId="0" applyFont="1" applyFill="1" applyBorder="1" applyAlignment="1">
      <alignment horizontal="left" vertical="top" wrapText="1"/>
    </xf>
    <xf numFmtId="175" fontId="26" fillId="0" borderId="18" xfId="8" applyNumberFormat="1" applyFont="1" applyFill="1" applyBorder="1" applyAlignment="1">
      <alignment horizontal="center" vertical="center" wrapText="1"/>
    </xf>
    <xf numFmtId="165" fontId="26" fillId="0" borderId="3" xfId="9" applyFont="1" applyFill="1" applyBorder="1" applyAlignment="1">
      <alignment horizontal="center" vertical="center" wrapText="1"/>
    </xf>
    <xf numFmtId="0" fontId="27" fillId="0" borderId="3" xfId="0" applyFont="1" applyFill="1" applyBorder="1" applyAlignment="1">
      <alignment horizontal="left" vertical="center" wrapText="1"/>
    </xf>
    <xf numFmtId="0" fontId="38" fillId="0" borderId="3" xfId="2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xf>
    <xf numFmtId="177" fontId="26" fillId="0" borderId="2" xfId="0" applyNumberFormat="1" applyFont="1" applyFill="1" applyBorder="1" applyAlignment="1">
      <alignment horizontal="center" vertical="center" wrapText="1"/>
    </xf>
    <xf numFmtId="0" fontId="26" fillId="0" borderId="2" xfId="0" applyFont="1" applyFill="1" applyBorder="1"/>
    <xf numFmtId="0" fontId="26" fillId="0" borderId="3" xfId="0" applyFont="1" applyFill="1" applyBorder="1" applyAlignment="1" applyProtection="1">
      <alignment vertical="top" wrapText="1"/>
    </xf>
    <xf numFmtId="1" fontId="26" fillId="0" borderId="3" xfId="0" applyNumberFormat="1" applyFont="1" applyFill="1" applyBorder="1" applyAlignment="1" applyProtection="1">
      <alignment horizontal="center" vertical="center" wrapText="1"/>
    </xf>
    <xf numFmtId="9" fontId="26" fillId="0" borderId="3" xfId="0" applyNumberFormat="1" applyFont="1" applyFill="1" applyBorder="1" applyAlignment="1" applyProtection="1">
      <alignment horizontal="center" vertical="center" wrapText="1"/>
    </xf>
    <xf numFmtId="0" fontId="26" fillId="0" borderId="3" xfId="16" applyFont="1" applyFill="1" applyBorder="1" applyAlignment="1">
      <alignment vertical="center" wrapText="1"/>
    </xf>
    <xf numFmtId="0" fontId="26" fillId="0" borderId="3" xfId="16" applyFont="1" applyFill="1" applyBorder="1" applyAlignment="1">
      <alignment horizontal="center" vertical="center" wrapText="1"/>
    </xf>
    <xf numFmtId="14" fontId="26" fillId="0" borderId="3" xfId="16" applyNumberFormat="1" applyFont="1" applyFill="1" applyBorder="1" applyAlignment="1">
      <alignment vertical="center" wrapText="1"/>
    </xf>
    <xf numFmtId="9" fontId="26" fillId="0" borderId="3" xfId="17" applyFont="1" applyFill="1" applyBorder="1" applyAlignment="1">
      <alignment vertical="center"/>
    </xf>
    <xf numFmtId="9" fontId="26" fillId="0" borderId="3" xfId="17" applyFont="1" applyFill="1" applyBorder="1" applyAlignment="1">
      <alignment horizontal="center" vertical="center"/>
    </xf>
    <xf numFmtId="10" fontId="26" fillId="0" borderId="3" xfId="17" applyNumberFormat="1" applyFont="1" applyFill="1" applyBorder="1" applyAlignment="1">
      <alignment vertical="center" wrapText="1"/>
    </xf>
    <xf numFmtId="3" fontId="26" fillId="0" borderId="3" xfId="16" applyNumberFormat="1" applyFont="1" applyFill="1" applyBorder="1" applyAlignment="1">
      <alignment vertical="center" wrapText="1"/>
    </xf>
    <xf numFmtId="3" fontId="26" fillId="0" borderId="3" xfId="16" quotePrefix="1" applyNumberFormat="1" applyFont="1" applyFill="1" applyBorder="1" applyAlignment="1">
      <alignment vertical="center" wrapText="1"/>
    </xf>
    <xf numFmtId="9" fontId="26" fillId="0" borderId="3" xfId="17" applyFont="1" applyFill="1" applyBorder="1" applyAlignment="1">
      <alignment vertical="center" wrapText="1"/>
    </xf>
    <xf numFmtId="0" fontId="27" fillId="0" borderId="2" xfId="0" applyFont="1" applyFill="1" applyBorder="1" applyAlignment="1">
      <alignment horizontal="left" vertical="center" wrapText="1"/>
    </xf>
    <xf numFmtId="167" fontId="26" fillId="0" borderId="3" xfId="4" applyFont="1" applyFill="1" applyBorder="1" applyAlignment="1">
      <alignment horizontal="center" vertical="center" wrapText="1"/>
    </xf>
    <xf numFmtId="177" fontId="26" fillId="0" borderId="3" xfId="0" applyNumberFormat="1" applyFont="1" applyFill="1" applyBorder="1" applyAlignment="1">
      <alignment horizontal="center" vertical="center" wrapText="1"/>
    </xf>
    <xf numFmtId="0" fontId="27" fillId="0" borderId="2" xfId="0" applyFont="1" applyFill="1" applyBorder="1" applyAlignment="1">
      <alignment horizontal="left" vertical="top" wrapText="1"/>
    </xf>
    <xf numFmtId="0" fontId="27" fillId="0" borderId="0" xfId="0" applyFont="1" applyFill="1" applyBorder="1"/>
    <xf numFmtId="0" fontId="27" fillId="0" borderId="0" xfId="0" applyFont="1" applyFill="1" applyBorder="1" applyAlignment="1">
      <alignment horizontal="center"/>
    </xf>
    <xf numFmtId="0" fontId="26" fillId="0" borderId="2" xfId="0" applyFont="1" applyFill="1" applyBorder="1" applyAlignment="1">
      <alignment horizontal="center" vertical="center"/>
    </xf>
    <xf numFmtId="0" fontId="26" fillId="0" borderId="0" xfId="0" applyFont="1" applyFill="1" applyBorder="1" applyAlignment="1">
      <alignment vertical="center" wrapText="1"/>
    </xf>
    <xf numFmtId="14" fontId="26" fillId="0" borderId="0" xfId="0" applyNumberFormat="1" applyFont="1" applyFill="1" applyBorder="1" applyAlignment="1">
      <alignment vertical="center" wrapText="1"/>
    </xf>
    <xf numFmtId="0" fontId="26" fillId="0" borderId="0" xfId="0" applyFont="1" applyFill="1" applyBorder="1" applyAlignment="1">
      <alignment horizontal="center" vertical="center" wrapText="1"/>
    </xf>
    <xf numFmtId="0" fontId="26" fillId="0" borderId="0" xfId="0" applyFont="1" applyFill="1" applyBorder="1"/>
    <xf numFmtId="0" fontId="27" fillId="0" borderId="3" xfId="0" applyFont="1" applyFill="1" applyBorder="1" applyAlignment="1">
      <alignment horizontal="center" vertical="center"/>
    </xf>
    <xf numFmtId="0" fontId="27" fillId="0" borderId="0" xfId="0" applyFont="1" applyFill="1" applyBorder="1" applyAlignment="1">
      <alignment vertical="center" wrapText="1"/>
    </xf>
    <xf numFmtId="14" fontId="27" fillId="0" borderId="0" xfId="0" applyNumberFormat="1" applyFont="1" applyFill="1" applyBorder="1" applyAlignment="1">
      <alignment vertical="center" wrapText="1"/>
    </xf>
    <xf numFmtId="0" fontId="27" fillId="0" borderId="0" xfId="0" applyFont="1" applyFill="1" applyBorder="1" applyAlignment="1">
      <alignment horizontal="center" vertical="center" wrapText="1"/>
    </xf>
    <xf numFmtId="172" fontId="26" fillId="0" borderId="3" xfId="17" applyNumberFormat="1" applyFont="1" applyFill="1" applyBorder="1" applyAlignment="1">
      <alignment horizontal="center" vertical="center"/>
    </xf>
    <xf numFmtId="172" fontId="26" fillId="0" borderId="3" xfId="17" applyNumberFormat="1" applyFont="1" applyFill="1" applyBorder="1" applyAlignment="1">
      <alignment horizontal="center" vertical="center" wrapText="1"/>
    </xf>
    <xf numFmtId="172" fontId="26" fillId="0" borderId="3" xfId="17" applyNumberFormat="1" applyFont="1" applyFill="1" applyBorder="1" applyAlignment="1">
      <alignment vertical="center" wrapText="1"/>
    </xf>
    <xf numFmtId="9" fontId="26" fillId="0" borderId="3" xfId="18" quotePrefix="1" applyFont="1" applyFill="1" applyBorder="1" applyAlignment="1">
      <alignment horizontal="center" vertical="center" wrapText="1"/>
    </xf>
    <xf numFmtId="4" fontId="26" fillId="0" borderId="3" xfId="0" applyNumberFormat="1" applyFont="1" applyFill="1" applyBorder="1" applyAlignment="1">
      <alignment horizontal="center" vertical="center"/>
    </xf>
    <xf numFmtId="0" fontId="26" fillId="0" borderId="3" xfId="0" applyFont="1" applyFill="1" applyBorder="1" applyAlignment="1">
      <alignment horizontal="justify" vertical="center" wrapText="1"/>
    </xf>
    <xf numFmtId="0" fontId="25" fillId="0" borderId="3" xfId="0" applyFont="1" applyFill="1" applyBorder="1" applyAlignment="1">
      <alignment horizontal="center" vertical="center" wrapText="1"/>
    </xf>
    <xf numFmtId="9" fontId="25" fillId="0" borderId="3" xfId="17" applyFont="1" applyFill="1" applyBorder="1" applyAlignment="1">
      <alignment horizontal="center" vertical="center" wrapText="1"/>
    </xf>
    <xf numFmtId="1" fontId="25" fillId="0" borderId="3" xfId="14" applyNumberFormat="1" applyFont="1" applyFill="1" applyBorder="1" applyAlignment="1">
      <alignment horizontal="center" vertical="center" wrapText="1"/>
    </xf>
    <xf numFmtId="9" fontId="25"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xf>
    <xf numFmtId="0" fontId="30" fillId="2" borderId="11"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26" xfId="0" applyFont="1" applyFill="1" applyBorder="1" applyAlignment="1">
      <alignment horizontal="center" vertical="center" wrapText="1"/>
    </xf>
    <xf numFmtId="0" fontId="30" fillId="2" borderId="27"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0" fontId="31" fillId="11" borderId="3" xfId="0" applyFont="1" applyFill="1" applyBorder="1" applyAlignment="1">
      <alignment horizontal="center"/>
    </xf>
    <xf numFmtId="0" fontId="31" fillId="11" borderId="6" xfId="0" applyFont="1" applyFill="1" applyBorder="1" applyAlignment="1">
      <alignment horizontal="center"/>
    </xf>
    <xf numFmtId="0" fontId="31" fillId="5" borderId="3" xfId="0" applyFont="1" applyFill="1" applyBorder="1" applyAlignment="1">
      <alignment horizontal="center"/>
    </xf>
    <xf numFmtId="0" fontId="31" fillId="5" borderId="6" xfId="0" applyFont="1" applyFill="1" applyBorder="1" applyAlignment="1">
      <alignment horizontal="center"/>
    </xf>
    <xf numFmtId="0" fontId="32" fillId="5" borderId="3" xfId="0" applyFont="1" applyFill="1" applyBorder="1" applyAlignment="1">
      <alignment horizontal="center"/>
    </xf>
    <xf numFmtId="0" fontId="32" fillId="5" borderId="6" xfId="0" applyFont="1" applyFill="1" applyBorder="1" applyAlignment="1">
      <alignment horizontal="center"/>
    </xf>
    <xf numFmtId="0" fontId="31" fillId="2" borderId="28" xfId="0" applyFont="1" applyFill="1" applyBorder="1" applyAlignment="1">
      <alignment horizontal="left"/>
    </xf>
    <xf numFmtId="0" fontId="31" fillId="2" borderId="4" xfId="0" applyFont="1" applyFill="1" applyBorder="1" applyAlignment="1">
      <alignment horizontal="left"/>
    </xf>
    <xf numFmtId="0" fontId="33" fillId="12" borderId="11" xfId="0" applyFont="1" applyFill="1" applyBorder="1" applyAlignment="1">
      <alignment horizontal="center" vertical="center"/>
    </xf>
    <xf numFmtId="0" fontId="33" fillId="12" borderId="12" xfId="0" applyFont="1" applyFill="1" applyBorder="1" applyAlignment="1">
      <alignment horizontal="center" vertical="center"/>
    </xf>
    <xf numFmtId="0" fontId="33" fillId="12" borderId="29" xfId="0" applyFont="1" applyFill="1" applyBorder="1" applyAlignment="1">
      <alignment horizontal="center" vertical="center"/>
    </xf>
    <xf numFmtId="0" fontId="33" fillId="12" borderId="10" xfId="0" applyFont="1" applyFill="1" applyBorder="1" applyAlignment="1">
      <alignment horizontal="center" vertical="center"/>
    </xf>
    <xf numFmtId="0" fontId="34" fillId="9" borderId="11" xfId="0" applyFont="1" applyFill="1" applyBorder="1" applyAlignment="1">
      <alignment horizontal="center" vertical="center" wrapText="1"/>
    </xf>
    <xf numFmtId="0" fontId="34" fillId="9" borderId="12" xfId="0" applyFont="1" applyFill="1" applyBorder="1" applyAlignment="1">
      <alignment horizontal="center" vertical="center" wrapText="1"/>
    </xf>
    <xf numFmtId="0" fontId="34" fillId="9" borderId="13" xfId="0" applyFont="1" applyFill="1" applyBorder="1" applyAlignment="1">
      <alignment horizontal="center" vertical="center" wrapText="1"/>
    </xf>
    <xf numFmtId="0" fontId="34" fillId="9" borderId="29" xfId="0" applyFont="1" applyFill="1" applyBorder="1" applyAlignment="1">
      <alignment horizontal="center" vertical="center" wrapText="1"/>
    </xf>
    <xf numFmtId="0" fontId="34" fillId="9" borderId="10" xfId="0" applyFont="1" applyFill="1" applyBorder="1" applyAlignment="1">
      <alignment horizontal="center" vertical="center" wrapText="1"/>
    </xf>
    <xf numFmtId="0" fontId="34" fillId="9" borderId="30" xfId="0" applyFont="1" applyFill="1" applyBorder="1" applyAlignment="1">
      <alignment horizontal="center" vertical="center" wrapText="1"/>
    </xf>
    <xf numFmtId="0" fontId="34" fillId="8" borderId="11" xfId="0" applyFont="1" applyFill="1" applyBorder="1" applyAlignment="1">
      <alignment horizontal="center" vertical="center"/>
    </xf>
    <xf numFmtId="0" fontId="34" fillId="8" borderId="12" xfId="0" applyFont="1" applyFill="1" applyBorder="1" applyAlignment="1">
      <alignment horizontal="center" vertical="center"/>
    </xf>
    <xf numFmtId="0" fontId="34" fillId="8" borderId="13" xfId="0" applyFont="1" applyFill="1" applyBorder="1" applyAlignment="1">
      <alignment horizontal="center" vertical="center"/>
    </xf>
    <xf numFmtId="0" fontId="34" fillId="8" borderId="29" xfId="0" applyFont="1" applyFill="1" applyBorder="1" applyAlignment="1">
      <alignment horizontal="center" vertical="center"/>
    </xf>
    <xf numFmtId="0" fontId="34" fillId="8" borderId="10" xfId="0" applyFont="1" applyFill="1" applyBorder="1" applyAlignment="1">
      <alignment horizontal="center" vertical="center"/>
    </xf>
    <xf numFmtId="0" fontId="34" fillId="8" borderId="30" xfId="0" applyFont="1" applyFill="1" applyBorder="1" applyAlignment="1">
      <alignment horizontal="center" vertical="center"/>
    </xf>
    <xf numFmtId="0" fontId="35" fillId="2" borderId="31" xfId="0" applyFont="1" applyFill="1" applyBorder="1" applyAlignment="1">
      <alignment horizontal="center" vertical="center"/>
    </xf>
    <xf numFmtId="0" fontId="35" fillId="2" borderId="32" xfId="0" applyFont="1" applyFill="1" applyBorder="1" applyAlignment="1">
      <alignment horizontal="center" vertical="center"/>
    </xf>
    <xf numFmtId="0" fontId="35" fillId="8" borderId="20" xfId="0" applyFont="1" applyFill="1" applyBorder="1" applyAlignment="1">
      <alignment horizontal="center" vertical="center"/>
    </xf>
    <xf numFmtId="0" fontId="35" fillId="8" borderId="21" xfId="0" applyFont="1" applyFill="1" applyBorder="1" applyAlignment="1">
      <alignment horizontal="center" vertical="center"/>
    </xf>
    <xf numFmtId="0" fontId="35" fillId="8" borderId="19" xfId="0" applyFont="1" applyFill="1" applyBorder="1" applyAlignment="1">
      <alignment horizontal="center" vertical="center"/>
    </xf>
    <xf numFmtId="0" fontId="34" fillId="8" borderId="20" xfId="0" applyFont="1" applyFill="1" applyBorder="1" applyAlignment="1">
      <alignment horizontal="center" vertical="center" wrapText="1"/>
    </xf>
    <xf numFmtId="0" fontId="34" fillId="8" borderId="21" xfId="0" applyFont="1" applyFill="1" applyBorder="1" applyAlignment="1">
      <alignment horizontal="center" vertical="center" wrapText="1"/>
    </xf>
    <xf numFmtId="0" fontId="34" fillId="8" borderId="22" xfId="0" applyFont="1" applyFill="1" applyBorder="1" applyAlignment="1">
      <alignment horizontal="center" vertical="center" wrapText="1"/>
    </xf>
    <xf numFmtId="0" fontId="35" fillId="8" borderId="23" xfId="0" applyFont="1" applyFill="1" applyBorder="1" applyAlignment="1">
      <alignment horizontal="center" vertical="center" wrapText="1"/>
    </xf>
    <xf numFmtId="0" fontId="35" fillId="8" borderId="19" xfId="0" applyFont="1" applyFill="1" applyBorder="1" applyAlignment="1">
      <alignment horizontal="center" vertical="center" wrapText="1"/>
    </xf>
    <xf numFmtId="0" fontId="35" fillId="8" borderId="24" xfId="0" applyFont="1" applyFill="1" applyBorder="1" applyAlignment="1">
      <alignment horizontal="center" vertical="center" wrapText="1"/>
    </xf>
    <xf numFmtId="0" fontId="35" fillId="8" borderId="0" xfId="0" applyFont="1" applyFill="1" applyBorder="1" applyAlignment="1">
      <alignment horizontal="center" vertical="center" wrapText="1"/>
    </xf>
    <xf numFmtId="0" fontId="35" fillId="8" borderId="25" xfId="0" applyFont="1" applyFill="1" applyBorder="1" applyAlignment="1">
      <alignment horizontal="center" vertical="center" wrapText="1"/>
    </xf>
    <xf numFmtId="0" fontId="35" fillId="8" borderId="18" xfId="0" applyFont="1" applyFill="1" applyBorder="1" applyAlignment="1">
      <alignment horizontal="center" vertical="center" wrapText="1"/>
    </xf>
    <xf numFmtId="0" fontId="35" fillId="8" borderId="21" xfId="0" applyFont="1" applyFill="1" applyBorder="1" applyAlignment="1">
      <alignment horizontal="center" vertical="center" wrapText="1"/>
    </xf>
    <xf numFmtId="0" fontId="35" fillId="8" borderId="22"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34" fillId="9" borderId="21" xfId="0" applyFont="1" applyFill="1" applyBorder="1" applyAlignment="1">
      <alignment horizontal="center" vertical="center" wrapText="1"/>
    </xf>
    <xf numFmtId="0" fontId="34" fillId="9" borderId="22" xfId="0" applyFont="1" applyFill="1" applyBorder="1" applyAlignment="1">
      <alignment horizontal="center" vertical="center" wrapText="1"/>
    </xf>
    <xf numFmtId="0" fontId="20" fillId="12" borderId="11" xfId="0" applyFont="1" applyFill="1" applyBorder="1" applyAlignment="1">
      <alignment horizontal="center" vertical="center"/>
    </xf>
    <xf numFmtId="0" fontId="20" fillId="12" borderId="12" xfId="0" applyFont="1" applyFill="1" applyBorder="1" applyAlignment="1">
      <alignment horizontal="center" vertical="center"/>
    </xf>
    <xf numFmtId="0" fontId="20" fillId="12" borderId="29" xfId="0" applyFont="1" applyFill="1" applyBorder="1" applyAlignment="1">
      <alignment horizontal="center" vertical="center"/>
    </xf>
    <xf numFmtId="0" fontId="20" fillId="12" borderId="10" xfId="0" applyFont="1" applyFill="1" applyBorder="1" applyAlignment="1">
      <alignment horizontal="center" vertical="center"/>
    </xf>
    <xf numFmtId="0" fontId="12" fillId="9" borderId="11"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9" borderId="13" xfId="0" applyFont="1" applyFill="1" applyBorder="1" applyAlignment="1">
      <alignment horizontal="center" vertical="center" wrapText="1"/>
    </xf>
    <xf numFmtId="0" fontId="12" fillId="9" borderId="2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30" xfId="0" applyFont="1" applyFill="1" applyBorder="1" applyAlignment="1">
      <alignment horizontal="center" vertical="center" wrapText="1"/>
    </xf>
    <xf numFmtId="0" fontId="12" fillId="8" borderId="11" xfId="0" applyFont="1" applyFill="1" applyBorder="1" applyAlignment="1">
      <alignment horizontal="center" vertical="center"/>
    </xf>
    <xf numFmtId="0" fontId="12" fillId="8" borderId="12"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29"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3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0" fillId="8" borderId="20" xfId="0" applyFont="1" applyFill="1" applyBorder="1" applyAlignment="1">
      <alignment horizontal="center" vertical="center"/>
    </xf>
    <xf numFmtId="0" fontId="10" fillId="8" borderId="21" xfId="0" applyFont="1" applyFill="1" applyBorder="1" applyAlignment="1">
      <alignment horizontal="center" vertical="center"/>
    </xf>
    <xf numFmtId="0" fontId="10" fillId="8" borderId="19" xfId="0" applyFont="1" applyFill="1" applyBorder="1" applyAlignment="1">
      <alignment horizontal="center" vertical="center"/>
    </xf>
    <xf numFmtId="0" fontId="12" fillId="8" borderId="20" xfId="0" applyFont="1" applyFill="1" applyBorder="1" applyAlignment="1">
      <alignment horizontal="center" vertical="center" wrapText="1"/>
    </xf>
    <xf numFmtId="0" fontId="12" fillId="8" borderId="21"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8" borderId="22" xfId="0" applyFont="1" applyFill="1" applyBorder="1" applyAlignment="1">
      <alignment horizontal="center" vertical="center" wrapText="1"/>
    </xf>
    <xf numFmtId="0" fontId="12" fillId="9" borderId="20" xfId="0" applyFont="1" applyFill="1" applyBorder="1" applyAlignment="1">
      <alignment horizontal="center" vertical="center" wrapText="1"/>
    </xf>
    <xf numFmtId="0" fontId="12" fillId="9" borderId="21" xfId="0" applyFont="1" applyFill="1" applyBorder="1" applyAlignment="1">
      <alignment horizontal="center" vertical="center" wrapText="1"/>
    </xf>
    <xf numFmtId="0" fontId="12" fillId="9" borderId="2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28" fillId="11" borderId="3" xfId="0" applyFont="1" applyFill="1" applyBorder="1" applyAlignment="1">
      <alignment horizontal="center"/>
    </xf>
    <xf numFmtId="0" fontId="28" fillId="11" borderId="6" xfId="0" applyFont="1" applyFill="1" applyBorder="1" applyAlignment="1">
      <alignment horizontal="center"/>
    </xf>
    <xf numFmtId="0" fontId="28" fillId="5" borderId="3" xfId="0" applyFont="1" applyFill="1" applyBorder="1" applyAlignment="1">
      <alignment horizontal="center"/>
    </xf>
    <xf numFmtId="0" fontId="28" fillId="5" borderId="6" xfId="0" applyFont="1" applyFill="1" applyBorder="1" applyAlignment="1">
      <alignment horizontal="center"/>
    </xf>
    <xf numFmtId="0" fontId="29" fillId="5" borderId="3" xfId="0" applyFont="1" applyFill="1" applyBorder="1" applyAlignment="1">
      <alignment horizontal="center"/>
    </xf>
    <xf numFmtId="0" fontId="29" fillId="5" borderId="6" xfId="0" applyFont="1" applyFill="1" applyBorder="1" applyAlignment="1">
      <alignment horizontal="center"/>
    </xf>
    <xf numFmtId="0" fontId="28" fillId="2" borderId="28" xfId="0" applyFont="1" applyFill="1" applyBorder="1" applyAlignment="1">
      <alignment horizontal="left"/>
    </xf>
    <xf numFmtId="0" fontId="28" fillId="2" borderId="4" xfId="0" applyFont="1" applyFill="1" applyBorder="1" applyAlignment="1">
      <alignment horizontal="left"/>
    </xf>
    <xf numFmtId="14" fontId="25" fillId="0" borderId="3" xfId="0" applyNumberFormat="1" applyFont="1" applyFill="1" applyBorder="1" applyAlignment="1">
      <alignment horizontal="center" vertical="center" wrapText="1"/>
    </xf>
  </cellXfs>
  <cellStyles count="40">
    <cellStyle name="Hipervínculo" xfId="20" builtinId="8"/>
    <cellStyle name="Hipervínculo 2" xfId="1"/>
    <cellStyle name="Millares" xfId="2" builtinId="3"/>
    <cellStyle name="Millares [0]" xfId="3" builtinId="6"/>
    <cellStyle name="Millares [0] 12" xfId="4"/>
    <cellStyle name="Millares 2" xfId="5"/>
    <cellStyle name="Millares 2 2" xfId="29"/>
    <cellStyle name="Millares 2 3" xfId="36"/>
    <cellStyle name="Millares 3" xfId="6"/>
    <cellStyle name="Millares 3 2" xfId="30"/>
    <cellStyle name="Millares 3 3" xfId="37"/>
    <cellStyle name="Millares 4" xfId="7"/>
    <cellStyle name="Millares 4 2" xfId="31"/>
    <cellStyle name="Millares 4 3" xfId="38"/>
    <cellStyle name="Millares 5" xfId="21"/>
    <cellStyle name="Millares 5 2" xfId="34"/>
    <cellStyle name="Millares 6" xfId="26"/>
    <cellStyle name="Millares 6 2" xfId="35"/>
    <cellStyle name="Millares 7" xfId="23"/>
    <cellStyle name="Millares 8" xfId="24"/>
    <cellStyle name="Moneda" xfId="8" builtinId="4"/>
    <cellStyle name="Moneda [0] 2" xfId="9"/>
    <cellStyle name="Moneda [0] 3" xfId="32"/>
    <cellStyle name="Moneda 2" xfId="10"/>
    <cellStyle name="Moneda 3" xfId="11"/>
    <cellStyle name="Moneda 4" xfId="12"/>
    <cellStyle name="Moneda 5" xfId="13"/>
    <cellStyle name="Moneda 5 2" xfId="33"/>
    <cellStyle name="Moneda 5 3" xfId="39"/>
    <cellStyle name="Moneda 6" xfId="22"/>
    <cellStyle name="Moneda 7" xfId="25"/>
    <cellStyle name="Moneda 8" xfId="27"/>
    <cellStyle name="Moneda 9" xfId="28"/>
    <cellStyle name="Neutral" xfId="14" builtinId="28"/>
    <cellStyle name="Normal" xfId="0" builtinId="0"/>
    <cellStyle name="Normal 2" xfId="15"/>
    <cellStyle name="Normal 8" xfId="16"/>
    <cellStyle name="Porcentaje" xfId="17" builtinId="5"/>
    <cellStyle name="Porcentaje 2 2 2" xfId="18"/>
    <cellStyle name="Porcentual 2" xfId="19"/>
  </cellStyles>
  <dxfs count="51">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Francy Lorena Campos Gomez" id="{316A07A8-0208-48C4-A8C1-6DE862D6A143}" userId="Francy Lorena Campos Gomez" providerId="None"/>
  <person displayName="Diana Marcela Perez Useche" id="{3D46D43E-D27F-4B2E-9856-A2A890988BE4}" userId="S::dperezu@sdis.gov.co::648893b9-c53b-4eb9-8164-3ecf0da7a399" providerId="AD"/>
  <person displayName="Francy Lorena Campos Gomez" id="{884652B7-DF76-4FFE-BF3F-3997D3F539E1}" userId="S::fcamposg@sdis.gov.co::ac021f4c-ff21-428a-8a2a-aa0983e300b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J43" dT="2020-02-24T20:42:15.77" personId="{884652B7-DF76-4FFE-BF3F-3997D3F539E1}" id="{FA79C74E-9E12-4573-9DF4-489D5C8369BE}">
    <text>El presupuesto no se puede validar por parte de la SDES.</text>
  </threadedComment>
  <threadedComment ref="AK43" dT="2020-02-24T20:42:28.26" personId="{884652B7-DF76-4FFE-BF3F-3997D3F539E1}" id="{1FB62959-706F-4940-936C-DB5E2FEAAED6}">
    <text>El presupuesto no se puede validar</text>
  </threadedComment>
  <threadedComment ref="AL52" dT="2020-02-19T14:29:25.89" personId="{3D46D43E-D27F-4B2E-9856-A2A890988BE4}" id="{0DACD00C-1AD8-4DD2-9E5B-D84A9D8ACE4D}">
    <text>Los datos no están actualizados con corte a diciembre de 2019</text>
  </threadedComment>
  <threadedComment ref="AL53" dT="2020-02-19T14:29:32.30" personId="{3D46D43E-D27F-4B2E-9856-A2A890988BE4}" id="{099180DA-6A51-45E5-9285-35D482E58C89}">
    <text>Los datos no están actualizados con corte a diciembre de 2019</text>
  </threadedComment>
  <threadedComment ref="J63" personId="{316A07A8-0208-48C4-A8C1-6DE862D6A143}" id="{99200BAD-1B19-4C9E-A13F-9221060C0762}">
    <text xml:space="preserve">La persona de contacto no aplica. 
</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pgamezr@sdis.gov.co" TargetMode="External"/><Relationship Id="rId7" Type="http://schemas.openxmlformats.org/officeDocument/2006/relationships/vmlDrawing" Target="../drawings/vmlDrawing1.vml"/><Relationship Id="rId12" Type="http://schemas.microsoft.com/office/2017/10/relationships/threadedComment" Target="../threadedComments/threadedComment1.xml"/><Relationship Id="rId2" Type="http://schemas.openxmlformats.org/officeDocument/2006/relationships/hyperlink" Target="mailto:pgamezr@sdis.gov.co" TargetMode="External"/><Relationship Id="rId1" Type="http://schemas.openxmlformats.org/officeDocument/2006/relationships/hyperlink" Target="mailto:pgamezr@sdis.gov.co" TargetMode="External"/><Relationship Id="rId6" Type="http://schemas.openxmlformats.org/officeDocument/2006/relationships/printerSettings" Target="../printerSettings/printerSettings1.bin"/><Relationship Id="rId5" Type="http://schemas.openxmlformats.org/officeDocument/2006/relationships/hyperlink" Target="mailto:silvia.ortiz@ambientebogota.gov.co" TargetMode="External"/><Relationship Id="rId4" Type="http://schemas.openxmlformats.org/officeDocument/2006/relationships/hyperlink" Target="mailto:jorge.cordoba@habitatbogot.gov.co"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pgamezr@sdis.gov.c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94"/>
  <sheetViews>
    <sheetView tabSelected="1" topLeftCell="A4" zoomScale="57" zoomScaleNormal="57" workbookViewId="0">
      <pane xSplit="1" topLeftCell="Q1" activePane="topRight" state="frozen"/>
      <selection activeCell="A60" sqref="A60"/>
      <selection pane="topRight" activeCell="AB69" sqref="AB69"/>
    </sheetView>
  </sheetViews>
  <sheetFormatPr baseColWidth="10" defaultColWidth="10.85546875" defaultRowHeight="12.75" x14ac:dyDescent="0.2"/>
  <cols>
    <col min="1" max="1" width="6.7109375" style="198" customWidth="1"/>
    <col min="2" max="2" width="40.140625" style="198" customWidth="1"/>
    <col min="3" max="3" width="13.7109375" style="198" customWidth="1"/>
    <col min="4" max="4" width="20.42578125" style="198" customWidth="1"/>
    <col min="5" max="5" width="37.5703125" style="198" customWidth="1"/>
    <col min="6" max="6" width="11.140625" style="198" customWidth="1"/>
    <col min="7" max="7" width="14.28515625" style="198" customWidth="1"/>
    <col min="8" max="8" width="13.28515625" style="198" customWidth="1"/>
    <col min="9" max="9" width="10.5703125" style="198" customWidth="1"/>
    <col min="10" max="10" width="16.7109375" style="198" customWidth="1"/>
    <col min="11" max="11" width="14.5703125" style="198" customWidth="1"/>
    <col min="12" max="12" width="34.42578125" style="198" customWidth="1"/>
    <col min="13" max="13" width="12" style="198" customWidth="1"/>
    <col min="14" max="14" width="13.85546875" style="198" customWidth="1"/>
    <col min="15" max="15" width="27.140625" style="198" customWidth="1"/>
    <col min="16" max="16" width="17.5703125" style="198" customWidth="1"/>
    <col min="17" max="17" width="15" style="198" customWidth="1"/>
    <col min="18" max="18" width="17.140625" style="198" customWidth="1"/>
    <col min="19" max="19" width="19" style="198" customWidth="1"/>
    <col min="20" max="20" width="21" style="198" customWidth="1"/>
    <col min="21" max="21" width="20.42578125" style="198" customWidth="1"/>
    <col min="22" max="22" width="22.28515625" style="198" customWidth="1"/>
    <col min="23" max="23" width="21.7109375" style="198" customWidth="1"/>
    <col min="24" max="24" width="20.42578125" style="198" customWidth="1"/>
    <col min="25" max="25" width="31.42578125" style="198" customWidth="1"/>
    <col min="26" max="26" width="26.42578125" style="198" customWidth="1"/>
    <col min="27" max="27" width="19.28515625" style="198" customWidth="1"/>
    <col min="28" max="28" width="24.42578125" style="198" customWidth="1"/>
    <col min="29" max="32" width="13.28515625" style="198" customWidth="1"/>
    <col min="33" max="33" width="17" style="198" customWidth="1"/>
    <col min="34" max="34" width="42.28515625" style="198" customWidth="1"/>
    <col min="35" max="35" width="21.140625" style="199" customWidth="1"/>
    <col min="36" max="36" width="18.85546875" style="198" customWidth="1"/>
    <col min="37" max="37" width="20" style="198" customWidth="1"/>
    <col min="38" max="38" width="79.42578125" style="198" customWidth="1"/>
    <col min="39" max="39" width="64.42578125" style="198" customWidth="1"/>
    <col min="40" max="16384" width="10.85546875" style="198"/>
  </cols>
  <sheetData>
    <row r="1" spans="1:50" s="81" customFormat="1" ht="19.5" customHeight="1" x14ac:dyDescent="0.2">
      <c r="A1" s="77"/>
      <c r="B1" s="77"/>
      <c r="C1" s="78"/>
      <c r="D1" s="78"/>
      <c r="E1" s="78"/>
      <c r="F1" s="79"/>
      <c r="G1" s="220" t="s">
        <v>72</v>
      </c>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2"/>
      <c r="AN1" s="80"/>
      <c r="AO1" s="80"/>
      <c r="AP1" s="80"/>
      <c r="AQ1" s="80"/>
      <c r="AR1" s="80"/>
      <c r="AS1" s="80"/>
      <c r="AT1" s="80"/>
      <c r="AU1" s="80"/>
      <c r="AV1" s="80"/>
      <c r="AW1" s="80"/>
    </row>
    <row r="2" spans="1:50" s="81" customFormat="1" ht="20.100000000000001" customHeight="1" x14ac:dyDescent="0.25">
      <c r="A2" s="82"/>
      <c r="B2" s="83" t="s">
        <v>76</v>
      </c>
      <c r="C2" s="84"/>
      <c r="D2" s="229" t="s">
        <v>454</v>
      </c>
      <c r="E2" s="229"/>
      <c r="F2" s="230"/>
      <c r="G2" s="223"/>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5"/>
      <c r="AN2" s="80"/>
      <c r="AO2" s="80"/>
      <c r="AP2" s="80"/>
      <c r="AQ2" s="80"/>
      <c r="AR2" s="80"/>
      <c r="AS2" s="80"/>
      <c r="AT2" s="80"/>
      <c r="AU2" s="80"/>
      <c r="AV2" s="80"/>
      <c r="AW2" s="80"/>
    </row>
    <row r="3" spans="1:50" s="81" customFormat="1" ht="20.100000000000001" customHeight="1" x14ac:dyDescent="0.25">
      <c r="A3" s="82"/>
      <c r="B3" s="83" t="s">
        <v>73</v>
      </c>
      <c r="C3" s="85"/>
      <c r="D3" s="231" t="s">
        <v>880</v>
      </c>
      <c r="E3" s="231"/>
      <c r="F3" s="232"/>
      <c r="G3" s="223"/>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5"/>
      <c r="AN3" s="80"/>
      <c r="AO3" s="80"/>
      <c r="AP3" s="80"/>
      <c r="AQ3" s="80"/>
      <c r="AR3" s="80"/>
      <c r="AS3" s="80"/>
      <c r="AT3" s="80"/>
      <c r="AU3" s="80"/>
      <c r="AV3" s="80"/>
      <c r="AW3" s="80"/>
    </row>
    <row r="4" spans="1:50" s="81" customFormat="1" ht="20.100000000000001" customHeight="1" x14ac:dyDescent="0.25">
      <c r="A4" s="82"/>
      <c r="B4" s="83" t="s">
        <v>74</v>
      </c>
      <c r="C4" s="85"/>
      <c r="D4" s="233"/>
      <c r="E4" s="233"/>
      <c r="F4" s="234"/>
      <c r="G4" s="223"/>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5"/>
      <c r="AN4" s="80"/>
      <c r="AO4" s="80"/>
      <c r="AP4" s="80"/>
      <c r="AQ4" s="80"/>
      <c r="AR4" s="80"/>
      <c r="AS4" s="80"/>
      <c r="AT4" s="80"/>
      <c r="AU4" s="80"/>
      <c r="AV4" s="80"/>
      <c r="AW4" s="80"/>
    </row>
    <row r="5" spans="1:50" s="81" customFormat="1" ht="20.100000000000001" customHeight="1" x14ac:dyDescent="0.25">
      <c r="A5" s="82"/>
      <c r="B5" s="235" t="s">
        <v>75</v>
      </c>
      <c r="C5" s="236"/>
      <c r="D5" s="86"/>
      <c r="E5" s="87" t="s">
        <v>1236</v>
      </c>
      <c r="F5" s="88"/>
      <c r="G5" s="223"/>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5"/>
      <c r="AN5" s="80"/>
      <c r="AO5" s="80"/>
      <c r="AP5" s="80"/>
      <c r="AQ5" s="80"/>
      <c r="AR5" s="80"/>
      <c r="AS5" s="80"/>
      <c r="AT5" s="80"/>
      <c r="AU5" s="80"/>
      <c r="AV5" s="80"/>
      <c r="AW5" s="80"/>
    </row>
    <row r="6" spans="1:50" s="81" customFormat="1" ht="10.5" customHeight="1" thickBot="1" x14ac:dyDescent="0.25">
      <c r="A6" s="82"/>
      <c r="B6" s="89"/>
      <c r="C6" s="90"/>
      <c r="D6" s="91"/>
      <c r="E6" s="91"/>
      <c r="F6" s="92"/>
      <c r="G6" s="226"/>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8"/>
      <c r="AN6" s="80"/>
      <c r="AO6" s="80"/>
      <c r="AP6" s="80"/>
      <c r="AQ6" s="80"/>
      <c r="AR6" s="80"/>
      <c r="AS6" s="80"/>
      <c r="AT6" s="80"/>
      <c r="AU6" s="80"/>
      <c r="AV6" s="80"/>
      <c r="AW6" s="80"/>
    </row>
    <row r="7" spans="1:50" s="94" customFormat="1" ht="15" customHeight="1" x14ac:dyDescent="0.2">
      <c r="A7" s="82"/>
      <c r="B7" s="237" t="s">
        <v>144</v>
      </c>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93"/>
      <c r="AC7" s="241" t="s">
        <v>123</v>
      </c>
      <c r="AD7" s="242"/>
      <c r="AE7" s="243"/>
      <c r="AF7" s="247" t="s">
        <v>450</v>
      </c>
      <c r="AG7" s="248"/>
      <c r="AH7" s="248"/>
      <c r="AI7" s="248"/>
      <c r="AJ7" s="248"/>
      <c r="AK7" s="248"/>
      <c r="AL7" s="249"/>
      <c r="AM7" s="253"/>
      <c r="AN7" s="80"/>
      <c r="AO7" s="80"/>
      <c r="AP7" s="80"/>
      <c r="AQ7" s="80"/>
      <c r="AR7" s="80"/>
      <c r="AS7" s="80"/>
      <c r="AT7" s="80"/>
      <c r="AU7" s="80"/>
      <c r="AV7" s="80"/>
      <c r="AW7" s="80"/>
    </row>
    <row r="8" spans="1:50" s="94" customFormat="1" ht="15" customHeight="1" x14ac:dyDescent="0.2">
      <c r="A8" s="82"/>
      <c r="B8" s="239"/>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95"/>
      <c r="AC8" s="244"/>
      <c r="AD8" s="245"/>
      <c r="AE8" s="246"/>
      <c r="AF8" s="250"/>
      <c r="AG8" s="251"/>
      <c r="AH8" s="251"/>
      <c r="AI8" s="251"/>
      <c r="AJ8" s="251"/>
      <c r="AK8" s="251"/>
      <c r="AL8" s="252"/>
      <c r="AM8" s="254"/>
      <c r="AN8" s="80"/>
      <c r="AO8" s="80"/>
      <c r="AP8" s="80"/>
      <c r="AQ8" s="80"/>
      <c r="AR8" s="80"/>
      <c r="AS8" s="80"/>
      <c r="AT8" s="80"/>
      <c r="AU8" s="80"/>
      <c r="AV8" s="80"/>
      <c r="AW8" s="80"/>
    </row>
    <row r="9" spans="1:50" s="94" customFormat="1" ht="44.25" customHeight="1" x14ac:dyDescent="0.2">
      <c r="A9" s="82"/>
      <c r="B9" s="255" t="s">
        <v>124</v>
      </c>
      <c r="C9" s="256"/>
      <c r="D9" s="257"/>
      <c r="E9" s="261" t="s">
        <v>125</v>
      </c>
      <c r="F9" s="262"/>
      <c r="G9" s="263" t="s">
        <v>452</v>
      </c>
      <c r="H9" s="263"/>
      <c r="I9" s="263"/>
      <c r="J9" s="263"/>
      <c r="K9" s="263"/>
      <c r="L9" s="263"/>
      <c r="M9" s="264" t="s">
        <v>88</v>
      </c>
      <c r="N9" s="265"/>
      <c r="O9" s="266" t="s">
        <v>136</v>
      </c>
      <c r="P9" s="266"/>
      <c r="Q9" s="266"/>
      <c r="R9" s="266"/>
      <c r="S9" s="266"/>
      <c r="T9" s="266"/>
      <c r="U9" s="261" t="s">
        <v>137</v>
      </c>
      <c r="V9" s="267"/>
      <c r="W9" s="267"/>
      <c r="X9" s="267"/>
      <c r="Y9" s="267"/>
      <c r="Z9" s="267"/>
      <c r="AA9" s="267"/>
      <c r="AB9" s="268"/>
      <c r="AC9" s="269"/>
      <c r="AD9" s="270"/>
      <c r="AE9" s="271"/>
      <c r="AF9" s="258" t="s">
        <v>142</v>
      </c>
      <c r="AG9" s="259"/>
      <c r="AH9" s="259"/>
      <c r="AI9" s="259"/>
      <c r="AJ9" s="259"/>
      <c r="AK9" s="259"/>
      <c r="AL9" s="260"/>
      <c r="AM9" s="254"/>
      <c r="AN9" s="80"/>
      <c r="AO9" s="80"/>
      <c r="AP9" s="80"/>
      <c r="AQ9" s="80"/>
      <c r="AR9" s="80"/>
      <c r="AS9" s="80"/>
      <c r="AT9" s="80"/>
      <c r="AU9" s="80"/>
      <c r="AV9" s="80"/>
      <c r="AW9" s="80"/>
    </row>
    <row r="10" spans="1:50" s="105" customFormat="1" ht="87.75" customHeight="1" x14ac:dyDescent="0.2">
      <c r="A10" s="96" t="s">
        <v>1152</v>
      </c>
      <c r="B10" s="97" t="s">
        <v>1196</v>
      </c>
      <c r="C10" s="97" t="s">
        <v>799</v>
      </c>
      <c r="D10" s="98" t="s">
        <v>800</v>
      </c>
      <c r="E10" s="98" t="s">
        <v>77</v>
      </c>
      <c r="F10" s="98" t="s">
        <v>87</v>
      </c>
      <c r="G10" s="98" t="s">
        <v>80</v>
      </c>
      <c r="H10" s="98" t="s">
        <v>451</v>
      </c>
      <c r="I10" s="98" t="s">
        <v>81</v>
      </c>
      <c r="J10" s="98" t="s">
        <v>82</v>
      </c>
      <c r="K10" s="98" t="s">
        <v>83</v>
      </c>
      <c r="L10" s="98" t="s">
        <v>453</v>
      </c>
      <c r="M10" s="97" t="s">
        <v>79</v>
      </c>
      <c r="N10" s="97" t="s">
        <v>78</v>
      </c>
      <c r="O10" s="97" t="s">
        <v>126</v>
      </c>
      <c r="P10" s="98" t="s">
        <v>127</v>
      </c>
      <c r="Q10" s="98" t="s">
        <v>128</v>
      </c>
      <c r="R10" s="98" t="s">
        <v>129</v>
      </c>
      <c r="S10" s="97" t="s">
        <v>130</v>
      </c>
      <c r="T10" s="98" t="s">
        <v>131</v>
      </c>
      <c r="U10" s="98" t="s">
        <v>132</v>
      </c>
      <c r="V10" s="99" t="s">
        <v>138</v>
      </c>
      <c r="W10" s="98" t="s">
        <v>133</v>
      </c>
      <c r="X10" s="100" t="s">
        <v>139</v>
      </c>
      <c r="Y10" s="97" t="s">
        <v>134</v>
      </c>
      <c r="Z10" s="101" t="s">
        <v>140</v>
      </c>
      <c r="AA10" s="98" t="s">
        <v>135</v>
      </c>
      <c r="AB10" s="100" t="s">
        <v>141</v>
      </c>
      <c r="AC10" s="102" t="s">
        <v>120</v>
      </c>
      <c r="AD10" s="102" t="s">
        <v>121</v>
      </c>
      <c r="AE10" s="102" t="s">
        <v>122</v>
      </c>
      <c r="AF10" s="98" t="s">
        <v>115</v>
      </c>
      <c r="AG10" s="98" t="s">
        <v>1251</v>
      </c>
      <c r="AH10" s="98" t="s">
        <v>116</v>
      </c>
      <c r="AI10" s="98" t="s">
        <v>84</v>
      </c>
      <c r="AJ10" s="98" t="s">
        <v>119</v>
      </c>
      <c r="AK10" s="98" t="s">
        <v>117</v>
      </c>
      <c r="AL10" s="97" t="s">
        <v>118</v>
      </c>
      <c r="AM10" s="103" t="s">
        <v>145</v>
      </c>
      <c r="AN10" s="80"/>
      <c r="AO10" s="80"/>
      <c r="AP10" s="80"/>
      <c r="AQ10" s="80"/>
      <c r="AR10" s="80"/>
      <c r="AS10" s="80"/>
      <c r="AT10" s="80"/>
      <c r="AU10" s="80"/>
      <c r="AV10" s="80"/>
      <c r="AW10" s="80"/>
      <c r="AX10" s="104"/>
    </row>
    <row r="11" spans="1:50" s="117" customFormat="1" ht="200.1" customHeight="1" x14ac:dyDescent="0.2">
      <c r="A11" s="106" t="s">
        <v>1053</v>
      </c>
      <c r="B11" s="107" t="s">
        <v>460</v>
      </c>
      <c r="C11" s="108" t="s">
        <v>469</v>
      </c>
      <c r="D11" s="107" t="s">
        <v>457</v>
      </c>
      <c r="E11" s="107" t="s">
        <v>1055</v>
      </c>
      <c r="F11" s="108">
        <v>0.98</v>
      </c>
      <c r="G11" s="108" t="s">
        <v>791</v>
      </c>
      <c r="H11" s="108" t="s">
        <v>470</v>
      </c>
      <c r="I11" s="108" t="s">
        <v>471</v>
      </c>
      <c r="J11" s="108" t="s">
        <v>935</v>
      </c>
      <c r="K11" s="108">
        <v>3103061084</v>
      </c>
      <c r="L11" s="106" t="s">
        <v>936</v>
      </c>
      <c r="M11" s="109">
        <v>42826</v>
      </c>
      <c r="N11" s="109">
        <v>43830</v>
      </c>
      <c r="O11" s="108" t="s">
        <v>746</v>
      </c>
      <c r="P11" s="108" t="s">
        <v>713</v>
      </c>
      <c r="Q11" s="110">
        <v>1</v>
      </c>
      <c r="R11" s="110">
        <v>1</v>
      </c>
      <c r="S11" s="110">
        <v>1</v>
      </c>
      <c r="T11" s="110">
        <v>1</v>
      </c>
      <c r="U11" s="111" t="s">
        <v>1238</v>
      </c>
      <c r="V11" s="112"/>
      <c r="W11" s="111">
        <v>0.93</v>
      </c>
      <c r="X11" s="111">
        <f>+W11/R11</f>
        <v>0.93</v>
      </c>
      <c r="Y11" s="111">
        <v>0.98580000000000001</v>
      </c>
      <c r="Z11" s="111">
        <f>+Y11/S11</f>
        <v>0.98580000000000001</v>
      </c>
      <c r="AA11" s="113"/>
      <c r="AB11" s="111"/>
      <c r="AC11" s="107" t="s">
        <v>517</v>
      </c>
      <c r="AD11" s="107" t="s">
        <v>518</v>
      </c>
      <c r="AE11" s="107"/>
      <c r="AF11" s="108">
        <v>1184</v>
      </c>
      <c r="AG11" s="108" t="s">
        <v>519</v>
      </c>
      <c r="AH11" s="107" t="s">
        <v>520</v>
      </c>
      <c r="AI11" s="114" t="s">
        <v>929</v>
      </c>
      <c r="AJ11" s="114" t="s">
        <v>929</v>
      </c>
      <c r="AK11" s="114" t="s">
        <v>929</v>
      </c>
      <c r="AL11" s="115" t="s">
        <v>1240</v>
      </c>
      <c r="AM11" s="116" t="s">
        <v>1013</v>
      </c>
    </row>
    <row r="12" spans="1:50" s="118" customFormat="1" ht="200.1" customHeight="1" x14ac:dyDescent="0.2">
      <c r="A12" s="106" t="s">
        <v>1054</v>
      </c>
      <c r="B12" s="107" t="s">
        <v>460</v>
      </c>
      <c r="C12" s="108" t="s">
        <v>469</v>
      </c>
      <c r="D12" s="107" t="s">
        <v>457</v>
      </c>
      <c r="E12" s="107" t="s">
        <v>1056</v>
      </c>
      <c r="F12" s="108">
        <v>0.98</v>
      </c>
      <c r="G12" s="108" t="s">
        <v>791</v>
      </c>
      <c r="H12" s="108" t="s">
        <v>470</v>
      </c>
      <c r="I12" s="108" t="s">
        <v>471</v>
      </c>
      <c r="J12" s="108" t="s">
        <v>935</v>
      </c>
      <c r="K12" s="108">
        <v>3103061084</v>
      </c>
      <c r="L12" s="106" t="s">
        <v>936</v>
      </c>
      <c r="M12" s="109">
        <v>42826</v>
      </c>
      <c r="N12" s="109">
        <v>43830</v>
      </c>
      <c r="O12" s="108" t="s">
        <v>747</v>
      </c>
      <c r="P12" s="108" t="s">
        <v>713</v>
      </c>
      <c r="Q12" s="110">
        <v>1</v>
      </c>
      <c r="R12" s="110">
        <v>1</v>
      </c>
      <c r="S12" s="110">
        <v>1</v>
      </c>
      <c r="T12" s="110">
        <v>1</v>
      </c>
      <c r="U12" s="111">
        <v>1</v>
      </c>
      <c r="V12" s="112">
        <f t="shared" ref="V12:V13" si="0">U12/Q12</f>
        <v>1</v>
      </c>
      <c r="W12" s="111">
        <v>1</v>
      </c>
      <c r="X12" s="111">
        <f>+W12/R12</f>
        <v>1</v>
      </c>
      <c r="Y12" s="111">
        <v>1</v>
      </c>
      <c r="Z12" s="111">
        <f>+Y12/S12</f>
        <v>1</v>
      </c>
      <c r="AA12" s="113"/>
      <c r="AB12" s="111"/>
      <c r="AC12" s="107" t="s">
        <v>517</v>
      </c>
      <c r="AD12" s="107" t="s">
        <v>518</v>
      </c>
      <c r="AE12" s="107"/>
      <c r="AF12" s="108">
        <v>1184</v>
      </c>
      <c r="AG12" s="108" t="s">
        <v>519</v>
      </c>
      <c r="AH12" s="107" t="s">
        <v>520</v>
      </c>
      <c r="AI12" s="114" t="s">
        <v>929</v>
      </c>
      <c r="AJ12" s="114" t="s">
        <v>929</v>
      </c>
      <c r="AK12" s="114" t="s">
        <v>929</v>
      </c>
      <c r="AL12" s="115" t="s">
        <v>1240</v>
      </c>
      <c r="AM12" s="116" t="s">
        <v>1013</v>
      </c>
      <c r="AN12" s="117"/>
      <c r="AO12" s="117"/>
      <c r="AP12" s="117"/>
      <c r="AQ12" s="117"/>
      <c r="AR12" s="117"/>
      <c r="AS12" s="117"/>
      <c r="AT12" s="117"/>
      <c r="AU12" s="117"/>
      <c r="AV12" s="117"/>
      <c r="AW12" s="117"/>
      <c r="AX12" s="117"/>
    </row>
    <row r="13" spans="1:50" s="117" customFormat="1" ht="200.1" customHeight="1" x14ac:dyDescent="0.2">
      <c r="A13" s="106" t="s">
        <v>1057</v>
      </c>
      <c r="B13" s="107" t="s">
        <v>460</v>
      </c>
      <c r="C13" s="108" t="s">
        <v>469</v>
      </c>
      <c r="D13" s="107" t="s">
        <v>457</v>
      </c>
      <c r="E13" s="107" t="s">
        <v>957</v>
      </c>
      <c r="F13" s="108">
        <v>0.98</v>
      </c>
      <c r="G13" s="108" t="s">
        <v>791</v>
      </c>
      <c r="H13" s="108" t="s">
        <v>470</v>
      </c>
      <c r="I13" s="108" t="s">
        <v>471</v>
      </c>
      <c r="J13" s="108" t="s">
        <v>935</v>
      </c>
      <c r="K13" s="108">
        <v>3103061084</v>
      </c>
      <c r="L13" s="106" t="s">
        <v>936</v>
      </c>
      <c r="M13" s="109">
        <v>42826</v>
      </c>
      <c r="N13" s="109">
        <v>43830</v>
      </c>
      <c r="O13" s="108" t="s">
        <v>748</v>
      </c>
      <c r="P13" s="108" t="s">
        <v>713</v>
      </c>
      <c r="Q13" s="110">
        <v>1</v>
      </c>
      <c r="R13" s="110">
        <v>1</v>
      </c>
      <c r="S13" s="110">
        <v>1</v>
      </c>
      <c r="T13" s="110">
        <v>1</v>
      </c>
      <c r="U13" s="111">
        <v>0</v>
      </c>
      <c r="V13" s="112">
        <f t="shared" si="0"/>
        <v>0</v>
      </c>
      <c r="W13" s="111">
        <v>1</v>
      </c>
      <c r="X13" s="111">
        <f>+W13/R13</f>
        <v>1</v>
      </c>
      <c r="Y13" s="111">
        <v>1</v>
      </c>
      <c r="Z13" s="111">
        <f>+Y12/S12</f>
        <v>1</v>
      </c>
      <c r="AA13" s="113"/>
      <c r="AB13" s="111"/>
      <c r="AC13" s="107" t="s">
        <v>517</v>
      </c>
      <c r="AD13" s="107" t="s">
        <v>518</v>
      </c>
      <c r="AE13" s="107"/>
      <c r="AF13" s="108">
        <v>1184</v>
      </c>
      <c r="AG13" s="108" t="s">
        <v>519</v>
      </c>
      <c r="AH13" s="107" t="s">
        <v>520</v>
      </c>
      <c r="AI13" s="114" t="s">
        <v>929</v>
      </c>
      <c r="AJ13" s="114" t="s">
        <v>929</v>
      </c>
      <c r="AK13" s="114" t="s">
        <v>929</v>
      </c>
      <c r="AL13" s="115" t="s">
        <v>1240</v>
      </c>
      <c r="AM13" s="116" t="s">
        <v>1013</v>
      </c>
    </row>
    <row r="14" spans="1:50" s="117" customFormat="1" ht="200.1" customHeight="1" x14ac:dyDescent="0.2">
      <c r="A14" s="106" t="s">
        <v>1061</v>
      </c>
      <c r="B14" s="107" t="s">
        <v>460</v>
      </c>
      <c r="C14" s="108" t="s">
        <v>469</v>
      </c>
      <c r="D14" s="107" t="s">
        <v>457</v>
      </c>
      <c r="E14" s="107" t="s">
        <v>961</v>
      </c>
      <c r="F14" s="108">
        <v>0.98</v>
      </c>
      <c r="G14" s="108" t="s">
        <v>791</v>
      </c>
      <c r="H14" s="108" t="s">
        <v>470</v>
      </c>
      <c r="I14" s="108" t="s">
        <v>471</v>
      </c>
      <c r="J14" s="108" t="s">
        <v>935</v>
      </c>
      <c r="K14" s="108">
        <v>3103061084</v>
      </c>
      <c r="L14" s="106" t="s">
        <v>936</v>
      </c>
      <c r="M14" s="109">
        <v>42826</v>
      </c>
      <c r="N14" s="109">
        <v>43830</v>
      </c>
      <c r="O14" s="108" t="s">
        <v>753</v>
      </c>
      <c r="P14" s="108" t="s">
        <v>956</v>
      </c>
      <c r="Q14" s="119">
        <v>139546</v>
      </c>
      <c r="R14" s="119">
        <v>147919</v>
      </c>
      <c r="S14" s="119">
        <v>153836</v>
      </c>
      <c r="T14" s="119">
        <v>158451</v>
      </c>
      <c r="U14" s="119">
        <v>146249</v>
      </c>
      <c r="V14" s="112">
        <f>U14/Q14</f>
        <v>1.0480343399309189</v>
      </c>
      <c r="W14" s="119">
        <v>142047</v>
      </c>
      <c r="X14" s="111">
        <f>+W14/R14</f>
        <v>0.9603025980435238</v>
      </c>
      <c r="Y14" s="119">
        <v>160453</v>
      </c>
      <c r="Z14" s="120">
        <f>Y14/S14</f>
        <v>1.0430133388803662</v>
      </c>
      <c r="AA14" s="113"/>
      <c r="AB14" s="111"/>
      <c r="AC14" s="107" t="s">
        <v>517</v>
      </c>
      <c r="AD14" s="107" t="s">
        <v>518</v>
      </c>
      <c r="AE14" s="107"/>
      <c r="AF14" s="108">
        <v>1185</v>
      </c>
      <c r="AG14" s="108" t="s">
        <v>521</v>
      </c>
      <c r="AH14" s="107" t="s">
        <v>522</v>
      </c>
      <c r="AI14" s="114" t="s">
        <v>929</v>
      </c>
      <c r="AJ14" s="114" t="s">
        <v>929</v>
      </c>
      <c r="AK14" s="114" t="s">
        <v>929</v>
      </c>
      <c r="AL14" s="115" t="s">
        <v>1241</v>
      </c>
      <c r="AM14" s="116" t="s">
        <v>1015</v>
      </c>
    </row>
    <row r="15" spans="1:50" s="117" customFormat="1" ht="200.1" customHeight="1" x14ac:dyDescent="0.2">
      <c r="A15" s="106" t="s">
        <v>1062</v>
      </c>
      <c r="B15" s="107" t="s">
        <v>460</v>
      </c>
      <c r="C15" s="108" t="s">
        <v>469</v>
      </c>
      <c r="D15" s="107" t="s">
        <v>457</v>
      </c>
      <c r="E15" s="107" t="s">
        <v>962</v>
      </c>
      <c r="F15" s="108">
        <v>0.98</v>
      </c>
      <c r="G15" s="108" t="s">
        <v>791</v>
      </c>
      <c r="H15" s="108" t="s">
        <v>470</v>
      </c>
      <c r="I15" s="108" t="s">
        <v>471</v>
      </c>
      <c r="J15" s="108" t="s">
        <v>935</v>
      </c>
      <c r="K15" s="108">
        <v>3103061084</v>
      </c>
      <c r="L15" s="106" t="s">
        <v>936</v>
      </c>
      <c r="M15" s="109">
        <v>42826</v>
      </c>
      <c r="N15" s="109">
        <v>43830</v>
      </c>
      <c r="O15" s="108" t="s">
        <v>754</v>
      </c>
      <c r="P15" s="108" t="s">
        <v>956</v>
      </c>
      <c r="Q15" s="121">
        <v>1</v>
      </c>
      <c r="R15" s="121">
        <v>1</v>
      </c>
      <c r="S15" s="121">
        <v>1</v>
      </c>
      <c r="T15" s="121">
        <v>1</v>
      </c>
      <c r="U15" s="111">
        <v>1</v>
      </c>
      <c r="V15" s="112">
        <f>U15/Q15</f>
        <v>1</v>
      </c>
      <c r="W15" s="111">
        <v>1</v>
      </c>
      <c r="X15" s="112">
        <v>1</v>
      </c>
      <c r="Y15" s="111">
        <v>1</v>
      </c>
      <c r="Z15" s="122">
        <f>+Y15/S15</f>
        <v>1</v>
      </c>
      <c r="AA15" s="113"/>
      <c r="AB15" s="111"/>
      <c r="AC15" s="107" t="s">
        <v>517</v>
      </c>
      <c r="AD15" s="107" t="s">
        <v>518</v>
      </c>
      <c r="AE15" s="107"/>
      <c r="AF15" s="108">
        <v>1185</v>
      </c>
      <c r="AG15" s="108" t="s">
        <v>521</v>
      </c>
      <c r="AH15" s="107" t="s">
        <v>522</v>
      </c>
      <c r="AI15" s="114" t="s">
        <v>929</v>
      </c>
      <c r="AJ15" s="114" t="s">
        <v>929</v>
      </c>
      <c r="AK15" s="114" t="s">
        <v>929</v>
      </c>
      <c r="AL15" s="115" t="s">
        <v>1241</v>
      </c>
      <c r="AM15" s="116" t="s">
        <v>1015</v>
      </c>
    </row>
    <row r="16" spans="1:50" s="118" customFormat="1" ht="200.1" customHeight="1" x14ac:dyDescent="0.2">
      <c r="A16" s="106" t="s">
        <v>1064</v>
      </c>
      <c r="B16" s="107" t="s">
        <v>460</v>
      </c>
      <c r="C16" s="108" t="s">
        <v>469</v>
      </c>
      <c r="D16" s="107" t="s">
        <v>457</v>
      </c>
      <c r="E16" s="123" t="s">
        <v>1016</v>
      </c>
      <c r="F16" s="108">
        <v>0.98</v>
      </c>
      <c r="G16" s="108" t="s">
        <v>791</v>
      </c>
      <c r="H16" s="108" t="s">
        <v>470</v>
      </c>
      <c r="I16" s="108" t="s">
        <v>471</v>
      </c>
      <c r="J16" s="108" t="s">
        <v>935</v>
      </c>
      <c r="K16" s="108">
        <v>3103061084</v>
      </c>
      <c r="L16" s="106" t="s">
        <v>936</v>
      </c>
      <c r="M16" s="109">
        <v>42826</v>
      </c>
      <c r="N16" s="109">
        <v>43830</v>
      </c>
      <c r="O16" s="108" t="s">
        <v>712</v>
      </c>
      <c r="P16" s="108" t="s">
        <v>956</v>
      </c>
      <c r="Q16" s="124">
        <v>0.4</v>
      </c>
      <c r="R16" s="124">
        <v>0.6</v>
      </c>
      <c r="S16" s="124">
        <v>0.8</v>
      </c>
      <c r="T16" s="124">
        <v>0.82</v>
      </c>
      <c r="U16" s="122">
        <v>0.36699999999999999</v>
      </c>
      <c r="V16" s="112">
        <f>U16/Q16</f>
        <v>0.91749999999999998</v>
      </c>
      <c r="W16" s="111">
        <v>0.57999999999999996</v>
      </c>
      <c r="X16" s="111">
        <f t="shared" ref="X16:X22" si="1">+W16/R16</f>
        <v>0.96666666666666667</v>
      </c>
      <c r="Y16" s="125">
        <v>0.79900000000000004</v>
      </c>
      <c r="Z16" s="125">
        <f>+Y16/S16</f>
        <v>0.99875000000000003</v>
      </c>
      <c r="AA16" s="113"/>
      <c r="AB16" s="111"/>
      <c r="AC16" s="107" t="s">
        <v>517</v>
      </c>
      <c r="AD16" s="107" t="s">
        <v>518</v>
      </c>
      <c r="AE16" s="107"/>
      <c r="AF16" s="108">
        <v>1186</v>
      </c>
      <c r="AG16" s="108" t="s">
        <v>523</v>
      </c>
      <c r="AH16" s="107" t="s">
        <v>524</v>
      </c>
      <c r="AI16" s="114" t="s">
        <v>929</v>
      </c>
      <c r="AJ16" s="114" t="s">
        <v>929</v>
      </c>
      <c r="AK16" s="114" t="s">
        <v>929</v>
      </c>
      <c r="AL16" s="115" t="s">
        <v>1197</v>
      </c>
      <c r="AM16" s="107" t="s">
        <v>1013</v>
      </c>
      <c r="AN16" s="117"/>
      <c r="AO16" s="117"/>
      <c r="AP16" s="117"/>
      <c r="AQ16" s="117"/>
      <c r="AR16" s="117"/>
      <c r="AS16" s="117"/>
      <c r="AT16" s="117"/>
      <c r="AU16" s="117"/>
      <c r="AV16" s="117"/>
      <c r="AW16" s="117"/>
      <c r="AX16" s="117"/>
    </row>
    <row r="17" spans="1:50" s="118" customFormat="1" ht="200.1" customHeight="1" x14ac:dyDescent="0.2">
      <c r="A17" s="106" t="s">
        <v>1065</v>
      </c>
      <c r="B17" s="107" t="s">
        <v>460</v>
      </c>
      <c r="C17" s="108" t="s">
        <v>469</v>
      </c>
      <c r="D17" s="107" t="s">
        <v>457</v>
      </c>
      <c r="E17" s="123" t="s">
        <v>714</v>
      </c>
      <c r="F17" s="108">
        <v>0.98</v>
      </c>
      <c r="G17" s="108" t="s">
        <v>791</v>
      </c>
      <c r="H17" s="108" t="s">
        <v>470</v>
      </c>
      <c r="I17" s="108" t="s">
        <v>471</v>
      </c>
      <c r="J17" s="108" t="s">
        <v>935</v>
      </c>
      <c r="K17" s="108">
        <v>3103061084</v>
      </c>
      <c r="L17" s="106" t="s">
        <v>936</v>
      </c>
      <c r="M17" s="109">
        <v>42826</v>
      </c>
      <c r="N17" s="109">
        <v>43830</v>
      </c>
      <c r="O17" s="108" t="s">
        <v>715</v>
      </c>
      <c r="P17" s="108" t="s">
        <v>956</v>
      </c>
      <c r="Q17" s="124">
        <v>0.4</v>
      </c>
      <c r="R17" s="124">
        <v>0.6</v>
      </c>
      <c r="S17" s="124">
        <v>0.8</v>
      </c>
      <c r="T17" s="124">
        <v>1</v>
      </c>
      <c r="U17" s="111">
        <v>0.36</v>
      </c>
      <c r="V17" s="126">
        <f>+U17/Q17</f>
        <v>0.89999999999999991</v>
      </c>
      <c r="W17" s="125">
        <v>0.58379999999999999</v>
      </c>
      <c r="X17" s="111">
        <f t="shared" si="1"/>
        <v>0.97299999999999998</v>
      </c>
      <c r="Y17" s="125">
        <v>0.79900000000000004</v>
      </c>
      <c r="Z17" s="125">
        <f t="shared" ref="Z17:Z20" si="2">+Y17/S17</f>
        <v>0.99875000000000003</v>
      </c>
      <c r="AA17" s="113"/>
      <c r="AB17" s="111"/>
      <c r="AC17" s="107" t="s">
        <v>517</v>
      </c>
      <c r="AD17" s="107" t="s">
        <v>518</v>
      </c>
      <c r="AE17" s="107"/>
      <c r="AF17" s="108">
        <v>1186</v>
      </c>
      <c r="AG17" s="108" t="s">
        <v>523</v>
      </c>
      <c r="AH17" s="123" t="s">
        <v>524</v>
      </c>
      <c r="AI17" s="114" t="s">
        <v>929</v>
      </c>
      <c r="AJ17" s="114" t="s">
        <v>929</v>
      </c>
      <c r="AK17" s="114" t="s">
        <v>929</v>
      </c>
      <c r="AL17" s="115" t="s">
        <v>1198</v>
      </c>
      <c r="AM17" s="107" t="s">
        <v>1017</v>
      </c>
      <c r="AN17" s="117"/>
      <c r="AO17" s="117"/>
      <c r="AP17" s="117"/>
      <c r="AQ17" s="117"/>
      <c r="AR17" s="117"/>
      <c r="AS17" s="117"/>
      <c r="AT17" s="117"/>
      <c r="AU17" s="117"/>
      <c r="AV17" s="117"/>
      <c r="AW17" s="117"/>
      <c r="AX17" s="117"/>
    </row>
    <row r="18" spans="1:50" s="117" customFormat="1" ht="200.1" customHeight="1" x14ac:dyDescent="0.2">
      <c r="A18" s="106" t="s">
        <v>1066</v>
      </c>
      <c r="B18" s="107" t="s">
        <v>460</v>
      </c>
      <c r="C18" s="108" t="s">
        <v>469</v>
      </c>
      <c r="D18" s="107" t="s">
        <v>457</v>
      </c>
      <c r="E18" s="123" t="s">
        <v>716</v>
      </c>
      <c r="F18" s="108">
        <v>0.98</v>
      </c>
      <c r="G18" s="108" t="s">
        <v>791</v>
      </c>
      <c r="H18" s="108" t="s">
        <v>470</v>
      </c>
      <c r="I18" s="108" t="s">
        <v>471</v>
      </c>
      <c r="J18" s="108" t="s">
        <v>935</v>
      </c>
      <c r="K18" s="108">
        <v>3103061084</v>
      </c>
      <c r="L18" s="106" t="s">
        <v>936</v>
      </c>
      <c r="M18" s="109">
        <v>42826</v>
      </c>
      <c r="N18" s="109">
        <v>43830</v>
      </c>
      <c r="O18" s="108" t="s">
        <v>717</v>
      </c>
      <c r="P18" s="108" t="s">
        <v>956</v>
      </c>
      <c r="Q18" s="124">
        <v>0.4</v>
      </c>
      <c r="R18" s="124">
        <v>0.6</v>
      </c>
      <c r="S18" s="124">
        <v>0.8</v>
      </c>
      <c r="T18" s="124">
        <v>1</v>
      </c>
      <c r="U18" s="122">
        <v>0.375</v>
      </c>
      <c r="V18" s="127">
        <f t="shared" ref="V18:V28" si="3">U18/Q18</f>
        <v>0.9375</v>
      </c>
      <c r="W18" s="111">
        <v>0.57999999999999996</v>
      </c>
      <c r="X18" s="111">
        <f t="shared" si="1"/>
        <v>0.96666666666666667</v>
      </c>
      <c r="Y18" s="111">
        <v>0.8</v>
      </c>
      <c r="Z18" s="125">
        <f t="shared" si="2"/>
        <v>1</v>
      </c>
      <c r="AA18" s="113"/>
      <c r="AB18" s="111"/>
      <c r="AC18" s="107" t="s">
        <v>517</v>
      </c>
      <c r="AD18" s="107" t="s">
        <v>518</v>
      </c>
      <c r="AE18" s="107"/>
      <c r="AF18" s="108">
        <v>1186</v>
      </c>
      <c r="AG18" s="108" t="s">
        <v>523</v>
      </c>
      <c r="AH18" s="123" t="s">
        <v>524</v>
      </c>
      <c r="AI18" s="114" t="s">
        <v>929</v>
      </c>
      <c r="AJ18" s="114" t="s">
        <v>929</v>
      </c>
      <c r="AK18" s="114" t="s">
        <v>929</v>
      </c>
      <c r="AL18" s="115" t="s">
        <v>1199</v>
      </c>
      <c r="AM18" s="107" t="s">
        <v>1013</v>
      </c>
    </row>
    <row r="19" spans="1:50" s="117" customFormat="1" ht="200.1" customHeight="1" x14ac:dyDescent="0.2">
      <c r="A19" s="106" t="s">
        <v>1067</v>
      </c>
      <c r="B19" s="107" t="s">
        <v>460</v>
      </c>
      <c r="C19" s="108" t="s">
        <v>469</v>
      </c>
      <c r="D19" s="107" t="s">
        <v>457</v>
      </c>
      <c r="E19" s="107" t="s">
        <v>964</v>
      </c>
      <c r="F19" s="108">
        <v>0.98</v>
      </c>
      <c r="G19" s="108" t="s">
        <v>791</v>
      </c>
      <c r="H19" s="108" t="s">
        <v>470</v>
      </c>
      <c r="I19" s="108" t="s">
        <v>471</v>
      </c>
      <c r="J19" s="108" t="s">
        <v>935</v>
      </c>
      <c r="K19" s="108">
        <v>3103061084</v>
      </c>
      <c r="L19" s="106" t="s">
        <v>936</v>
      </c>
      <c r="M19" s="109">
        <v>42826</v>
      </c>
      <c r="N19" s="109">
        <v>43830</v>
      </c>
      <c r="O19" s="108" t="s">
        <v>718</v>
      </c>
      <c r="P19" s="108" t="s">
        <v>965</v>
      </c>
      <c r="Q19" s="124">
        <v>0.3</v>
      </c>
      <c r="R19" s="111">
        <v>0.6</v>
      </c>
      <c r="S19" s="111">
        <v>0.8</v>
      </c>
      <c r="T19" s="124">
        <v>1</v>
      </c>
      <c r="U19" s="128" t="s">
        <v>827</v>
      </c>
      <c r="V19" s="127">
        <f t="shared" si="3"/>
        <v>0.91666666666666674</v>
      </c>
      <c r="W19" s="125">
        <v>0.57999999999999996</v>
      </c>
      <c r="X19" s="111">
        <f t="shared" si="1"/>
        <v>0.96666666666666667</v>
      </c>
      <c r="Y19" s="111">
        <v>0.8</v>
      </c>
      <c r="Z19" s="125">
        <f t="shared" si="2"/>
        <v>1</v>
      </c>
      <c r="AA19" s="113"/>
      <c r="AB19" s="111"/>
      <c r="AC19" s="107" t="s">
        <v>517</v>
      </c>
      <c r="AD19" s="107" t="s">
        <v>518</v>
      </c>
      <c r="AE19" s="107"/>
      <c r="AF19" s="108">
        <v>1186</v>
      </c>
      <c r="AG19" s="108" t="s">
        <v>523</v>
      </c>
      <c r="AH19" s="107" t="s">
        <v>525</v>
      </c>
      <c r="AI19" s="114" t="s">
        <v>929</v>
      </c>
      <c r="AJ19" s="114" t="s">
        <v>929</v>
      </c>
      <c r="AK19" s="114" t="s">
        <v>929</v>
      </c>
      <c r="AL19" s="115" t="s">
        <v>1200</v>
      </c>
      <c r="AM19" s="107" t="s">
        <v>1018</v>
      </c>
    </row>
    <row r="20" spans="1:50" s="117" customFormat="1" ht="200.1" customHeight="1" x14ac:dyDescent="0.2">
      <c r="A20" s="106" t="s">
        <v>1068</v>
      </c>
      <c r="B20" s="107" t="s">
        <v>460</v>
      </c>
      <c r="C20" s="108" t="s">
        <v>469</v>
      </c>
      <c r="D20" s="107" t="s">
        <v>457</v>
      </c>
      <c r="E20" s="107" t="s">
        <v>719</v>
      </c>
      <c r="F20" s="108">
        <v>0.98</v>
      </c>
      <c r="G20" s="108" t="s">
        <v>791</v>
      </c>
      <c r="H20" s="108" t="s">
        <v>470</v>
      </c>
      <c r="I20" s="108" t="s">
        <v>471</v>
      </c>
      <c r="J20" s="108" t="s">
        <v>935</v>
      </c>
      <c r="K20" s="108">
        <v>3103061084</v>
      </c>
      <c r="L20" s="106" t="s">
        <v>936</v>
      </c>
      <c r="M20" s="109">
        <v>42826</v>
      </c>
      <c r="N20" s="109">
        <v>43830</v>
      </c>
      <c r="O20" s="108" t="s">
        <v>720</v>
      </c>
      <c r="P20" s="108" t="s">
        <v>966</v>
      </c>
      <c r="Q20" s="124">
        <v>0.3</v>
      </c>
      <c r="R20" s="124">
        <v>0.5</v>
      </c>
      <c r="S20" s="124">
        <v>0.7</v>
      </c>
      <c r="T20" s="124">
        <v>1</v>
      </c>
      <c r="U20" s="129">
        <v>0.28000000000000003</v>
      </c>
      <c r="V20" s="127">
        <f t="shared" si="3"/>
        <v>0.93333333333333346</v>
      </c>
      <c r="W20" s="122">
        <v>0.49</v>
      </c>
      <c r="X20" s="111">
        <f t="shared" si="1"/>
        <v>0.98</v>
      </c>
      <c r="Y20" s="125">
        <v>0.70099999999999996</v>
      </c>
      <c r="Z20" s="125">
        <f t="shared" si="2"/>
        <v>1.0014285714285713</v>
      </c>
      <c r="AA20" s="113"/>
      <c r="AB20" s="111"/>
      <c r="AC20" s="107" t="s">
        <v>517</v>
      </c>
      <c r="AD20" s="107" t="s">
        <v>518</v>
      </c>
      <c r="AE20" s="107"/>
      <c r="AF20" s="108">
        <v>1186</v>
      </c>
      <c r="AG20" s="108" t="s">
        <v>523</v>
      </c>
      <c r="AH20" s="107" t="s">
        <v>607</v>
      </c>
      <c r="AI20" s="114" t="s">
        <v>929</v>
      </c>
      <c r="AJ20" s="114" t="s">
        <v>929</v>
      </c>
      <c r="AK20" s="114" t="s">
        <v>929</v>
      </c>
      <c r="AL20" s="115" t="s">
        <v>1201</v>
      </c>
      <c r="AM20" s="107" t="s">
        <v>1018</v>
      </c>
    </row>
    <row r="21" spans="1:50" s="117" customFormat="1" ht="200.1" customHeight="1" x14ac:dyDescent="0.2">
      <c r="A21" s="106" t="s">
        <v>1069</v>
      </c>
      <c r="B21" s="107" t="s">
        <v>460</v>
      </c>
      <c r="C21" s="108" t="s">
        <v>469</v>
      </c>
      <c r="D21" s="107" t="s">
        <v>457</v>
      </c>
      <c r="E21" s="107" t="s">
        <v>721</v>
      </c>
      <c r="F21" s="108">
        <v>0.98</v>
      </c>
      <c r="G21" s="108" t="s">
        <v>791</v>
      </c>
      <c r="H21" s="108" t="s">
        <v>470</v>
      </c>
      <c r="I21" s="108" t="s">
        <v>471</v>
      </c>
      <c r="J21" s="108" t="s">
        <v>935</v>
      </c>
      <c r="K21" s="108">
        <v>3103061084</v>
      </c>
      <c r="L21" s="106" t="s">
        <v>936</v>
      </c>
      <c r="M21" s="109">
        <v>42826</v>
      </c>
      <c r="N21" s="109">
        <v>43830</v>
      </c>
      <c r="O21" s="108" t="s">
        <v>722</v>
      </c>
      <c r="P21" s="108" t="s">
        <v>967</v>
      </c>
      <c r="Q21" s="124">
        <v>0.3</v>
      </c>
      <c r="R21" s="111">
        <v>0.45</v>
      </c>
      <c r="S21" s="112">
        <v>0.75</v>
      </c>
      <c r="T21" s="124">
        <v>1</v>
      </c>
      <c r="U21" s="129">
        <v>0.3</v>
      </c>
      <c r="V21" s="127">
        <f t="shared" si="3"/>
        <v>1</v>
      </c>
      <c r="W21" s="122">
        <v>0.44</v>
      </c>
      <c r="X21" s="125">
        <f t="shared" si="1"/>
        <v>0.97777777777777775</v>
      </c>
      <c r="Y21" s="125">
        <v>0.73</v>
      </c>
      <c r="Z21" s="125">
        <v>0.44</v>
      </c>
      <c r="AA21" s="113"/>
      <c r="AB21" s="111"/>
      <c r="AC21" s="107" t="s">
        <v>517</v>
      </c>
      <c r="AD21" s="107" t="s">
        <v>518</v>
      </c>
      <c r="AE21" s="107"/>
      <c r="AF21" s="108">
        <v>1186</v>
      </c>
      <c r="AG21" s="108" t="s">
        <v>523</v>
      </c>
      <c r="AH21" s="107" t="s">
        <v>607</v>
      </c>
      <c r="AI21" s="114" t="s">
        <v>929</v>
      </c>
      <c r="AJ21" s="114" t="s">
        <v>929</v>
      </c>
      <c r="AK21" s="114" t="s">
        <v>929</v>
      </c>
      <c r="AL21" s="115" t="s">
        <v>1202</v>
      </c>
      <c r="AM21" s="107" t="s">
        <v>1018</v>
      </c>
    </row>
    <row r="22" spans="1:50" s="117" customFormat="1" ht="200.1" customHeight="1" x14ac:dyDescent="0.2">
      <c r="A22" s="106" t="s">
        <v>1070</v>
      </c>
      <c r="B22" s="107" t="s">
        <v>460</v>
      </c>
      <c r="C22" s="108" t="s">
        <v>469</v>
      </c>
      <c r="D22" s="107" t="s">
        <v>968</v>
      </c>
      <c r="E22" s="107" t="s">
        <v>723</v>
      </c>
      <c r="F22" s="108">
        <v>0.98</v>
      </c>
      <c r="G22" s="108" t="s">
        <v>791</v>
      </c>
      <c r="H22" s="108" t="s">
        <v>470</v>
      </c>
      <c r="I22" s="108" t="s">
        <v>471</v>
      </c>
      <c r="J22" s="108" t="s">
        <v>935</v>
      </c>
      <c r="K22" s="108">
        <v>3103061084</v>
      </c>
      <c r="L22" s="106" t="s">
        <v>936</v>
      </c>
      <c r="M22" s="109">
        <v>42826</v>
      </c>
      <c r="N22" s="109">
        <v>43830</v>
      </c>
      <c r="O22" s="108" t="s">
        <v>724</v>
      </c>
      <c r="P22" s="108" t="s">
        <v>969</v>
      </c>
      <c r="Q22" s="124">
        <v>0.2</v>
      </c>
      <c r="R22" s="111">
        <v>0.6</v>
      </c>
      <c r="S22" s="111">
        <v>0.7</v>
      </c>
      <c r="T22" s="124">
        <v>0.8</v>
      </c>
      <c r="U22" s="130">
        <v>0.55100000000000005</v>
      </c>
      <c r="V22" s="127">
        <f t="shared" si="3"/>
        <v>2.7549999999999999</v>
      </c>
      <c r="W22" s="122">
        <v>0.66800000000000004</v>
      </c>
      <c r="X22" s="131">
        <f t="shared" si="1"/>
        <v>1.1133333333333335</v>
      </c>
      <c r="Y22" s="125">
        <v>0.80700000000000005</v>
      </c>
      <c r="Z22" s="125">
        <f>+Y22/S22</f>
        <v>1.152857142857143</v>
      </c>
      <c r="AA22" s="113"/>
      <c r="AB22" s="111"/>
      <c r="AC22" s="107" t="s">
        <v>517</v>
      </c>
      <c r="AD22" s="107" t="s">
        <v>518</v>
      </c>
      <c r="AE22" s="107"/>
      <c r="AF22" s="108">
        <v>1186</v>
      </c>
      <c r="AG22" s="108" t="s">
        <v>523</v>
      </c>
      <c r="AH22" s="107" t="s">
        <v>607</v>
      </c>
      <c r="AI22" s="114" t="s">
        <v>929</v>
      </c>
      <c r="AJ22" s="114" t="s">
        <v>929</v>
      </c>
      <c r="AK22" s="114" t="s">
        <v>929</v>
      </c>
      <c r="AL22" s="115" t="s">
        <v>1203</v>
      </c>
      <c r="AM22" s="107" t="s">
        <v>1019</v>
      </c>
    </row>
    <row r="23" spans="1:50" s="117" customFormat="1" ht="200.1" customHeight="1" x14ac:dyDescent="0.2">
      <c r="A23" s="106" t="s">
        <v>1072</v>
      </c>
      <c r="B23" s="107" t="s">
        <v>460</v>
      </c>
      <c r="C23" s="108" t="s">
        <v>469</v>
      </c>
      <c r="D23" s="107" t="s">
        <v>457</v>
      </c>
      <c r="E23" s="107" t="s">
        <v>727</v>
      </c>
      <c r="F23" s="108">
        <v>0.98</v>
      </c>
      <c r="G23" s="108" t="s">
        <v>791</v>
      </c>
      <c r="H23" s="108" t="s">
        <v>470</v>
      </c>
      <c r="I23" s="108" t="s">
        <v>471</v>
      </c>
      <c r="J23" s="108" t="s">
        <v>935</v>
      </c>
      <c r="K23" s="108">
        <v>3103061084</v>
      </c>
      <c r="L23" s="106" t="s">
        <v>936</v>
      </c>
      <c r="M23" s="109">
        <v>42826</v>
      </c>
      <c r="N23" s="109">
        <v>43830</v>
      </c>
      <c r="O23" s="108" t="s">
        <v>728</v>
      </c>
      <c r="P23" s="108" t="s">
        <v>728</v>
      </c>
      <c r="Q23" s="124">
        <v>0.2</v>
      </c>
      <c r="R23" s="111">
        <v>0.5</v>
      </c>
      <c r="S23" s="111">
        <v>0.75</v>
      </c>
      <c r="T23" s="124">
        <v>1</v>
      </c>
      <c r="U23" s="111">
        <v>0.2</v>
      </c>
      <c r="V23" s="127">
        <f t="shared" si="3"/>
        <v>1</v>
      </c>
      <c r="W23" s="122">
        <v>0.48</v>
      </c>
      <c r="X23" s="132">
        <f>+W23*100/R23</f>
        <v>96</v>
      </c>
      <c r="Y23" s="111">
        <v>0.75</v>
      </c>
      <c r="Z23" s="125">
        <f>+Y23/S23</f>
        <v>1</v>
      </c>
      <c r="AA23" s="113"/>
      <c r="AB23" s="111"/>
      <c r="AC23" s="107" t="s">
        <v>517</v>
      </c>
      <c r="AD23" s="107" t="s">
        <v>518</v>
      </c>
      <c r="AE23" s="107"/>
      <c r="AF23" s="108">
        <v>1186</v>
      </c>
      <c r="AG23" s="108" t="s">
        <v>523</v>
      </c>
      <c r="AH23" s="107" t="s">
        <v>529</v>
      </c>
      <c r="AI23" s="114" t="s">
        <v>929</v>
      </c>
      <c r="AJ23" s="114" t="s">
        <v>929</v>
      </c>
      <c r="AK23" s="114" t="s">
        <v>929</v>
      </c>
      <c r="AL23" s="115" t="s">
        <v>1204</v>
      </c>
      <c r="AM23" s="107" t="s">
        <v>1018</v>
      </c>
    </row>
    <row r="24" spans="1:50" s="117" customFormat="1" ht="200.1" customHeight="1" x14ac:dyDescent="0.2">
      <c r="A24" s="106" t="s">
        <v>1073</v>
      </c>
      <c r="B24" s="107" t="s">
        <v>460</v>
      </c>
      <c r="C24" s="108" t="s">
        <v>469</v>
      </c>
      <c r="D24" s="107" t="s">
        <v>457</v>
      </c>
      <c r="E24" s="107" t="s">
        <v>729</v>
      </c>
      <c r="F24" s="108">
        <v>0.98</v>
      </c>
      <c r="G24" s="108" t="s">
        <v>791</v>
      </c>
      <c r="H24" s="108" t="s">
        <v>470</v>
      </c>
      <c r="I24" s="108" t="s">
        <v>471</v>
      </c>
      <c r="J24" s="108" t="s">
        <v>935</v>
      </c>
      <c r="K24" s="108">
        <v>3103061084</v>
      </c>
      <c r="L24" s="106" t="s">
        <v>936</v>
      </c>
      <c r="M24" s="109">
        <v>42826</v>
      </c>
      <c r="N24" s="109">
        <v>43830</v>
      </c>
      <c r="O24" s="108" t="s">
        <v>730</v>
      </c>
      <c r="P24" s="108" t="s">
        <v>970</v>
      </c>
      <c r="Q24" s="124">
        <v>0.3</v>
      </c>
      <c r="R24" s="111">
        <v>0.5</v>
      </c>
      <c r="S24" s="112">
        <v>0.7</v>
      </c>
      <c r="T24" s="124">
        <v>1</v>
      </c>
      <c r="U24" s="111">
        <v>0.28000000000000003</v>
      </c>
      <c r="V24" s="127">
        <f t="shared" si="3"/>
        <v>0.93333333333333346</v>
      </c>
      <c r="W24" s="125">
        <v>0.48299999999999998</v>
      </c>
      <c r="X24" s="132">
        <v>97</v>
      </c>
      <c r="Y24" s="125">
        <v>0.7</v>
      </c>
      <c r="Z24" s="125">
        <f>+Y24/S24</f>
        <v>1</v>
      </c>
      <c r="AA24" s="113"/>
      <c r="AB24" s="111"/>
      <c r="AC24" s="107" t="s">
        <v>517</v>
      </c>
      <c r="AD24" s="107" t="s">
        <v>518</v>
      </c>
      <c r="AE24" s="107"/>
      <c r="AF24" s="108">
        <v>1186</v>
      </c>
      <c r="AG24" s="108" t="s">
        <v>523</v>
      </c>
      <c r="AH24" s="107" t="s">
        <v>530</v>
      </c>
      <c r="AI24" s="114" t="s">
        <v>929</v>
      </c>
      <c r="AJ24" s="114" t="s">
        <v>929</v>
      </c>
      <c r="AK24" s="114" t="s">
        <v>929</v>
      </c>
      <c r="AL24" s="115" t="s">
        <v>1205</v>
      </c>
      <c r="AM24" s="107" t="s">
        <v>1018</v>
      </c>
    </row>
    <row r="25" spans="1:50" s="117" customFormat="1" ht="200.1" customHeight="1" x14ac:dyDescent="0.2">
      <c r="A25" s="106" t="s">
        <v>1074</v>
      </c>
      <c r="B25" s="107" t="s">
        <v>460</v>
      </c>
      <c r="C25" s="108" t="s">
        <v>469</v>
      </c>
      <c r="D25" s="107" t="s">
        <v>457</v>
      </c>
      <c r="E25" s="107" t="s">
        <v>731</v>
      </c>
      <c r="F25" s="108">
        <v>0.98</v>
      </c>
      <c r="G25" s="108" t="s">
        <v>791</v>
      </c>
      <c r="H25" s="108" t="s">
        <v>470</v>
      </c>
      <c r="I25" s="108" t="s">
        <v>471</v>
      </c>
      <c r="J25" s="108" t="s">
        <v>935</v>
      </c>
      <c r="K25" s="108">
        <v>3103061084</v>
      </c>
      <c r="L25" s="106" t="s">
        <v>936</v>
      </c>
      <c r="M25" s="109">
        <v>42826</v>
      </c>
      <c r="N25" s="109">
        <v>43830</v>
      </c>
      <c r="O25" s="108" t="s">
        <v>732</v>
      </c>
      <c r="P25" s="108" t="s">
        <v>971</v>
      </c>
      <c r="Q25" s="124">
        <v>0.3</v>
      </c>
      <c r="R25" s="111">
        <v>0.5</v>
      </c>
      <c r="S25" s="112">
        <v>0.7</v>
      </c>
      <c r="T25" s="124">
        <v>1</v>
      </c>
      <c r="U25" s="111">
        <v>0.28000000000000003</v>
      </c>
      <c r="V25" s="127">
        <f t="shared" si="3"/>
        <v>0.93333333333333346</v>
      </c>
      <c r="W25" s="125">
        <v>0.48299999999999998</v>
      </c>
      <c r="X25" s="132">
        <v>97</v>
      </c>
      <c r="Y25" s="125">
        <v>0.55700000000000005</v>
      </c>
      <c r="Z25" s="125">
        <f t="shared" ref="Z25:Z33" si="4">+Y25/S25</f>
        <v>0.79571428571428582</v>
      </c>
      <c r="AA25" s="113"/>
      <c r="AB25" s="111"/>
      <c r="AC25" s="107" t="s">
        <v>517</v>
      </c>
      <c r="AD25" s="107" t="s">
        <v>518</v>
      </c>
      <c r="AE25" s="107"/>
      <c r="AF25" s="108">
        <v>1186</v>
      </c>
      <c r="AG25" s="108" t="s">
        <v>523</v>
      </c>
      <c r="AH25" s="107" t="s">
        <v>530</v>
      </c>
      <c r="AI25" s="114" t="s">
        <v>929</v>
      </c>
      <c r="AJ25" s="114" t="s">
        <v>929</v>
      </c>
      <c r="AK25" s="114" t="s">
        <v>929</v>
      </c>
      <c r="AL25" s="115" t="s">
        <v>1205</v>
      </c>
      <c r="AM25" s="107" t="s">
        <v>1018</v>
      </c>
    </row>
    <row r="26" spans="1:50" s="117" customFormat="1" ht="200.1" customHeight="1" x14ac:dyDescent="0.2">
      <c r="A26" s="106" t="s">
        <v>1075</v>
      </c>
      <c r="B26" s="107" t="s">
        <v>460</v>
      </c>
      <c r="C26" s="108" t="s">
        <v>469</v>
      </c>
      <c r="D26" s="107" t="s">
        <v>457</v>
      </c>
      <c r="E26" s="107" t="s">
        <v>733</v>
      </c>
      <c r="F26" s="108">
        <v>0.98</v>
      </c>
      <c r="G26" s="108" t="s">
        <v>791</v>
      </c>
      <c r="H26" s="108" t="s">
        <v>470</v>
      </c>
      <c r="I26" s="108" t="s">
        <v>471</v>
      </c>
      <c r="J26" s="108" t="s">
        <v>935</v>
      </c>
      <c r="K26" s="108">
        <v>3103061084</v>
      </c>
      <c r="L26" s="106" t="s">
        <v>936</v>
      </c>
      <c r="M26" s="109">
        <v>42826</v>
      </c>
      <c r="N26" s="109">
        <v>43830</v>
      </c>
      <c r="O26" s="108" t="s">
        <v>734</v>
      </c>
      <c r="P26" s="108" t="s">
        <v>972</v>
      </c>
      <c r="Q26" s="124">
        <v>0.3</v>
      </c>
      <c r="R26" s="111">
        <v>0.5</v>
      </c>
      <c r="S26" s="112">
        <v>0.7</v>
      </c>
      <c r="T26" s="124">
        <v>1</v>
      </c>
      <c r="U26" s="130">
        <v>0.307</v>
      </c>
      <c r="V26" s="127">
        <f t="shared" si="3"/>
        <v>1.0233333333333334</v>
      </c>
      <c r="W26" s="124">
        <v>0.5</v>
      </c>
      <c r="X26" s="133">
        <f>+W26/R26</f>
        <v>1</v>
      </c>
      <c r="Y26" s="125">
        <v>0.7</v>
      </c>
      <c r="Z26" s="125">
        <f t="shared" si="4"/>
        <v>1</v>
      </c>
      <c r="AA26" s="113"/>
      <c r="AB26" s="111"/>
      <c r="AC26" s="107" t="s">
        <v>517</v>
      </c>
      <c r="AD26" s="107" t="s">
        <v>518</v>
      </c>
      <c r="AE26" s="107"/>
      <c r="AF26" s="108">
        <v>1186</v>
      </c>
      <c r="AG26" s="108" t="s">
        <v>523</v>
      </c>
      <c r="AH26" s="107" t="s">
        <v>531</v>
      </c>
      <c r="AI26" s="114" t="s">
        <v>929</v>
      </c>
      <c r="AJ26" s="114" t="s">
        <v>929</v>
      </c>
      <c r="AK26" s="114" t="s">
        <v>929</v>
      </c>
      <c r="AL26" s="115" t="s">
        <v>1206</v>
      </c>
      <c r="AM26" s="107" t="s">
        <v>1013</v>
      </c>
    </row>
    <row r="27" spans="1:50" s="117" customFormat="1" ht="200.1" customHeight="1" x14ac:dyDescent="0.2">
      <c r="A27" s="106" t="s">
        <v>1076</v>
      </c>
      <c r="B27" s="107" t="s">
        <v>460</v>
      </c>
      <c r="C27" s="108" t="s">
        <v>469</v>
      </c>
      <c r="D27" s="107" t="s">
        <v>457</v>
      </c>
      <c r="E27" s="107" t="s">
        <v>735</v>
      </c>
      <c r="F27" s="108">
        <v>0.98</v>
      </c>
      <c r="G27" s="108" t="s">
        <v>791</v>
      </c>
      <c r="H27" s="108" t="s">
        <v>470</v>
      </c>
      <c r="I27" s="108" t="s">
        <v>471</v>
      </c>
      <c r="J27" s="108" t="s">
        <v>935</v>
      </c>
      <c r="K27" s="108">
        <v>3103061084</v>
      </c>
      <c r="L27" s="106" t="s">
        <v>936</v>
      </c>
      <c r="M27" s="109">
        <v>42826</v>
      </c>
      <c r="N27" s="109">
        <v>43830</v>
      </c>
      <c r="O27" s="108" t="s">
        <v>736</v>
      </c>
      <c r="P27" s="108" t="s">
        <v>973</v>
      </c>
      <c r="Q27" s="129">
        <v>0.75</v>
      </c>
      <c r="R27" s="129">
        <v>0.8</v>
      </c>
      <c r="S27" s="129">
        <v>0.85</v>
      </c>
      <c r="T27" s="129">
        <v>0.95</v>
      </c>
      <c r="U27" s="112">
        <v>0.76</v>
      </c>
      <c r="V27" s="127">
        <f t="shared" si="3"/>
        <v>1.0133333333333334</v>
      </c>
      <c r="W27" s="124">
        <v>0.8</v>
      </c>
      <c r="X27" s="134">
        <f>+W27/R27</f>
        <v>1</v>
      </c>
      <c r="Y27" s="125">
        <v>0.85</v>
      </c>
      <c r="Z27" s="125">
        <f t="shared" si="4"/>
        <v>1</v>
      </c>
      <c r="AA27" s="113"/>
      <c r="AB27" s="111"/>
      <c r="AC27" s="107" t="s">
        <v>517</v>
      </c>
      <c r="AD27" s="107" t="s">
        <v>518</v>
      </c>
      <c r="AE27" s="107"/>
      <c r="AF27" s="108">
        <v>1186</v>
      </c>
      <c r="AG27" s="108" t="s">
        <v>523</v>
      </c>
      <c r="AH27" s="107" t="s">
        <v>531</v>
      </c>
      <c r="AI27" s="114" t="s">
        <v>929</v>
      </c>
      <c r="AJ27" s="114" t="s">
        <v>929</v>
      </c>
      <c r="AK27" s="114" t="s">
        <v>929</v>
      </c>
      <c r="AL27" s="115" t="s">
        <v>1206</v>
      </c>
      <c r="AM27" s="107" t="s">
        <v>1018</v>
      </c>
    </row>
    <row r="28" spans="1:50" s="117" customFormat="1" ht="200.1" customHeight="1" x14ac:dyDescent="0.2">
      <c r="A28" s="106" t="s">
        <v>1077</v>
      </c>
      <c r="B28" s="107" t="s">
        <v>460</v>
      </c>
      <c r="C28" s="108" t="s">
        <v>469</v>
      </c>
      <c r="D28" s="107" t="s">
        <v>457</v>
      </c>
      <c r="E28" s="107" t="s">
        <v>737</v>
      </c>
      <c r="F28" s="108">
        <v>0.98</v>
      </c>
      <c r="G28" s="108" t="s">
        <v>791</v>
      </c>
      <c r="H28" s="108" t="s">
        <v>470</v>
      </c>
      <c r="I28" s="108" t="s">
        <v>471</v>
      </c>
      <c r="J28" s="108" t="s">
        <v>935</v>
      </c>
      <c r="K28" s="108">
        <v>3103061084</v>
      </c>
      <c r="L28" s="106" t="s">
        <v>936</v>
      </c>
      <c r="M28" s="109">
        <v>42826</v>
      </c>
      <c r="N28" s="109">
        <v>43830</v>
      </c>
      <c r="O28" s="108" t="s">
        <v>738</v>
      </c>
      <c r="P28" s="108" t="s">
        <v>974</v>
      </c>
      <c r="Q28" s="129">
        <v>0.75</v>
      </c>
      <c r="R28" s="129">
        <v>0.8</v>
      </c>
      <c r="S28" s="129">
        <v>0.85</v>
      </c>
      <c r="T28" s="129">
        <v>0.95</v>
      </c>
      <c r="U28" s="112">
        <v>0.77</v>
      </c>
      <c r="V28" s="127">
        <f t="shared" si="3"/>
        <v>1.0266666666666666</v>
      </c>
      <c r="W28" s="124">
        <v>0.8</v>
      </c>
      <c r="X28" s="134">
        <f>+W28/R28</f>
        <v>1</v>
      </c>
      <c r="Y28" s="125">
        <v>0.85</v>
      </c>
      <c r="Z28" s="125">
        <f t="shared" si="4"/>
        <v>1</v>
      </c>
      <c r="AA28" s="113"/>
      <c r="AB28" s="111"/>
      <c r="AC28" s="107" t="s">
        <v>517</v>
      </c>
      <c r="AD28" s="107" t="s">
        <v>518</v>
      </c>
      <c r="AE28" s="107"/>
      <c r="AF28" s="108">
        <v>1186</v>
      </c>
      <c r="AG28" s="108" t="s">
        <v>523</v>
      </c>
      <c r="AH28" s="107" t="s">
        <v>531</v>
      </c>
      <c r="AI28" s="114" t="s">
        <v>929</v>
      </c>
      <c r="AJ28" s="114" t="s">
        <v>929</v>
      </c>
      <c r="AK28" s="114" t="s">
        <v>929</v>
      </c>
      <c r="AL28" s="115" t="s">
        <v>1206</v>
      </c>
      <c r="AM28" s="107" t="s">
        <v>1018</v>
      </c>
    </row>
    <row r="29" spans="1:50" s="117" customFormat="1" ht="200.1" customHeight="1" x14ac:dyDescent="0.2">
      <c r="A29" s="106" t="s">
        <v>1081</v>
      </c>
      <c r="B29" s="107" t="s">
        <v>627</v>
      </c>
      <c r="C29" s="108" t="s">
        <v>463</v>
      </c>
      <c r="D29" s="107" t="s">
        <v>464</v>
      </c>
      <c r="E29" s="107" t="s">
        <v>911</v>
      </c>
      <c r="F29" s="108">
        <v>0.98</v>
      </c>
      <c r="G29" s="108" t="s">
        <v>795</v>
      </c>
      <c r="H29" s="108" t="s">
        <v>465</v>
      </c>
      <c r="I29" s="108" t="s">
        <v>471</v>
      </c>
      <c r="J29" s="108" t="s">
        <v>1037</v>
      </c>
      <c r="K29" s="108" t="s">
        <v>1045</v>
      </c>
      <c r="L29" s="106" t="s">
        <v>1039</v>
      </c>
      <c r="M29" s="135">
        <v>42736</v>
      </c>
      <c r="N29" s="135">
        <v>43982</v>
      </c>
      <c r="O29" s="108" t="s">
        <v>663</v>
      </c>
      <c r="P29" s="108" t="s">
        <v>664</v>
      </c>
      <c r="Q29" s="111">
        <v>1</v>
      </c>
      <c r="R29" s="111">
        <v>1</v>
      </c>
      <c r="S29" s="111">
        <v>1</v>
      </c>
      <c r="T29" s="111">
        <v>1</v>
      </c>
      <c r="U29" s="111">
        <v>1</v>
      </c>
      <c r="V29" s="111">
        <v>1</v>
      </c>
      <c r="W29" s="111">
        <v>1</v>
      </c>
      <c r="X29" s="111">
        <v>1</v>
      </c>
      <c r="Y29" s="111">
        <v>1</v>
      </c>
      <c r="Z29" s="125">
        <f t="shared" si="4"/>
        <v>1</v>
      </c>
      <c r="AA29" s="113"/>
      <c r="AB29" s="108"/>
      <c r="AC29" s="107" t="s">
        <v>91</v>
      </c>
      <c r="AD29" s="107" t="s">
        <v>506</v>
      </c>
      <c r="AE29" s="107"/>
      <c r="AF29" s="108">
        <v>1068</v>
      </c>
      <c r="AG29" s="108" t="s">
        <v>507</v>
      </c>
      <c r="AH29" s="107" t="s">
        <v>943</v>
      </c>
      <c r="AI29" s="136">
        <f>3543000000-203000000</f>
        <v>3340000000</v>
      </c>
      <c r="AJ29" s="108" t="s">
        <v>471</v>
      </c>
      <c r="AK29" s="108" t="s">
        <v>471</v>
      </c>
      <c r="AL29" s="108" t="s">
        <v>1225</v>
      </c>
      <c r="AM29" s="107" t="s">
        <v>1040</v>
      </c>
    </row>
    <row r="30" spans="1:50" s="117" customFormat="1" ht="200.1" customHeight="1" x14ac:dyDescent="0.2">
      <c r="A30" s="106" t="s">
        <v>1082</v>
      </c>
      <c r="B30" s="107" t="s">
        <v>627</v>
      </c>
      <c r="C30" s="108" t="s">
        <v>463</v>
      </c>
      <c r="D30" s="107" t="s">
        <v>464</v>
      </c>
      <c r="E30" s="107" t="s">
        <v>912</v>
      </c>
      <c r="F30" s="108">
        <v>0.98</v>
      </c>
      <c r="G30" s="108" t="s">
        <v>795</v>
      </c>
      <c r="H30" s="108" t="s">
        <v>465</v>
      </c>
      <c r="I30" s="108" t="s">
        <v>471</v>
      </c>
      <c r="J30" s="108" t="s">
        <v>1037</v>
      </c>
      <c r="K30" s="108" t="s">
        <v>1046</v>
      </c>
      <c r="L30" s="106" t="s">
        <v>1039</v>
      </c>
      <c r="M30" s="135">
        <v>42736</v>
      </c>
      <c r="N30" s="135">
        <v>43982</v>
      </c>
      <c r="O30" s="108" t="s">
        <v>665</v>
      </c>
      <c r="P30" s="108" t="s">
        <v>666</v>
      </c>
      <c r="Q30" s="111">
        <v>1</v>
      </c>
      <c r="R30" s="111">
        <v>1</v>
      </c>
      <c r="S30" s="111">
        <v>1</v>
      </c>
      <c r="T30" s="111">
        <v>1</v>
      </c>
      <c r="U30" s="111">
        <v>1</v>
      </c>
      <c r="V30" s="111">
        <v>1</v>
      </c>
      <c r="W30" s="111">
        <v>1</v>
      </c>
      <c r="X30" s="111">
        <v>1</v>
      </c>
      <c r="Y30" s="111">
        <v>1</v>
      </c>
      <c r="Z30" s="125">
        <f t="shared" si="4"/>
        <v>1</v>
      </c>
      <c r="AA30" s="113"/>
      <c r="AB30" s="108"/>
      <c r="AC30" s="107" t="s">
        <v>91</v>
      </c>
      <c r="AD30" s="107" t="s">
        <v>506</v>
      </c>
      <c r="AE30" s="107"/>
      <c r="AF30" s="108">
        <v>1068</v>
      </c>
      <c r="AG30" s="108" t="s">
        <v>507</v>
      </c>
      <c r="AH30" s="107" t="s">
        <v>508</v>
      </c>
      <c r="AI30" s="136">
        <f>3350000000-115000000</f>
        <v>3235000000</v>
      </c>
      <c r="AJ30" s="108" t="s">
        <v>471</v>
      </c>
      <c r="AK30" s="108" t="s">
        <v>471</v>
      </c>
      <c r="AL30" s="108" t="s">
        <v>1224</v>
      </c>
      <c r="AM30" s="107" t="s">
        <v>1040</v>
      </c>
    </row>
    <row r="31" spans="1:50" s="117" customFormat="1" ht="200.1" customHeight="1" x14ac:dyDescent="0.2">
      <c r="A31" s="106" t="s">
        <v>1083</v>
      </c>
      <c r="B31" s="107" t="s">
        <v>627</v>
      </c>
      <c r="C31" s="108" t="s">
        <v>463</v>
      </c>
      <c r="D31" s="107" t="s">
        <v>464</v>
      </c>
      <c r="E31" s="107" t="s">
        <v>913</v>
      </c>
      <c r="F31" s="108">
        <v>0.98</v>
      </c>
      <c r="G31" s="108" t="s">
        <v>795</v>
      </c>
      <c r="H31" s="108" t="s">
        <v>465</v>
      </c>
      <c r="I31" s="108" t="s">
        <v>471</v>
      </c>
      <c r="J31" s="108" t="s">
        <v>1037</v>
      </c>
      <c r="K31" s="108" t="s">
        <v>1047</v>
      </c>
      <c r="L31" s="106" t="s">
        <v>1039</v>
      </c>
      <c r="M31" s="135">
        <v>42736</v>
      </c>
      <c r="N31" s="135">
        <v>43982</v>
      </c>
      <c r="O31" s="108" t="s">
        <v>668</v>
      </c>
      <c r="P31" s="108" t="s">
        <v>667</v>
      </c>
      <c r="Q31" s="111">
        <v>1</v>
      </c>
      <c r="R31" s="111">
        <v>1</v>
      </c>
      <c r="S31" s="111">
        <v>1</v>
      </c>
      <c r="T31" s="111">
        <v>1</v>
      </c>
      <c r="U31" s="111">
        <v>1</v>
      </c>
      <c r="V31" s="111">
        <v>1</v>
      </c>
      <c r="W31" s="111">
        <v>1</v>
      </c>
      <c r="X31" s="111">
        <v>1</v>
      </c>
      <c r="Y31" s="111">
        <v>1</v>
      </c>
      <c r="Z31" s="125">
        <f t="shared" si="4"/>
        <v>1</v>
      </c>
      <c r="AA31" s="113"/>
      <c r="AB31" s="108"/>
      <c r="AC31" s="107" t="s">
        <v>91</v>
      </c>
      <c r="AD31" s="107" t="s">
        <v>506</v>
      </c>
      <c r="AE31" s="107"/>
      <c r="AF31" s="108">
        <v>1068</v>
      </c>
      <c r="AG31" s="108" t="s">
        <v>507</v>
      </c>
      <c r="AH31" s="107" t="s">
        <v>944</v>
      </c>
      <c r="AI31" s="136">
        <f>35500000000-4108000000</f>
        <v>31392000000</v>
      </c>
      <c r="AJ31" s="108" t="s">
        <v>471</v>
      </c>
      <c r="AK31" s="108" t="s">
        <v>471</v>
      </c>
      <c r="AL31" s="137" t="s">
        <v>1242</v>
      </c>
      <c r="AM31" s="107" t="s">
        <v>1040</v>
      </c>
    </row>
    <row r="32" spans="1:50" s="117" customFormat="1" ht="200.1" customHeight="1" x14ac:dyDescent="0.2">
      <c r="A32" s="106" t="s">
        <v>1084</v>
      </c>
      <c r="B32" s="107" t="s">
        <v>627</v>
      </c>
      <c r="C32" s="108" t="s">
        <v>463</v>
      </c>
      <c r="D32" s="107" t="s">
        <v>464</v>
      </c>
      <c r="E32" s="107" t="s">
        <v>914</v>
      </c>
      <c r="F32" s="108">
        <v>0.98</v>
      </c>
      <c r="G32" s="108" t="s">
        <v>795</v>
      </c>
      <c r="H32" s="108" t="s">
        <v>465</v>
      </c>
      <c r="I32" s="108" t="s">
        <v>471</v>
      </c>
      <c r="J32" s="108" t="s">
        <v>1037</v>
      </c>
      <c r="K32" s="108" t="s">
        <v>1048</v>
      </c>
      <c r="L32" s="106" t="s">
        <v>1039</v>
      </c>
      <c r="M32" s="135">
        <v>42736</v>
      </c>
      <c r="N32" s="135">
        <v>43982</v>
      </c>
      <c r="O32" s="108" t="s">
        <v>669</v>
      </c>
      <c r="P32" s="108" t="s">
        <v>670</v>
      </c>
      <c r="Q32" s="111">
        <v>1</v>
      </c>
      <c r="R32" s="111">
        <v>1</v>
      </c>
      <c r="S32" s="111">
        <v>1</v>
      </c>
      <c r="T32" s="111">
        <v>1</v>
      </c>
      <c r="U32" s="111">
        <v>1</v>
      </c>
      <c r="V32" s="111">
        <v>1</v>
      </c>
      <c r="W32" s="111">
        <v>1</v>
      </c>
      <c r="X32" s="111">
        <v>1</v>
      </c>
      <c r="Y32" s="111">
        <v>1</v>
      </c>
      <c r="Z32" s="125">
        <f t="shared" si="4"/>
        <v>1</v>
      </c>
      <c r="AA32" s="113"/>
      <c r="AB32" s="108"/>
      <c r="AC32" s="107" t="s">
        <v>91</v>
      </c>
      <c r="AD32" s="107" t="s">
        <v>506</v>
      </c>
      <c r="AE32" s="107"/>
      <c r="AF32" s="108">
        <v>1068</v>
      </c>
      <c r="AG32" s="108" t="s">
        <v>507</v>
      </c>
      <c r="AH32" s="107" t="s">
        <v>945</v>
      </c>
      <c r="AI32" s="136">
        <f>2970000000-163000000</f>
        <v>2807000000</v>
      </c>
      <c r="AJ32" s="108" t="s">
        <v>471</v>
      </c>
      <c r="AK32" s="108" t="s">
        <v>471</v>
      </c>
      <c r="AL32" s="108" t="s">
        <v>1223</v>
      </c>
      <c r="AM32" s="107" t="s">
        <v>1040</v>
      </c>
    </row>
    <row r="33" spans="1:39" s="117" customFormat="1" ht="200.1" customHeight="1" x14ac:dyDescent="0.2">
      <c r="A33" s="106" t="s">
        <v>1085</v>
      </c>
      <c r="B33" s="107" t="s">
        <v>627</v>
      </c>
      <c r="C33" s="108" t="s">
        <v>463</v>
      </c>
      <c r="D33" s="107" t="s">
        <v>464</v>
      </c>
      <c r="E33" s="107" t="s">
        <v>915</v>
      </c>
      <c r="F33" s="108">
        <v>0.98</v>
      </c>
      <c r="G33" s="108" t="s">
        <v>795</v>
      </c>
      <c r="H33" s="108" t="s">
        <v>465</v>
      </c>
      <c r="I33" s="108" t="s">
        <v>471</v>
      </c>
      <c r="J33" s="108" t="s">
        <v>1037</v>
      </c>
      <c r="K33" s="108" t="s">
        <v>1049</v>
      </c>
      <c r="L33" s="106" t="s">
        <v>1039</v>
      </c>
      <c r="M33" s="135">
        <v>42736</v>
      </c>
      <c r="N33" s="135">
        <v>43982</v>
      </c>
      <c r="O33" s="108" t="s">
        <v>671</v>
      </c>
      <c r="P33" s="108" t="s">
        <v>672</v>
      </c>
      <c r="Q33" s="111">
        <v>1</v>
      </c>
      <c r="R33" s="111">
        <v>1</v>
      </c>
      <c r="S33" s="111">
        <v>1</v>
      </c>
      <c r="T33" s="111">
        <v>1</v>
      </c>
      <c r="U33" s="111">
        <v>1</v>
      </c>
      <c r="V33" s="111">
        <v>1</v>
      </c>
      <c r="W33" s="111">
        <v>1</v>
      </c>
      <c r="X33" s="111">
        <v>1</v>
      </c>
      <c r="Y33" s="111">
        <v>1</v>
      </c>
      <c r="Z33" s="125">
        <f t="shared" si="4"/>
        <v>1</v>
      </c>
      <c r="AA33" s="113"/>
      <c r="AB33" s="108"/>
      <c r="AC33" s="107" t="s">
        <v>91</v>
      </c>
      <c r="AD33" s="107" t="s">
        <v>506</v>
      </c>
      <c r="AE33" s="107"/>
      <c r="AF33" s="108" t="s">
        <v>946</v>
      </c>
      <c r="AG33" s="108" t="s">
        <v>947</v>
      </c>
      <c r="AH33" s="76" t="s">
        <v>1229</v>
      </c>
      <c r="AI33" s="136">
        <f>4198000000-512000000</f>
        <v>3686000000</v>
      </c>
      <c r="AJ33" s="108" t="s">
        <v>471</v>
      </c>
      <c r="AK33" s="108" t="s">
        <v>471</v>
      </c>
      <c r="AL33" s="138" t="s">
        <v>1222</v>
      </c>
      <c r="AM33" s="107" t="s">
        <v>1040</v>
      </c>
    </row>
    <row r="34" spans="1:39" s="117" customFormat="1" ht="200.1" customHeight="1" x14ac:dyDescent="0.2">
      <c r="A34" s="106" t="s">
        <v>1115</v>
      </c>
      <c r="B34" s="107" t="s">
        <v>627</v>
      </c>
      <c r="C34" s="108" t="s">
        <v>463</v>
      </c>
      <c r="D34" s="107" t="s">
        <v>464</v>
      </c>
      <c r="E34" s="107" t="s">
        <v>916</v>
      </c>
      <c r="F34" s="108">
        <v>0.98</v>
      </c>
      <c r="G34" s="108" t="s">
        <v>790</v>
      </c>
      <c r="H34" s="108" t="s">
        <v>458</v>
      </c>
      <c r="I34" s="108" t="s">
        <v>471</v>
      </c>
      <c r="J34" s="108" t="s">
        <v>760</v>
      </c>
      <c r="K34" s="108" t="s">
        <v>1020</v>
      </c>
      <c r="L34" s="106" t="s">
        <v>761</v>
      </c>
      <c r="M34" s="109">
        <v>42522</v>
      </c>
      <c r="N34" s="109">
        <v>43981</v>
      </c>
      <c r="O34" s="108" t="s">
        <v>950</v>
      </c>
      <c r="P34" s="108" t="s">
        <v>951</v>
      </c>
      <c r="Q34" s="108">
        <v>100</v>
      </c>
      <c r="R34" s="108">
        <v>100</v>
      </c>
      <c r="S34" s="108">
        <v>100</v>
      </c>
      <c r="T34" s="108">
        <v>100</v>
      </c>
      <c r="U34" s="111">
        <v>1</v>
      </c>
      <c r="V34" s="111">
        <v>1</v>
      </c>
      <c r="W34" s="139">
        <f>+(0.963669391462307)*100</f>
        <v>96.366939146230706</v>
      </c>
      <c r="X34" s="111">
        <v>0.96</v>
      </c>
      <c r="Y34" s="111">
        <v>0.84</v>
      </c>
      <c r="Z34" s="111">
        <v>0.84</v>
      </c>
      <c r="AA34" s="113"/>
      <c r="AB34" s="108"/>
      <c r="AC34" s="107"/>
      <c r="AD34" s="107" t="s">
        <v>502</v>
      </c>
      <c r="AE34" s="115" t="s">
        <v>803</v>
      </c>
      <c r="AF34" s="108">
        <v>1086</v>
      </c>
      <c r="AG34" s="108" t="s">
        <v>509</v>
      </c>
      <c r="AH34" s="107" t="s">
        <v>510</v>
      </c>
      <c r="AI34" s="140" t="s">
        <v>1174</v>
      </c>
      <c r="AJ34" s="111">
        <v>0</v>
      </c>
      <c r="AK34" s="108" t="s">
        <v>1169</v>
      </c>
      <c r="AL34" s="115" t="s">
        <v>1171</v>
      </c>
      <c r="AM34" s="141" t="s">
        <v>1170</v>
      </c>
    </row>
    <row r="35" spans="1:39" s="117" customFormat="1" ht="200.1" customHeight="1" x14ac:dyDescent="0.2">
      <c r="A35" s="106" t="s">
        <v>1116</v>
      </c>
      <c r="B35" s="107" t="s">
        <v>627</v>
      </c>
      <c r="C35" s="108" t="s">
        <v>463</v>
      </c>
      <c r="D35" s="107" t="s">
        <v>464</v>
      </c>
      <c r="E35" s="107" t="s">
        <v>917</v>
      </c>
      <c r="F35" s="108">
        <v>0.98</v>
      </c>
      <c r="G35" s="108" t="s">
        <v>790</v>
      </c>
      <c r="H35" s="108" t="s">
        <v>458</v>
      </c>
      <c r="I35" s="108" t="s">
        <v>471</v>
      </c>
      <c r="J35" s="108" t="s">
        <v>760</v>
      </c>
      <c r="K35" s="108" t="s">
        <v>1020</v>
      </c>
      <c r="L35" s="106" t="s">
        <v>761</v>
      </c>
      <c r="M35" s="109">
        <v>42522</v>
      </c>
      <c r="N35" s="109">
        <v>43981</v>
      </c>
      <c r="O35" s="108" t="s">
        <v>952</v>
      </c>
      <c r="P35" s="108" t="s">
        <v>953</v>
      </c>
      <c r="Q35" s="108">
        <v>100</v>
      </c>
      <c r="R35" s="108">
        <v>100</v>
      </c>
      <c r="S35" s="108">
        <v>100</v>
      </c>
      <c r="T35" s="108">
        <v>100</v>
      </c>
      <c r="U35" s="111">
        <v>0.68200000000000005</v>
      </c>
      <c r="V35" s="111">
        <v>0.68</v>
      </c>
      <c r="W35" s="139">
        <v>0.68</v>
      </c>
      <c r="X35" s="139">
        <v>0.68</v>
      </c>
      <c r="Y35" s="111">
        <v>0.92</v>
      </c>
      <c r="Z35" s="120">
        <f>Y35/S35*100</f>
        <v>0.91999999999999993</v>
      </c>
      <c r="AA35" s="113"/>
      <c r="AB35" s="108"/>
      <c r="AC35" s="107"/>
      <c r="AD35" s="107" t="s">
        <v>502</v>
      </c>
      <c r="AE35" s="115" t="s">
        <v>803</v>
      </c>
      <c r="AF35" s="108">
        <v>1086</v>
      </c>
      <c r="AG35" s="108" t="s">
        <v>509</v>
      </c>
      <c r="AH35" s="107" t="s">
        <v>511</v>
      </c>
      <c r="AI35" s="140">
        <v>803257595</v>
      </c>
      <c r="AJ35" s="142" t="s">
        <v>471</v>
      </c>
      <c r="AK35" s="142" t="s">
        <v>471</v>
      </c>
      <c r="AL35" s="143" t="s">
        <v>1177</v>
      </c>
      <c r="AM35" s="141" t="s">
        <v>1021</v>
      </c>
    </row>
    <row r="36" spans="1:39" s="117" customFormat="1" ht="200.1" customHeight="1" x14ac:dyDescent="0.2">
      <c r="A36" s="106" t="s">
        <v>1117</v>
      </c>
      <c r="B36" s="107" t="s">
        <v>627</v>
      </c>
      <c r="C36" s="108" t="s">
        <v>463</v>
      </c>
      <c r="D36" s="107" t="s">
        <v>464</v>
      </c>
      <c r="E36" s="107" t="s">
        <v>918</v>
      </c>
      <c r="F36" s="108">
        <v>0.98</v>
      </c>
      <c r="G36" s="108" t="s">
        <v>790</v>
      </c>
      <c r="H36" s="108" t="s">
        <v>458</v>
      </c>
      <c r="I36" s="108" t="s">
        <v>471</v>
      </c>
      <c r="J36" s="108" t="s">
        <v>760</v>
      </c>
      <c r="K36" s="108" t="s">
        <v>1020</v>
      </c>
      <c r="L36" s="106" t="s">
        <v>761</v>
      </c>
      <c r="M36" s="109">
        <v>42522</v>
      </c>
      <c r="N36" s="109">
        <v>43981</v>
      </c>
      <c r="O36" s="108" t="s">
        <v>954</v>
      </c>
      <c r="P36" s="108" t="s">
        <v>955</v>
      </c>
      <c r="Q36" s="108">
        <v>100</v>
      </c>
      <c r="R36" s="108">
        <v>100</v>
      </c>
      <c r="S36" s="108">
        <v>100</v>
      </c>
      <c r="T36" s="108">
        <v>100</v>
      </c>
      <c r="U36" s="108" t="s">
        <v>804</v>
      </c>
      <c r="V36" s="111">
        <v>0.49</v>
      </c>
      <c r="W36" s="111">
        <v>0.49</v>
      </c>
      <c r="X36" s="111">
        <v>0.49</v>
      </c>
      <c r="Y36" s="111">
        <v>1</v>
      </c>
      <c r="Z36" s="120">
        <f>+Y36/1</f>
        <v>1</v>
      </c>
      <c r="AA36" s="113"/>
      <c r="AB36" s="108"/>
      <c r="AC36" s="107"/>
      <c r="AD36" s="107" t="s">
        <v>502</v>
      </c>
      <c r="AE36" s="115" t="s">
        <v>803</v>
      </c>
      <c r="AF36" s="108">
        <v>1086</v>
      </c>
      <c r="AG36" s="108" t="s">
        <v>509</v>
      </c>
      <c r="AH36" s="107" t="s">
        <v>512</v>
      </c>
      <c r="AI36" s="140">
        <v>72704316810</v>
      </c>
      <c r="AJ36" s="111" t="s">
        <v>928</v>
      </c>
      <c r="AK36" s="144" t="s">
        <v>1172</v>
      </c>
      <c r="AL36" s="115"/>
      <c r="AM36" s="141" t="s">
        <v>1243</v>
      </c>
    </row>
    <row r="37" spans="1:39" s="117" customFormat="1" ht="200.1" customHeight="1" x14ac:dyDescent="0.2">
      <c r="A37" s="106" t="s">
        <v>1097</v>
      </c>
      <c r="B37" s="107" t="s">
        <v>627</v>
      </c>
      <c r="C37" s="108" t="s">
        <v>635</v>
      </c>
      <c r="D37" s="107" t="s">
        <v>464</v>
      </c>
      <c r="E37" s="107" t="s">
        <v>919</v>
      </c>
      <c r="F37" s="108">
        <v>0.5</v>
      </c>
      <c r="G37" s="108" t="s">
        <v>797</v>
      </c>
      <c r="H37" s="108" t="s">
        <v>475</v>
      </c>
      <c r="I37" s="108" t="s">
        <v>471</v>
      </c>
      <c r="J37" s="108" t="s">
        <v>980</v>
      </c>
      <c r="K37" s="108" t="s">
        <v>588</v>
      </c>
      <c r="L37" s="108" t="s">
        <v>981</v>
      </c>
      <c r="M37" s="109">
        <v>42767</v>
      </c>
      <c r="N37" s="109">
        <v>43799</v>
      </c>
      <c r="O37" s="108" t="s">
        <v>484</v>
      </c>
      <c r="P37" s="108" t="s">
        <v>485</v>
      </c>
      <c r="Q37" s="111">
        <v>1</v>
      </c>
      <c r="R37" s="111"/>
      <c r="S37" s="111">
        <v>1</v>
      </c>
      <c r="T37" s="108">
        <v>100</v>
      </c>
      <c r="U37" s="108">
        <v>100</v>
      </c>
      <c r="V37" s="111">
        <v>1</v>
      </c>
      <c r="W37" s="125">
        <v>1</v>
      </c>
      <c r="X37" s="111">
        <v>1</v>
      </c>
      <c r="Y37" s="111">
        <f>242/242*1</f>
        <v>1</v>
      </c>
      <c r="Z37" s="111">
        <f>Y37/S37</f>
        <v>1</v>
      </c>
      <c r="AA37" s="113"/>
      <c r="AB37" s="108"/>
      <c r="AC37" s="107" t="s">
        <v>538</v>
      </c>
      <c r="AD37" s="107" t="s">
        <v>539</v>
      </c>
      <c r="AE37" s="107" t="s">
        <v>540</v>
      </c>
      <c r="AF37" s="108">
        <v>1131</v>
      </c>
      <c r="AG37" s="108" t="s">
        <v>541</v>
      </c>
      <c r="AH37" s="107" t="s">
        <v>608</v>
      </c>
      <c r="AI37" s="140">
        <v>1145206868</v>
      </c>
      <c r="AJ37" s="111">
        <f>((2439124*45)+(7348287*13)+(2236310*261))/AI37</f>
        <v>0.68892812560394112</v>
      </c>
      <c r="AK37" s="140"/>
      <c r="AL37" s="111" t="s">
        <v>1227</v>
      </c>
      <c r="AM37" s="141"/>
    </row>
    <row r="38" spans="1:39" s="117" customFormat="1" ht="200.1" customHeight="1" x14ac:dyDescent="0.2">
      <c r="A38" s="106" t="s">
        <v>1086</v>
      </c>
      <c r="B38" s="107" t="s">
        <v>627</v>
      </c>
      <c r="C38" s="108" t="s">
        <v>463</v>
      </c>
      <c r="D38" s="107" t="s">
        <v>464</v>
      </c>
      <c r="E38" s="107" t="s">
        <v>920</v>
      </c>
      <c r="F38" s="108">
        <v>0.98</v>
      </c>
      <c r="G38" s="108" t="s">
        <v>795</v>
      </c>
      <c r="H38" s="108" t="s">
        <v>465</v>
      </c>
      <c r="I38" s="108" t="s">
        <v>471</v>
      </c>
      <c r="J38" s="108" t="s">
        <v>1037</v>
      </c>
      <c r="K38" s="108" t="s">
        <v>1050</v>
      </c>
      <c r="L38" s="106" t="s">
        <v>1039</v>
      </c>
      <c r="M38" s="135">
        <v>42736</v>
      </c>
      <c r="N38" s="135">
        <v>44196</v>
      </c>
      <c r="O38" s="108" t="s">
        <v>673</v>
      </c>
      <c r="P38" s="108" t="s">
        <v>674</v>
      </c>
      <c r="Q38" s="111">
        <v>1</v>
      </c>
      <c r="R38" s="111">
        <v>1</v>
      </c>
      <c r="S38" s="111">
        <v>1</v>
      </c>
      <c r="T38" s="111">
        <v>1</v>
      </c>
      <c r="U38" s="108"/>
      <c r="V38" s="108"/>
      <c r="W38" s="111">
        <v>1</v>
      </c>
      <c r="X38" s="111">
        <v>1</v>
      </c>
      <c r="Y38" s="111">
        <v>1</v>
      </c>
      <c r="Z38" s="120">
        <f>+Y38/S38</f>
        <v>1</v>
      </c>
      <c r="AA38" s="113"/>
      <c r="AB38" s="108"/>
      <c r="AC38" s="107" t="s">
        <v>153</v>
      </c>
      <c r="AD38" s="107" t="s">
        <v>533</v>
      </c>
      <c r="AE38" s="107"/>
      <c r="AF38" s="108" t="s">
        <v>547</v>
      </c>
      <c r="AG38" s="108" t="s">
        <v>548</v>
      </c>
      <c r="AH38" s="107" t="s">
        <v>948</v>
      </c>
      <c r="AI38" s="136">
        <f>7063000000-524000000</f>
        <v>6539000000</v>
      </c>
      <c r="AJ38" s="108" t="s">
        <v>471</v>
      </c>
      <c r="AK38" s="108" t="s">
        <v>471</v>
      </c>
      <c r="AL38" s="108" t="s">
        <v>1221</v>
      </c>
      <c r="AM38" s="107" t="s">
        <v>1040</v>
      </c>
    </row>
    <row r="39" spans="1:39" s="117" customFormat="1" ht="200.1" customHeight="1" x14ac:dyDescent="0.2">
      <c r="A39" s="106" t="s">
        <v>1087</v>
      </c>
      <c r="B39" s="107" t="s">
        <v>627</v>
      </c>
      <c r="C39" s="108" t="s">
        <v>463</v>
      </c>
      <c r="D39" s="107" t="s">
        <v>464</v>
      </c>
      <c r="E39" s="107" t="s">
        <v>921</v>
      </c>
      <c r="F39" s="108">
        <v>0.98</v>
      </c>
      <c r="G39" s="108" t="s">
        <v>795</v>
      </c>
      <c r="H39" s="108" t="s">
        <v>465</v>
      </c>
      <c r="I39" s="108" t="s">
        <v>471</v>
      </c>
      <c r="J39" s="108" t="s">
        <v>1037</v>
      </c>
      <c r="K39" s="108" t="s">
        <v>1051</v>
      </c>
      <c r="L39" s="106" t="s">
        <v>1039</v>
      </c>
      <c r="M39" s="135">
        <v>42736</v>
      </c>
      <c r="N39" s="135">
        <v>43982</v>
      </c>
      <c r="O39" s="108" t="s">
        <v>787</v>
      </c>
      <c r="P39" s="108" t="s">
        <v>708</v>
      </c>
      <c r="Q39" s="111">
        <v>1</v>
      </c>
      <c r="R39" s="111">
        <v>1</v>
      </c>
      <c r="S39" s="111">
        <v>1</v>
      </c>
      <c r="T39" s="111">
        <v>1</v>
      </c>
      <c r="U39" s="108"/>
      <c r="V39" s="108"/>
      <c r="W39" s="111">
        <v>1</v>
      </c>
      <c r="X39" s="111">
        <v>1</v>
      </c>
      <c r="Y39" s="111">
        <v>1</v>
      </c>
      <c r="Z39" s="120">
        <f>+Y39/S39</f>
        <v>1</v>
      </c>
      <c r="AA39" s="113"/>
      <c r="AB39" s="108"/>
      <c r="AC39" s="107" t="s">
        <v>153</v>
      </c>
      <c r="AD39" s="107" t="s">
        <v>533</v>
      </c>
      <c r="AE39" s="107"/>
      <c r="AF39" s="108" t="s">
        <v>547</v>
      </c>
      <c r="AG39" s="108" t="s">
        <v>548</v>
      </c>
      <c r="AH39" s="107" t="s">
        <v>549</v>
      </c>
      <c r="AI39" s="136">
        <f>7104000000-524000000</f>
        <v>6580000000</v>
      </c>
      <c r="AJ39" s="108" t="s">
        <v>471</v>
      </c>
      <c r="AK39" s="108" t="s">
        <v>471</v>
      </c>
      <c r="AL39" s="145" t="s">
        <v>1220</v>
      </c>
      <c r="AM39" s="107" t="s">
        <v>1040</v>
      </c>
    </row>
    <row r="40" spans="1:39" s="117" customFormat="1" ht="200.1" customHeight="1" x14ac:dyDescent="0.2">
      <c r="A40" s="106" t="s">
        <v>1096</v>
      </c>
      <c r="B40" s="146" t="s">
        <v>801</v>
      </c>
      <c r="C40" s="147" t="s">
        <v>759</v>
      </c>
      <c r="D40" s="146" t="s">
        <v>464</v>
      </c>
      <c r="E40" s="146" t="s">
        <v>922</v>
      </c>
      <c r="F40" s="147">
        <v>0.16700000000000001</v>
      </c>
      <c r="G40" s="147" t="s">
        <v>870</v>
      </c>
      <c r="H40" s="148" t="s">
        <v>597</v>
      </c>
      <c r="I40" s="148" t="s">
        <v>471</v>
      </c>
      <c r="J40" s="148" t="s">
        <v>1026</v>
      </c>
      <c r="K40" s="148" t="s">
        <v>1027</v>
      </c>
      <c r="L40" s="147" t="s">
        <v>1028</v>
      </c>
      <c r="M40" s="146" t="s">
        <v>1029</v>
      </c>
      <c r="N40" s="146" t="s">
        <v>805</v>
      </c>
      <c r="O40" s="149" t="s">
        <v>876</v>
      </c>
      <c r="P40" s="147" t="s">
        <v>878</v>
      </c>
      <c r="Q40" s="150">
        <v>865</v>
      </c>
      <c r="R40" s="150">
        <v>800</v>
      </c>
      <c r="S40" s="150">
        <v>800</v>
      </c>
      <c r="T40" s="150">
        <v>350</v>
      </c>
      <c r="U40" s="150">
        <v>1481</v>
      </c>
      <c r="V40" s="151">
        <f>+U40/Q40</f>
        <v>1.7121387283236995</v>
      </c>
      <c r="W40" s="152">
        <v>2295</v>
      </c>
      <c r="X40" s="153">
        <f>W40/R40</f>
        <v>2.8687499999999999</v>
      </c>
      <c r="Y40" s="154">
        <v>2295</v>
      </c>
      <c r="Z40" s="155">
        <f>Y40/S40</f>
        <v>2.8687499999999999</v>
      </c>
      <c r="AA40" s="113"/>
      <c r="AB40" s="156"/>
      <c r="AC40" s="146" t="s">
        <v>610</v>
      </c>
      <c r="AD40" s="146" t="s">
        <v>611</v>
      </c>
      <c r="AE40" s="146" t="s">
        <v>806</v>
      </c>
      <c r="AF40" s="147">
        <v>1156</v>
      </c>
      <c r="AG40" s="146" t="s">
        <v>612</v>
      </c>
      <c r="AH40" s="146" t="s">
        <v>614</v>
      </c>
      <c r="AI40" s="157" t="s">
        <v>1034</v>
      </c>
      <c r="AJ40" s="158" t="s">
        <v>930</v>
      </c>
      <c r="AK40" s="159" t="s">
        <v>1035</v>
      </c>
      <c r="AL40" s="160" t="s">
        <v>1036</v>
      </c>
      <c r="AM40" s="160" t="s">
        <v>1032</v>
      </c>
    </row>
    <row r="41" spans="1:39" s="117" customFormat="1" ht="200.1" customHeight="1" x14ac:dyDescent="0.2">
      <c r="A41" s="106" t="s">
        <v>1098</v>
      </c>
      <c r="B41" s="107" t="s">
        <v>631</v>
      </c>
      <c r="C41" s="108" t="s">
        <v>632</v>
      </c>
      <c r="D41" s="107" t="s">
        <v>464</v>
      </c>
      <c r="E41" s="107" t="s">
        <v>923</v>
      </c>
      <c r="F41" s="108">
        <v>0.5</v>
      </c>
      <c r="G41" s="108" t="s">
        <v>797</v>
      </c>
      <c r="H41" s="108" t="s">
        <v>475</v>
      </c>
      <c r="I41" s="108" t="s">
        <v>471</v>
      </c>
      <c r="J41" s="108" t="s">
        <v>980</v>
      </c>
      <c r="K41" s="108" t="s">
        <v>588</v>
      </c>
      <c r="L41" s="106" t="s">
        <v>981</v>
      </c>
      <c r="M41" s="109">
        <v>42767</v>
      </c>
      <c r="N41" s="109">
        <v>43799</v>
      </c>
      <c r="O41" s="108" t="s">
        <v>486</v>
      </c>
      <c r="P41" s="108" t="s">
        <v>487</v>
      </c>
      <c r="Q41" s="108"/>
      <c r="R41" s="108"/>
      <c r="S41" s="111">
        <v>1</v>
      </c>
      <c r="T41" s="108"/>
      <c r="U41" s="111">
        <v>1</v>
      </c>
      <c r="V41" s="111">
        <v>1</v>
      </c>
      <c r="W41" s="111">
        <v>1</v>
      </c>
      <c r="X41" s="111">
        <v>1</v>
      </c>
      <c r="Y41" s="111">
        <v>1</v>
      </c>
      <c r="Z41" s="111">
        <v>1</v>
      </c>
      <c r="AA41" s="113"/>
      <c r="AB41" s="108"/>
      <c r="AC41" s="107" t="s">
        <v>538</v>
      </c>
      <c r="AD41" s="107" t="s">
        <v>539</v>
      </c>
      <c r="AE41" s="107" t="s">
        <v>542</v>
      </c>
      <c r="AF41" s="108">
        <v>1131</v>
      </c>
      <c r="AG41" s="108" t="s">
        <v>541</v>
      </c>
      <c r="AH41" s="107" t="s">
        <v>543</v>
      </c>
      <c r="AI41" s="119">
        <v>2401773531</v>
      </c>
      <c r="AJ41" s="111">
        <f>((4941*28268)+(76262*2291))/AI41</f>
        <v>0.13089844897620367</v>
      </c>
      <c r="AK41" s="111"/>
      <c r="AL41" s="161" t="s">
        <v>1228</v>
      </c>
      <c r="AM41" s="141"/>
    </row>
    <row r="42" spans="1:39" s="117" customFormat="1" ht="200.1" customHeight="1" x14ac:dyDescent="0.2">
      <c r="A42" s="106" t="s">
        <v>1119</v>
      </c>
      <c r="B42" s="107" t="s">
        <v>630</v>
      </c>
      <c r="C42" s="108" t="s">
        <v>459</v>
      </c>
      <c r="D42" s="107" t="s">
        <v>455</v>
      </c>
      <c r="E42" s="107" t="s">
        <v>925</v>
      </c>
      <c r="F42" s="108">
        <v>0.98</v>
      </c>
      <c r="G42" s="108" t="s">
        <v>790</v>
      </c>
      <c r="H42" s="108" t="s">
        <v>458</v>
      </c>
      <c r="I42" s="108" t="s">
        <v>471</v>
      </c>
      <c r="J42" s="108" t="s">
        <v>1153</v>
      </c>
      <c r="K42" s="108">
        <v>3057455945</v>
      </c>
      <c r="L42" s="106" t="s">
        <v>1154</v>
      </c>
      <c r="M42" s="109">
        <v>42522</v>
      </c>
      <c r="N42" s="109">
        <v>43981</v>
      </c>
      <c r="O42" s="108" t="s">
        <v>771</v>
      </c>
      <c r="P42" s="108" t="s">
        <v>772</v>
      </c>
      <c r="Q42" s="111">
        <v>1</v>
      </c>
      <c r="R42" s="111">
        <v>1</v>
      </c>
      <c r="S42" s="111">
        <v>1</v>
      </c>
      <c r="T42" s="111">
        <v>1</v>
      </c>
      <c r="U42" s="162">
        <v>1693</v>
      </c>
      <c r="V42" s="111">
        <v>1</v>
      </c>
      <c r="W42" s="111">
        <v>1</v>
      </c>
      <c r="X42" s="108">
        <v>100</v>
      </c>
      <c r="Y42" s="120">
        <f>600/600*1</f>
        <v>1</v>
      </c>
      <c r="Z42" s="111">
        <f>Y42/S42</f>
        <v>1</v>
      </c>
      <c r="AA42" s="113"/>
      <c r="AB42" s="108"/>
      <c r="AC42" s="107"/>
      <c r="AD42" s="107" t="s">
        <v>502</v>
      </c>
      <c r="AE42" s="107"/>
      <c r="AF42" s="108">
        <v>1101</v>
      </c>
      <c r="AG42" s="108" t="s">
        <v>503</v>
      </c>
      <c r="AH42" s="107" t="s">
        <v>583</v>
      </c>
      <c r="AI42" s="163">
        <v>167694817</v>
      </c>
      <c r="AJ42" s="120">
        <v>1</v>
      </c>
      <c r="AK42" s="142">
        <v>167694817</v>
      </c>
      <c r="AL42" s="141" t="s">
        <v>1175</v>
      </c>
      <c r="AM42" s="164" t="s">
        <v>1176</v>
      </c>
    </row>
    <row r="43" spans="1:39" s="117" customFormat="1" ht="200.1" customHeight="1" x14ac:dyDescent="0.2">
      <c r="A43" s="106" t="s">
        <v>1120</v>
      </c>
      <c r="B43" s="107" t="s">
        <v>630</v>
      </c>
      <c r="C43" s="108" t="s">
        <v>459</v>
      </c>
      <c r="D43" s="107" t="s">
        <v>455</v>
      </c>
      <c r="E43" s="107" t="s">
        <v>926</v>
      </c>
      <c r="F43" s="108">
        <v>0.98</v>
      </c>
      <c r="G43" s="108" t="s">
        <v>790</v>
      </c>
      <c r="H43" s="108" t="s">
        <v>458</v>
      </c>
      <c r="I43" s="108" t="s">
        <v>471</v>
      </c>
      <c r="J43" s="108" t="s">
        <v>1153</v>
      </c>
      <c r="K43" s="108">
        <v>3057455945</v>
      </c>
      <c r="L43" s="106" t="s">
        <v>1154</v>
      </c>
      <c r="M43" s="109">
        <v>42522</v>
      </c>
      <c r="N43" s="109">
        <v>43981</v>
      </c>
      <c r="O43" s="108" t="s">
        <v>773</v>
      </c>
      <c r="P43" s="108" t="s">
        <v>774</v>
      </c>
      <c r="Q43" s="111">
        <v>1</v>
      </c>
      <c r="R43" s="111">
        <v>1</v>
      </c>
      <c r="S43" s="111">
        <v>1</v>
      </c>
      <c r="T43" s="111">
        <v>1</v>
      </c>
      <c r="U43" s="162">
        <v>1795</v>
      </c>
      <c r="V43" s="111">
        <v>1</v>
      </c>
      <c r="W43" s="111">
        <v>1</v>
      </c>
      <c r="X43" s="108">
        <v>100</v>
      </c>
      <c r="Y43" s="120">
        <f>1842/1842*1</f>
        <v>1</v>
      </c>
      <c r="Z43" s="111">
        <f t="shared" ref="Z43:Z44" si="5">Y43/S43</f>
        <v>1</v>
      </c>
      <c r="AA43" s="113"/>
      <c r="AB43" s="108"/>
      <c r="AC43" s="107"/>
      <c r="AD43" s="107" t="s">
        <v>502</v>
      </c>
      <c r="AE43" s="107"/>
      <c r="AF43" s="108">
        <v>1101</v>
      </c>
      <c r="AG43" s="108" t="s">
        <v>503</v>
      </c>
      <c r="AH43" s="165" t="s">
        <v>584</v>
      </c>
      <c r="AI43" s="163">
        <v>1706374232</v>
      </c>
      <c r="AJ43" s="120">
        <v>1</v>
      </c>
      <c r="AK43" s="142">
        <v>1704722951</v>
      </c>
      <c r="AL43" s="141" t="s">
        <v>1184</v>
      </c>
      <c r="AM43" s="164" t="s">
        <v>1176</v>
      </c>
    </row>
    <row r="44" spans="1:39" s="117" customFormat="1" ht="200.1" customHeight="1" x14ac:dyDescent="0.2">
      <c r="A44" s="106" t="s">
        <v>1121</v>
      </c>
      <c r="B44" s="107" t="s">
        <v>630</v>
      </c>
      <c r="C44" s="108" t="s">
        <v>459</v>
      </c>
      <c r="D44" s="107" t="s">
        <v>455</v>
      </c>
      <c r="E44" s="107" t="s">
        <v>927</v>
      </c>
      <c r="F44" s="108">
        <v>0.98</v>
      </c>
      <c r="G44" s="108" t="s">
        <v>790</v>
      </c>
      <c r="H44" s="108" t="s">
        <v>458</v>
      </c>
      <c r="I44" s="108" t="s">
        <v>471</v>
      </c>
      <c r="J44" s="108" t="s">
        <v>1153</v>
      </c>
      <c r="K44" s="108">
        <v>3057455945</v>
      </c>
      <c r="L44" s="106" t="s">
        <v>1154</v>
      </c>
      <c r="M44" s="109">
        <v>42522</v>
      </c>
      <c r="N44" s="109">
        <v>43981</v>
      </c>
      <c r="O44" s="108" t="s">
        <v>775</v>
      </c>
      <c r="P44" s="108" t="s">
        <v>776</v>
      </c>
      <c r="Q44" s="111">
        <v>1</v>
      </c>
      <c r="R44" s="111">
        <v>1</v>
      </c>
      <c r="S44" s="111">
        <v>1</v>
      </c>
      <c r="T44" s="111">
        <v>1</v>
      </c>
      <c r="U44" s="162">
        <v>1715</v>
      </c>
      <c r="V44" s="111">
        <v>1</v>
      </c>
      <c r="W44" s="111">
        <v>1</v>
      </c>
      <c r="X44" s="108">
        <v>100</v>
      </c>
      <c r="Y44" s="120">
        <f>506/506*1</f>
        <v>1</v>
      </c>
      <c r="Z44" s="111">
        <f t="shared" si="5"/>
        <v>1</v>
      </c>
      <c r="AA44" s="113"/>
      <c r="AB44" s="108"/>
      <c r="AC44" s="107"/>
      <c r="AD44" s="107" t="s">
        <v>502</v>
      </c>
      <c r="AE44" s="107"/>
      <c r="AF44" s="108">
        <v>1101</v>
      </c>
      <c r="AG44" s="108" t="s">
        <v>503</v>
      </c>
      <c r="AH44" s="107" t="s">
        <v>585</v>
      </c>
      <c r="AI44" s="163">
        <v>1706374232</v>
      </c>
      <c r="AJ44" s="120">
        <v>1</v>
      </c>
      <c r="AK44" s="142">
        <v>1706374232</v>
      </c>
      <c r="AL44" s="141" t="s">
        <v>1178</v>
      </c>
      <c r="AM44" s="164" t="s">
        <v>1176</v>
      </c>
    </row>
    <row r="45" spans="1:39" s="117" customFormat="1" ht="200.1" customHeight="1" x14ac:dyDescent="0.2">
      <c r="A45" s="106" t="s">
        <v>1148</v>
      </c>
      <c r="B45" s="107" t="s">
        <v>639</v>
      </c>
      <c r="C45" s="108" t="s">
        <v>638</v>
      </c>
      <c r="D45" s="107" t="s">
        <v>455</v>
      </c>
      <c r="E45" s="107" t="s">
        <v>704</v>
      </c>
      <c r="F45" s="108">
        <v>0.5</v>
      </c>
      <c r="G45" s="108" t="s">
        <v>798</v>
      </c>
      <c r="H45" s="108" t="s">
        <v>456</v>
      </c>
      <c r="I45" s="108" t="s">
        <v>471</v>
      </c>
      <c r="J45" s="108" t="s">
        <v>593</v>
      </c>
      <c r="K45" s="108">
        <v>3358000</v>
      </c>
      <c r="L45" s="106" t="s">
        <v>594</v>
      </c>
      <c r="M45" s="166">
        <v>43466</v>
      </c>
      <c r="N45" s="109">
        <v>43830</v>
      </c>
      <c r="O45" s="108" t="s">
        <v>706</v>
      </c>
      <c r="P45" s="108" t="s">
        <v>705</v>
      </c>
      <c r="Q45" s="108">
        <v>0</v>
      </c>
      <c r="R45" s="108">
        <v>0</v>
      </c>
      <c r="S45" s="108">
        <v>1</v>
      </c>
      <c r="T45" s="108" t="s">
        <v>807</v>
      </c>
      <c r="U45" s="108">
        <v>1</v>
      </c>
      <c r="V45" s="111">
        <v>1</v>
      </c>
      <c r="W45" s="108"/>
      <c r="X45" s="167"/>
      <c r="Y45" s="108">
        <v>1</v>
      </c>
      <c r="Z45" s="108">
        <f>+Y45*100/S45</f>
        <v>100</v>
      </c>
      <c r="AA45" s="113"/>
      <c r="AB45" s="108"/>
      <c r="AC45" s="107" t="s">
        <v>815</v>
      </c>
      <c r="AD45" s="107" t="s">
        <v>502</v>
      </c>
      <c r="AE45" s="108" t="s">
        <v>816</v>
      </c>
      <c r="AF45" s="108">
        <v>989</v>
      </c>
      <c r="AG45" s="108" t="s">
        <v>595</v>
      </c>
      <c r="AH45" s="107" t="s">
        <v>819</v>
      </c>
      <c r="AI45" s="108" t="s">
        <v>818</v>
      </c>
      <c r="AJ45" s="108"/>
      <c r="AK45" s="108" t="s">
        <v>1145</v>
      </c>
      <c r="AL45" s="108" t="s">
        <v>1146</v>
      </c>
      <c r="AM45" s="141"/>
    </row>
    <row r="46" spans="1:39" s="117" customFormat="1" ht="200.1" customHeight="1" x14ac:dyDescent="0.2">
      <c r="A46" s="106" t="s">
        <v>1088</v>
      </c>
      <c r="B46" s="107" t="s">
        <v>639</v>
      </c>
      <c r="C46" s="108" t="s">
        <v>638</v>
      </c>
      <c r="D46" s="107" t="s">
        <v>455</v>
      </c>
      <c r="E46" s="107" t="s">
        <v>756</v>
      </c>
      <c r="F46" s="108">
        <v>0.98</v>
      </c>
      <c r="G46" s="108" t="s">
        <v>795</v>
      </c>
      <c r="H46" s="108" t="s">
        <v>465</v>
      </c>
      <c r="I46" s="108" t="s">
        <v>471</v>
      </c>
      <c r="J46" s="108" t="s">
        <v>1037</v>
      </c>
      <c r="K46" s="108" t="s">
        <v>1052</v>
      </c>
      <c r="L46" s="106" t="s">
        <v>1039</v>
      </c>
      <c r="M46" s="135">
        <v>42736</v>
      </c>
      <c r="N46" s="109">
        <v>43982</v>
      </c>
      <c r="O46" s="108" t="s">
        <v>676</v>
      </c>
      <c r="P46" s="108" t="s">
        <v>677</v>
      </c>
      <c r="Q46" s="108">
        <v>1</v>
      </c>
      <c r="R46" s="108">
        <v>1</v>
      </c>
      <c r="S46" s="108">
        <v>1</v>
      </c>
      <c r="T46" s="108">
        <v>1</v>
      </c>
      <c r="U46" s="108">
        <v>1</v>
      </c>
      <c r="V46" s="111">
        <v>1</v>
      </c>
      <c r="W46" s="108">
        <v>1</v>
      </c>
      <c r="X46" s="111">
        <v>1</v>
      </c>
      <c r="Y46" s="162">
        <v>1</v>
      </c>
      <c r="Z46" s="120">
        <f>+Y46/S46</f>
        <v>1</v>
      </c>
      <c r="AA46" s="113"/>
      <c r="AB46" s="108"/>
      <c r="AC46" s="107" t="s">
        <v>153</v>
      </c>
      <c r="AD46" s="107" t="s">
        <v>533</v>
      </c>
      <c r="AE46" s="107"/>
      <c r="AF46" s="108" t="s">
        <v>940</v>
      </c>
      <c r="AG46" s="108" t="s">
        <v>949</v>
      </c>
      <c r="AH46" s="107" t="s">
        <v>675</v>
      </c>
      <c r="AI46" s="168">
        <v>1673000000</v>
      </c>
      <c r="AJ46" s="108" t="s">
        <v>471</v>
      </c>
      <c r="AK46" s="108" t="s">
        <v>471</v>
      </c>
      <c r="AL46" s="76" t="s">
        <v>1226</v>
      </c>
      <c r="AM46" s="107" t="s">
        <v>1040</v>
      </c>
    </row>
    <row r="47" spans="1:39" s="117" customFormat="1" ht="200.1" customHeight="1" x14ac:dyDescent="0.2">
      <c r="A47" s="106" t="s">
        <v>1122</v>
      </c>
      <c r="B47" s="107" t="s">
        <v>626</v>
      </c>
      <c r="C47" s="108" t="s">
        <v>634</v>
      </c>
      <c r="D47" s="107" t="s">
        <v>462</v>
      </c>
      <c r="E47" s="107" t="s">
        <v>909</v>
      </c>
      <c r="F47" s="108">
        <v>0.98</v>
      </c>
      <c r="G47" s="108" t="s">
        <v>790</v>
      </c>
      <c r="H47" s="108" t="s">
        <v>458</v>
      </c>
      <c r="I47" s="108" t="s">
        <v>471</v>
      </c>
      <c r="J47" s="108" t="s">
        <v>937</v>
      </c>
      <c r="K47" s="108" t="s">
        <v>976</v>
      </c>
      <c r="L47" s="106" t="s">
        <v>977</v>
      </c>
      <c r="M47" s="109">
        <v>42522</v>
      </c>
      <c r="N47" s="109">
        <v>43830</v>
      </c>
      <c r="O47" s="108" t="s">
        <v>781</v>
      </c>
      <c r="P47" s="108" t="s">
        <v>786</v>
      </c>
      <c r="Q47" s="111">
        <v>1</v>
      </c>
      <c r="R47" s="111">
        <v>1</v>
      </c>
      <c r="S47" s="111">
        <v>1</v>
      </c>
      <c r="T47" s="111">
        <v>1</v>
      </c>
      <c r="U47" s="111">
        <v>1</v>
      </c>
      <c r="V47" s="111">
        <v>1</v>
      </c>
      <c r="W47" s="111">
        <v>1</v>
      </c>
      <c r="X47" s="111">
        <v>1</v>
      </c>
      <c r="Y47" s="120">
        <f>2606/2606*1</f>
        <v>1</v>
      </c>
      <c r="Z47" s="111">
        <f>Y47/S47</f>
        <v>1</v>
      </c>
      <c r="AA47" s="113"/>
      <c r="AB47" s="108"/>
      <c r="AC47" s="107"/>
      <c r="AD47" s="107" t="s">
        <v>502</v>
      </c>
      <c r="AE47" s="107"/>
      <c r="AF47" s="108">
        <v>1108</v>
      </c>
      <c r="AG47" s="108" t="s">
        <v>504</v>
      </c>
      <c r="AH47" s="107" t="s">
        <v>505</v>
      </c>
      <c r="AI47" s="168">
        <v>2894137476</v>
      </c>
      <c r="AJ47" s="111" t="s">
        <v>928</v>
      </c>
      <c r="AK47" s="111" t="s">
        <v>928</v>
      </c>
      <c r="AL47" s="169" t="s">
        <v>1179</v>
      </c>
      <c r="AM47" s="107" t="s">
        <v>978</v>
      </c>
    </row>
    <row r="48" spans="1:39" s="117" customFormat="1" ht="200.1" customHeight="1" x14ac:dyDescent="0.2">
      <c r="A48" s="106" t="s">
        <v>1089</v>
      </c>
      <c r="B48" s="107" t="s">
        <v>626</v>
      </c>
      <c r="C48" s="108" t="s">
        <v>477</v>
      </c>
      <c r="D48" s="107" t="s">
        <v>462</v>
      </c>
      <c r="E48" s="107" t="s">
        <v>836</v>
      </c>
      <c r="F48" s="108">
        <v>0.98</v>
      </c>
      <c r="G48" s="108" t="s">
        <v>795</v>
      </c>
      <c r="H48" s="108" t="s">
        <v>465</v>
      </c>
      <c r="I48" s="108" t="s">
        <v>471</v>
      </c>
      <c r="J48" s="108" t="s">
        <v>1037</v>
      </c>
      <c r="K48" s="108" t="s">
        <v>1044</v>
      </c>
      <c r="L48" s="106" t="s">
        <v>1039</v>
      </c>
      <c r="M48" s="135">
        <v>42736</v>
      </c>
      <c r="N48" s="135">
        <v>43982</v>
      </c>
      <c r="O48" s="108" t="s">
        <v>661</v>
      </c>
      <c r="P48" s="108" t="s">
        <v>662</v>
      </c>
      <c r="Q48" s="111">
        <v>1</v>
      </c>
      <c r="R48" s="111">
        <v>1</v>
      </c>
      <c r="S48" s="111">
        <v>1</v>
      </c>
      <c r="T48" s="111">
        <v>1</v>
      </c>
      <c r="U48" s="108"/>
      <c r="V48" s="108"/>
      <c r="W48" s="111">
        <v>1</v>
      </c>
      <c r="X48" s="111">
        <v>1</v>
      </c>
      <c r="Y48" s="111">
        <v>1</v>
      </c>
      <c r="Z48" s="120">
        <f>+Y48/S48</f>
        <v>1</v>
      </c>
      <c r="AA48" s="113"/>
      <c r="AB48" s="108"/>
      <c r="AC48" s="107" t="s">
        <v>153</v>
      </c>
      <c r="AD48" s="107" t="s">
        <v>533</v>
      </c>
      <c r="AE48" s="107"/>
      <c r="AF48" s="108" t="s">
        <v>547</v>
      </c>
      <c r="AG48" s="108" t="s">
        <v>548</v>
      </c>
      <c r="AH48" s="107" t="s">
        <v>942</v>
      </c>
      <c r="AI48" s="170">
        <f>12557000000-730000000</f>
        <v>11827000000</v>
      </c>
      <c r="AJ48" s="108" t="s">
        <v>471</v>
      </c>
      <c r="AK48" s="108" t="s">
        <v>471</v>
      </c>
      <c r="AL48" s="108" t="s">
        <v>1219</v>
      </c>
      <c r="AM48" s="107" t="s">
        <v>1217</v>
      </c>
    </row>
    <row r="49" spans="1:41" s="117" customFormat="1" ht="200.1" customHeight="1" x14ac:dyDescent="0.2">
      <c r="A49" s="106" t="s">
        <v>1090</v>
      </c>
      <c r="B49" s="107" t="s">
        <v>629</v>
      </c>
      <c r="C49" s="108" t="s">
        <v>472</v>
      </c>
      <c r="D49" s="107" t="s">
        <v>462</v>
      </c>
      <c r="E49" s="107" t="s">
        <v>898</v>
      </c>
      <c r="F49" s="108">
        <v>0.98</v>
      </c>
      <c r="G49" s="108" t="s">
        <v>795</v>
      </c>
      <c r="H49" s="108" t="s">
        <v>465</v>
      </c>
      <c r="I49" s="108" t="s">
        <v>471</v>
      </c>
      <c r="J49" s="108" t="s">
        <v>1037</v>
      </c>
      <c r="K49" s="108" t="s">
        <v>1038</v>
      </c>
      <c r="L49" s="106" t="s">
        <v>1039</v>
      </c>
      <c r="M49" s="135">
        <v>42736</v>
      </c>
      <c r="N49" s="135">
        <v>43982</v>
      </c>
      <c r="O49" s="108" t="s">
        <v>872</v>
      </c>
      <c r="P49" s="108" t="s">
        <v>655</v>
      </c>
      <c r="Q49" s="111">
        <v>1</v>
      </c>
      <c r="R49" s="111">
        <v>1</v>
      </c>
      <c r="S49" s="111">
        <v>1</v>
      </c>
      <c r="T49" s="111">
        <v>1</v>
      </c>
      <c r="U49" s="111">
        <v>1</v>
      </c>
      <c r="V49" s="108">
        <v>100</v>
      </c>
      <c r="W49" s="111">
        <v>1</v>
      </c>
      <c r="X49" s="111">
        <v>1</v>
      </c>
      <c r="Y49" s="111">
        <v>1</v>
      </c>
      <c r="Z49" s="120">
        <f t="shared" ref="Z49:Z60" si="6">+Y49/S49</f>
        <v>1</v>
      </c>
      <c r="AA49" s="113"/>
      <c r="AB49" s="108"/>
      <c r="AC49" s="107" t="s">
        <v>153</v>
      </c>
      <c r="AD49" s="107" t="s">
        <v>533</v>
      </c>
      <c r="AE49" s="107"/>
      <c r="AF49" s="108" t="s">
        <v>534</v>
      </c>
      <c r="AG49" s="108" t="s">
        <v>535</v>
      </c>
      <c r="AH49" s="107" t="s">
        <v>536</v>
      </c>
      <c r="AI49" s="168">
        <f>2149000000-569000000</f>
        <v>1580000000</v>
      </c>
      <c r="AJ49" s="108" t="s">
        <v>471</v>
      </c>
      <c r="AK49" s="108" t="s">
        <v>471</v>
      </c>
      <c r="AL49" s="69" t="s">
        <v>1245</v>
      </c>
      <c r="AM49" s="76" t="s">
        <v>1186</v>
      </c>
    </row>
    <row r="50" spans="1:41" s="117" customFormat="1" ht="200.1" customHeight="1" x14ac:dyDescent="0.2">
      <c r="A50" s="106" t="s">
        <v>1091</v>
      </c>
      <c r="B50" s="107" t="s">
        <v>629</v>
      </c>
      <c r="C50" s="108" t="s">
        <v>472</v>
      </c>
      <c r="D50" s="107" t="s">
        <v>462</v>
      </c>
      <c r="E50" s="107" t="s">
        <v>899</v>
      </c>
      <c r="F50" s="108">
        <v>0.98</v>
      </c>
      <c r="G50" s="108" t="s">
        <v>795</v>
      </c>
      <c r="H50" s="108" t="s">
        <v>465</v>
      </c>
      <c r="I50" s="108" t="s">
        <v>471</v>
      </c>
      <c r="J50" s="108" t="s">
        <v>1037</v>
      </c>
      <c r="K50" s="108" t="s">
        <v>1041</v>
      </c>
      <c r="L50" s="106" t="s">
        <v>1039</v>
      </c>
      <c r="M50" s="135">
        <v>42736</v>
      </c>
      <c r="N50" s="135">
        <v>43982</v>
      </c>
      <c r="O50" s="108" t="s">
        <v>656</v>
      </c>
      <c r="P50" s="108" t="s">
        <v>657</v>
      </c>
      <c r="Q50" s="111">
        <v>1</v>
      </c>
      <c r="R50" s="111">
        <v>1</v>
      </c>
      <c r="S50" s="111">
        <v>1</v>
      </c>
      <c r="T50" s="111">
        <v>1</v>
      </c>
      <c r="U50" s="111">
        <v>1</v>
      </c>
      <c r="V50" s="108">
        <v>100</v>
      </c>
      <c r="W50" s="111">
        <v>1</v>
      </c>
      <c r="X50" s="111">
        <v>1</v>
      </c>
      <c r="Y50" s="111">
        <v>1</v>
      </c>
      <c r="Z50" s="120">
        <f t="shared" si="6"/>
        <v>1</v>
      </c>
      <c r="AA50" s="113"/>
      <c r="AB50" s="108"/>
      <c r="AC50" s="107" t="s">
        <v>153</v>
      </c>
      <c r="AD50" s="107" t="s">
        <v>533</v>
      </c>
      <c r="AE50" s="107"/>
      <c r="AF50" s="108" t="s">
        <v>534</v>
      </c>
      <c r="AG50" s="108" t="s">
        <v>535</v>
      </c>
      <c r="AH50" s="107" t="s">
        <v>537</v>
      </c>
      <c r="AI50" s="168">
        <f>1159000000-152000000</f>
        <v>1007000000</v>
      </c>
      <c r="AJ50" s="108" t="s">
        <v>471</v>
      </c>
      <c r="AK50" s="108" t="s">
        <v>471</v>
      </c>
      <c r="AL50" s="76" t="s">
        <v>1215</v>
      </c>
      <c r="AM50" s="76" t="s">
        <v>1217</v>
      </c>
    </row>
    <row r="51" spans="1:41" s="117" customFormat="1" ht="200.1" customHeight="1" x14ac:dyDescent="0.2">
      <c r="A51" s="106" t="s">
        <v>1092</v>
      </c>
      <c r="B51" s="107" t="s">
        <v>629</v>
      </c>
      <c r="C51" s="108" t="s">
        <v>472</v>
      </c>
      <c r="D51" s="107" t="s">
        <v>462</v>
      </c>
      <c r="E51" s="107" t="s">
        <v>900</v>
      </c>
      <c r="F51" s="108">
        <v>0.98</v>
      </c>
      <c r="G51" s="108" t="s">
        <v>795</v>
      </c>
      <c r="H51" s="108" t="s">
        <v>465</v>
      </c>
      <c r="I51" s="108" t="s">
        <v>471</v>
      </c>
      <c r="J51" s="108" t="s">
        <v>1037</v>
      </c>
      <c r="K51" s="108" t="s">
        <v>1042</v>
      </c>
      <c r="L51" s="106" t="s">
        <v>1039</v>
      </c>
      <c r="M51" s="135">
        <v>42736</v>
      </c>
      <c r="N51" s="135">
        <v>43982</v>
      </c>
      <c r="O51" s="108" t="s">
        <v>658</v>
      </c>
      <c r="P51" s="108" t="s">
        <v>659</v>
      </c>
      <c r="Q51" s="111">
        <v>1</v>
      </c>
      <c r="R51" s="111">
        <v>1</v>
      </c>
      <c r="S51" s="111">
        <v>1</v>
      </c>
      <c r="T51" s="111">
        <v>1</v>
      </c>
      <c r="U51" s="111">
        <v>1</v>
      </c>
      <c r="V51" s="171">
        <v>100</v>
      </c>
      <c r="W51" s="172">
        <v>1</v>
      </c>
      <c r="X51" s="172">
        <v>1</v>
      </c>
      <c r="Y51" s="111">
        <v>1</v>
      </c>
      <c r="Z51" s="120">
        <f t="shared" si="6"/>
        <v>1</v>
      </c>
      <c r="AA51" s="113"/>
      <c r="AB51" s="108"/>
      <c r="AC51" s="107" t="s">
        <v>153</v>
      </c>
      <c r="AD51" s="107" t="s">
        <v>533</v>
      </c>
      <c r="AE51" s="107"/>
      <c r="AF51" s="108" t="s">
        <v>938</v>
      </c>
      <c r="AG51" s="171" t="s">
        <v>939</v>
      </c>
      <c r="AH51" s="173" t="s">
        <v>707</v>
      </c>
      <c r="AI51" s="174">
        <f>2703000000</f>
        <v>2703000000</v>
      </c>
      <c r="AJ51" s="171" t="s">
        <v>471</v>
      </c>
      <c r="AK51" s="171" t="s">
        <v>471</v>
      </c>
      <c r="AL51" s="108" t="s">
        <v>1216</v>
      </c>
      <c r="AM51" s="76" t="s">
        <v>1217</v>
      </c>
      <c r="AN51" s="105"/>
      <c r="AO51" s="105"/>
    </row>
    <row r="52" spans="1:41" s="117" customFormat="1" ht="200.1" customHeight="1" x14ac:dyDescent="0.2">
      <c r="A52" s="106" t="s">
        <v>1131</v>
      </c>
      <c r="B52" s="141" t="s">
        <v>629</v>
      </c>
      <c r="C52" s="108" t="s">
        <v>472</v>
      </c>
      <c r="D52" s="141" t="s">
        <v>462</v>
      </c>
      <c r="E52" s="107" t="s">
        <v>901</v>
      </c>
      <c r="F52" s="108">
        <v>0.98</v>
      </c>
      <c r="G52" s="108" t="s">
        <v>797</v>
      </c>
      <c r="H52" s="108" t="s">
        <v>479</v>
      </c>
      <c r="I52" s="108" t="s">
        <v>471</v>
      </c>
      <c r="J52" s="108" t="s">
        <v>496</v>
      </c>
      <c r="K52" s="108" t="s">
        <v>497</v>
      </c>
      <c r="L52" s="106" t="s">
        <v>498</v>
      </c>
      <c r="M52" s="109">
        <v>42522</v>
      </c>
      <c r="N52" s="109">
        <v>43982</v>
      </c>
      <c r="O52" s="108" t="s">
        <v>873</v>
      </c>
      <c r="P52" s="108" t="s">
        <v>643</v>
      </c>
      <c r="Q52" s="111">
        <v>1</v>
      </c>
      <c r="R52" s="111">
        <v>1</v>
      </c>
      <c r="S52" s="111">
        <v>1</v>
      </c>
      <c r="T52" s="111">
        <v>1</v>
      </c>
      <c r="U52" s="111">
        <v>1</v>
      </c>
      <c r="V52" s="108">
        <v>100</v>
      </c>
      <c r="W52" s="111">
        <v>1</v>
      </c>
      <c r="X52" s="111">
        <v>1</v>
      </c>
      <c r="Y52" s="111">
        <v>1</v>
      </c>
      <c r="Z52" s="120">
        <f t="shared" si="6"/>
        <v>1</v>
      </c>
      <c r="AA52" s="113"/>
      <c r="AB52" s="108"/>
      <c r="AC52" s="141" t="s">
        <v>564</v>
      </c>
      <c r="AD52" s="141" t="s">
        <v>565</v>
      </c>
      <c r="AE52" s="141" t="s">
        <v>828</v>
      </c>
      <c r="AF52" s="108">
        <v>1013</v>
      </c>
      <c r="AG52" s="108" t="s">
        <v>566</v>
      </c>
      <c r="AH52" s="141" t="s">
        <v>1155</v>
      </c>
      <c r="AI52" s="175">
        <v>8605000000</v>
      </c>
      <c r="AJ52" s="106" t="s">
        <v>928</v>
      </c>
      <c r="AK52" s="175">
        <v>8605000000</v>
      </c>
      <c r="AL52" s="143" t="s">
        <v>1156</v>
      </c>
      <c r="AM52" s="107" t="s">
        <v>1157</v>
      </c>
    </row>
    <row r="53" spans="1:41" s="117" customFormat="1" ht="200.1" customHeight="1" x14ac:dyDescent="0.2">
      <c r="A53" s="106" t="s">
        <v>1132</v>
      </c>
      <c r="B53" s="107" t="s">
        <v>629</v>
      </c>
      <c r="C53" s="108" t="s">
        <v>472</v>
      </c>
      <c r="D53" s="107" t="s">
        <v>462</v>
      </c>
      <c r="E53" s="107" t="s">
        <v>902</v>
      </c>
      <c r="F53" s="108">
        <v>0.98</v>
      </c>
      <c r="G53" s="108" t="s">
        <v>797</v>
      </c>
      <c r="H53" s="108" t="s">
        <v>479</v>
      </c>
      <c r="I53" s="108" t="s">
        <v>471</v>
      </c>
      <c r="J53" s="108" t="s">
        <v>496</v>
      </c>
      <c r="K53" s="108" t="s">
        <v>497</v>
      </c>
      <c r="L53" s="106" t="s">
        <v>498</v>
      </c>
      <c r="M53" s="109">
        <v>42522</v>
      </c>
      <c r="N53" s="109">
        <v>43982</v>
      </c>
      <c r="O53" s="108" t="s">
        <v>644</v>
      </c>
      <c r="P53" s="108" t="s">
        <v>645</v>
      </c>
      <c r="Q53" s="108">
        <v>27</v>
      </c>
      <c r="R53" s="108">
        <v>25</v>
      </c>
      <c r="S53" s="108">
        <v>50</v>
      </c>
      <c r="T53" s="108">
        <v>25</v>
      </c>
      <c r="U53" s="108">
        <v>27</v>
      </c>
      <c r="V53" s="108">
        <v>100</v>
      </c>
      <c r="W53" s="108">
        <v>27</v>
      </c>
      <c r="X53" s="111"/>
      <c r="Y53" s="108">
        <v>50</v>
      </c>
      <c r="Z53" s="120">
        <f t="shared" si="6"/>
        <v>1</v>
      </c>
      <c r="AA53" s="113"/>
      <c r="AB53" s="108"/>
      <c r="AC53" s="107" t="s">
        <v>564</v>
      </c>
      <c r="AD53" s="107" t="s">
        <v>565</v>
      </c>
      <c r="AE53" s="141" t="s">
        <v>828</v>
      </c>
      <c r="AF53" s="108">
        <v>1014</v>
      </c>
      <c r="AG53" s="108" t="s">
        <v>567</v>
      </c>
      <c r="AH53" s="107" t="s">
        <v>646</v>
      </c>
      <c r="AI53" s="175">
        <f>205000000+415000000+527000000+492000000</f>
        <v>1639000000</v>
      </c>
      <c r="AJ53" s="111">
        <f t="shared" ref="AJ53:AJ58" si="7">+AK53/AI53</f>
        <v>0.9969493593654668</v>
      </c>
      <c r="AK53" s="175">
        <f>205000000+412000000+525000000+492000000</f>
        <v>1634000000</v>
      </c>
      <c r="AL53" s="143" t="s">
        <v>1158</v>
      </c>
      <c r="AM53" s="176" t="s">
        <v>1159</v>
      </c>
    </row>
    <row r="54" spans="1:41" s="117" customFormat="1" ht="200.1" customHeight="1" x14ac:dyDescent="0.2">
      <c r="A54" s="106" t="s">
        <v>1133</v>
      </c>
      <c r="B54" s="107" t="s">
        <v>629</v>
      </c>
      <c r="C54" s="108" t="s">
        <v>472</v>
      </c>
      <c r="D54" s="107" t="s">
        <v>462</v>
      </c>
      <c r="E54" s="107" t="s">
        <v>903</v>
      </c>
      <c r="F54" s="108">
        <v>0.98</v>
      </c>
      <c r="G54" s="108" t="s">
        <v>797</v>
      </c>
      <c r="H54" s="108" t="s">
        <v>479</v>
      </c>
      <c r="I54" s="108" t="s">
        <v>471</v>
      </c>
      <c r="J54" s="108" t="s">
        <v>496</v>
      </c>
      <c r="K54" s="108" t="s">
        <v>497</v>
      </c>
      <c r="L54" s="106" t="s">
        <v>498</v>
      </c>
      <c r="M54" s="109">
        <v>42522</v>
      </c>
      <c r="N54" s="109">
        <v>43982</v>
      </c>
      <c r="O54" s="108" t="s">
        <v>647</v>
      </c>
      <c r="P54" s="108" t="s">
        <v>650</v>
      </c>
      <c r="Q54" s="108">
        <v>26</v>
      </c>
      <c r="R54" s="108">
        <v>50</v>
      </c>
      <c r="S54" s="108">
        <v>25</v>
      </c>
      <c r="T54" s="108">
        <v>25</v>
      </c>
      <c r="U54" s="108">
        <v>26</v>
      </c>
      <c r="V54" s="108">
        <v>100</v>
      </c>
      <c r="W54" s="108">
        <v>50</v>
      </c>
      <c r="X54" s="111">
        <v>1</v>
      </c>
      <c r="Y54" s="108">
        <v>40</v>
      </c>
      <c r="Z54" s="120">
        <f t="shared" si="6"/>
        <v>1.6</v>
      </c>
      <c r="AA54" s="113"/>
      <c r="AB54" s="108"/>
      <c r="AC54" s="107" t="s">
        <v>564</v>
      </c>
      <c r="AD54" s="107" t="s">
        <v>565</v>
      </c>
      <c r="AE54" s="141" t="s">
        <v>828</v>
      </c>
      <c r="AF54" s="108">
        <v>1014</v>
      </c>
      <c r="AG54" s="108" t="s">
        <v>567</v>
      </c>
      <c r="AH54" s="107" t="s">
        <v>568</v>
      </c>
      <c r="AI54" s="175">
        <f>297000000+600000000+654000000+593000000</f>
        <v>2144000000</v>
      </c>
      <c r="AJ54" s="111">
        <f t="shared" si="7"/>
        <v>0.99860074626865669</v>
      </c>
      <c r="AK54" s="175">
        <f>296000000+599000000+653000000+593000000</f>
        <v>2141000000</v>
      </c>
      <c r="AL54" s="143" t="s">
        <v>1160</v>
      </c>
      <c r="AM54" s="176" t="s">
        <v>1161</v>
      </c>
    </row>
    <row r="55" spans="1:41" s="117" customFormat="1" ht="200.1" customHeight="1" x14ac:dyDescent="0.2">
      <c r="A55" s="106" t="s">
        <v>1134</v>
      </c>
      <c r="B55" s="107" t="s">
        <v>629</v>
      </c>
      <c r="C55" s="108" t="s">
        <v>472</v>
      </c>
      <c r="D55" s="107" t="s">
        <v>462</v>
      </c>
      <c r="E55" s="107" t="s">
        <v>904</v>
      </c>
      <c r="F55" s="108">
        <v>0.98</v>
      </c>
      <c r="G55" s="108" t="s">
        <v>797</v>
      </c>
      <c r="H55" s="108" t="s">
        <v>479</v>
      </c>
      <c r="I55" s="108" t="s">
        <v>471</v>
      </c>
      <c r="J55" s="108" t="s">
        <v>496</v>
      </c>
      <c r="K55" s="108" t="s">
        <v>497</v>
      </c>
      <c r="L55" s="106" t="s">
        <v>498</v>
      </c>
      <c r="M55" s="109">
        <v>42522</v>
      </c>
      <c r="N55" s="109">
        <v>43982</v>
      </c>
      <c r="O55" s="108" t="s">
        <v>648</v>
      </c>
      <c r="P55" s="108" t="s">
        <v>651</v>
      </c>
      <c r="Q55" s="108">
        <v>11</v>
      </c>
      <c r="R55" s="108">
        <v>20</v>
      </c>
      <c r="S55" s="108">
        <v>10</v>
      </c>
      <c r="T55" s="108">
        <v>5</v>
      </c>
      <c r="U55" s="108">
        <v>11</v>
      </c>
      <c r="V55" s="108">
        <v>100</v>
      </c>
      <c r="W55" s="108">
        <v>20</v>
      </c>
      <c r="X55" s="111">
        <v>1</v>
      </c>
      <c r="Y55" s="108">
        <v>14</v>
      </c>
      <c r="Z55" s="120">
        <f t="shared" si="6"/>
        <v>1.4</v>
      </c>
      <c r="AA55" s="113"/>
      <c r="AB55" s="108"/>
      <c r="AC55" s="107" t="s">
        <v>564</v>
      </c>
      <c r="AD55" s="107" t="s">
        <v>565</v>
      </c>
      <c r="AE55" s="141" t="s">
        <v>828</v>
      </c>
      <c r="AF55" s="108">
        <v>1014</v>
      </c>
      <c r="AG55" s="108" t="s">
        <v>567</v>
      </c>
      <c r="AH55" s="107" t="s">
        <v>569</v>
      </c>
      <c r="AI55" s="175">
        <f>93000000+241000000+362000000+330000000</f>
        <v>1026000000</v>
      </c>
      <c r="AJ55" s="111">
        <f t="shared" si="7"/>
        <v>0.99707602339181289</v>
      </c>
      <c r="AK55" s="175">
        <f>93000000+241000000+359000000+330000000</f>
        <v>1023000000</v>
      </c>
      <c r="AL55" s="143" t="s">
        <v>1162</v>
      </c>
      <c r="AM55" s="176" t="s">
        <v>1163</v>
      </c>
    </row>
    <row r="56" spans="1:41" s="117" customFormat="1" ht="200.1" customHeight="1" x14ac:dyDescent="0.2">
      <c r="A56" s="106" t="s">
        <v>1135</v>
      </c>
      <c r="B56" s="107" t="s">
        <v>629</v>
      </c>
      <c r="C56" s="108" t="s">
        <v>472</v>
      </c>
      <c r="D56" s="107" t="s">
        <v>462</v>
      </c>
      <c r="E56" s="107" t="s">
        <v>905</v>
      </c>
      <c r="F56" s="108">
        <v>0.98</v>
      </c>
      <c r="G56" s="108" t="s">
        <v>797</v>
      </c>
      <c r="H56" s="108" t="s">
        <v>479</v>
      </c>
      <c r="I56" s="108" t="s">
        <v>471</v>
      </c>
      <c r="J56" s="108" t="s">
        <v>496</v>
      </c>
      <c r="K56" s="108" t="s">
        <v>497</v>
      </c>
      <c r="L56" s="106" t="s">
        <v>498</v>
      </c>
      <c r="M56" s="109">
        <v>42522</v>
      </c>
      <c r="N56" s="109">
        <v>43982</v>
      </c>
      <c r="O56" s="108" t="s">
        <v>649</v>
      </c>
      <c r="P56" s="108" t="s">
        <v>652</v>
      </c>
      <c r="Q56" s="108">
        <v>14</v>
      </c>
      <c r="R56" s="108">
        <v>15</v>
      </c>
      <c r="S56" s="108">
        <v>10</v>
      </c>
      <c r="T56" s="108">
        <v>5</v>
      </c>
      <c r="U56" s="108">
        <v>14</v>
      </c>
      <c r="V56" s="108">
        <v>100</v>
      </c>
      <c r="W56" s="108">
        <v>15</v>
      </c>
      <c r="X56" s="111">
        <v>1</v>
      </c>
      <c r="Y56" s="108">
        <v>14</v>
      </c>
      <c r="Z56" s="120">
        <f t="shared" si="6"/>
        <v>1.4</v>
      </c>
      <c r="AA56" s="113"/>
      <c r="AB56" s="108"/>
      <c r="AC56" s="107" t="s">
        <v>564</v>
      </c>
      <c r="AD56" s="107" t="s">
        <v>565</v>
      </c>
      <c r="AE56" s="141" t="s">
        <v>828</v>
      </c>
      <c r="AF56" s="108">
        <v>1014</v>
      </c>
      <c r="AG56" s="108" t="s">
        <v>567</v>
      </c>
      <c r="AH56" s="107" t="s">
        <v>570</v>
      </c>
      <c r="AI56" s="175">
        <f>345000000+986000000+1619000000+1469000000</f>
        <v>4419000000</v>
      </c>
      <c r="AJ56" s="111">
        <f t="shared" si="7"/>
        <v>0.99570038470242139</v>
      </c>
      <c r="AK56" s="175">
        <f>342000000+986000000+1605000000+1467000000</f>
        <v>4400000000</v>
      </c>
      <c r="AL56" s="143" t="s">
        <v>1164</v>
      </c>
      <c r="AM56" s="176" t="s">
        <v>1165</v>
      </c>
    </row>
    <row r="57" spans="1:41" s="117" customFormat="1" ht="200.1" customHeight="1" x14ac:dyDescent="0.2">
      <c r="A57" s="106" t="s">
        <v>1136</v>
      </c>
      <c r="B57" s="107" t="s">
        <v>629</v>
      </c>
      <c r="C57" s="108" t="s">
        <v>472</v>
      </c>
      <c r="D57" s="107" t="s">
        <v>462</v>
      </c>
      <c r="E57" s="107" t="s">
        <v>906</v>
      </c>
      <c r="F57" s="108">
        <v>0.98</v>
      </c>
      <c r="G57" s="108" t="s">
        <v>797</v>
      </c>
      <c r="H57" s="108" t="s">
        <v>479</v>
      </c>
      <c r="I57" s="108" t="s">
        <v>471</v>
      </c>
      <c r="J57" s="108" t="s">
        <v>496</v>
      </c>
      <c r="K57" s="108" t="s">
        <v>497</v>
      </c>
      <c r="L57" s="106" t="s">
        <v>498</v>
      </c>
      <c r="M57" s="109">
        <v>42522</v>
      </c>
      <c r="N57" s="109">
        <v>43981</v>
      </c>
      <c r="O57" s="108" t="s">
        <v>500</v>
      </c>
      <c r="P57" s="108" t="s">
        <v>653</v>
      </c>
      <c r="Q57" s="125">
        <v>0.125</v>
      </c>
      <c r="R57" s="125">
        <v>0.125</v>
      </c>
      <c r="S57" s="125">
        <v>0.125</v>
      </c>
      <c r="T57" s="125">
        <v>0.125</v>
      </c>
      <c r="U57" s="108">
        <v>12.5</v>
      </c>
      <c r="V57" s="108">
        <v>100</v>
      </c>
      <c r="W57" s="125">
        <v>0.125</v>
      </c>
      <c r="X57" s="125">
        <v>1</v>
      </c>
      <c r="Y57" s="125">
        <v>0.125</v>
      </c>
      <c r="Z57" s="120">
        <f t="shared" si="6"/>
        <v>1</v>
      </c>
      <c r="AA57" s="113"/>
      <c r="AB57" s="108"/>
      <c r="AC57" s="107" t="s">
        <v>564</v>
      </c>
      <c r="AD57" s="107" t="s">
        <v>565</v>
      </c>
      <c r="AE57" s="141" t="s">
        <v>828</v>
      </c>
      <c r="AF57" s="108">
        <v>1088</v>
      </c>
      <c r="AG57" s="108" t="s">
        <v>571</v>
      </c>
      <c r="AH57" s="141" t="s">
        <v>572</v>
      </c>
      <c r="AI57" s="175">
        <f>830000000+1433000000+1657000000+1668000000</f>
        <v>5588000000</v>
      </c>
      <c r="AJ57" s="111">
        <f t="shared" si="7"/>
        <v>1</v>
      </c>
      <c r="AK57" s="175">
        <f>830000000+1433000000+1657000000+1668000000</f>
        <v>5588000000</v>
      </c>
      <c r="AL57" s="143" t="s">
        <v>1166</v>
      </c>
      <c r="AM57" s="164" t="s">
        <v>1167</v>
      </c>
    </row>
    <row r="58" spans="1:41" s="117" customFormat="1" ht="200.1" customHeight="1" x14ac:dyDescent="0.2">
      <c r="A58" s="106" t="s">
        <v>1137</v>
      </c>
      <c r="B58" s="107" t="s">
        <v>629</v>
      </c>
      <c r="C58" s="108" t="s">
        <v>472</v>
      </c>
      <c r="D58" s="107" t="s">
        <v>462</v>
      </c>
      <c r="E58" s="107" t="s">
        <v>907</v>
      </c>
      <c r="F58" s="108">
        <v>0.98</v>
      </c>
      <c r="G58" s="108" t="s">
        <v>797</v>
      </c>
      <c r="H58" s="108" t="s">
        <v>479</v>
      </c>
      <c r="I58" s="108" t="s">
        <v>471</v>
      </c>
      <c r="J58" s="108" t="s">
        <v>496</v>
      </c>
      <c r="K58" s="108" t="s">
        <v>497</v>
      </c>
      <c r="L58" s="106" t="s">
        <v>498</v>
      </c>
      <c r="M58" s="109">
        <v>42522</v>
      </c>
      <c r="N58" s="109">
        <v>43981</v>
      </c>
      <c r="O58" s="108" t="s">
        <v>501</v>
      </c>
      <c r="P58" s="108" t="s">
        <v>654</v>
      </c>
      <c r="Q58" s="111">
        <v>1</v>
      </c>
      <c r="R58" s="111">
        <v>1</v>
      </c>
      <c r="S58" s="111">
        <v>1</v>
      </c>
      <c r="T58" s="111">
        <v>1</v>
      </c>
      <c r="U58" s="108">
        <v>100</v>
      </c>
      <c r="V58" s="108">
        <v>100</v>
      </c>
      <c r="W58" s="111">
        <v>1</v>
      </c>
      <c r="X58" s="111">
        <v>1</v>
      </c>
      <c r="Y58" s="111">
        <v>1</v>
      </c>
      <c r="Z58" s="120">
        <f t="shared" si="6"/>
        <v>1</v>
      </c>
      <c r="AA58" s="113"/>
      <c r="AB58" s="108"/>
      <c r="AC58" s="107" t="s">
        <v>564</v>
      </c>
      <c r="AD58" s="107" t="s">
        <v>565</v>
      </c>
      <c r="AE58" s="141" t="s">
        <v>828</v>
      </c>
      <c r="AF58" s="108">
        <v>1088</v>
      </c>
      <c r="AG58" s="108" t="s">
        <v>571</v>
      </c>
      <c r="AH58" s="141" t="s">
        <v>829</v>
      </c>
      <c r="AI58" s="175">
        <f>50000000+23000000</f>
        <v>73000000</v>
      </c>
      <c r="AJ58" s="111">
        <f t="shared" si="7"/>
        <v>1</v>
      </c>
      <c r="AK58" s="175">
        <f>50000000+23000000</f>
        <v>73000000</v>
      </c>
      <c r="AL58" s="143" t="s">
        <v>1168</v>
      </c>
      <c r="AM58" s="164" t="s">
        <v>1167</v>
      </c>
    </row>
    <row r="59" spans="1:41" s="117" customFormat="1" ht="200.1" customHeight="1" x14ac:dyDescent="0.2">
      <c r="A59" s="106" t="s">
        <v>1114</v>
      </c>
      <c r="B59" s="141" t="s">
        <v>629</v>
      </c>
      <c r="C59" s="108" t="s">
        <v>472</v>
      </c>
      <c r="D59" s="141" t="s">
        <v>982</v>
      </c>
      <c r="E59" s="141" t="s">
        <v>983</v>
      </c>
      <c r="F59" s="108">
        <v>0.98</v>
      </c>
      <c r="G59" s="108" t="s">
        <v>796</v>
      </c>
      <c r="H59" s="108" t="s">
        <v>480</v>
      </c>
      <c r="I59" s="108" t="s">
        <v>471</v>
      </c>
      <c r="J59" s="108" t="s">
        <v>1207</v>
      </c>
      <c r="K59" s="108" t="s">
        <v>709</v>
      </c>
      <c r="L59" s="177" t="s">
        <v>1208</v>
      </c>
      <c r="M59" s="109">
        <v>42856</v>
      </c>
      <c r="N59" s="109">
        <v>43982</v>
      </c>
      <c r="O59" s="108" t="s">
        <v>984</v>
      </c>
      <c r="P59" s="108" t="s">
        <v>710</v>
      </c>
      <c r="Q59" s="108">
        <v>1</v>
      </c>
      <c r="R59" s="108">
        <v>1</v>
      </c>
      <c r="S59" s="108">
        <v>1</v>
      </c>
      <c r="T59" s="108">
        <v>1</v>
      </c>
      <c r="U59" s="108">
        <v>1</v>
      </c>
      <c r="V59" s="120">
        <f>U59/Q59</f>
        <v>1</v>
      </c>
      <c r="W59" s="108">
        <v>1</v>
      </c>
      <c r="X59" s="120">
        <f>W59/Q59</f>
        <v>1</v>
      </c>
      <c r="Y59" s="108">
        <v>1</v>
      </c>
      <c r="Z59" s="120">
        <f>Y59/S59</f>
        <v>1</v>
      </c>
      <c r="AA59" s="113"/>
      <c r="AB59" s="108"/>
      <c r="AC59" s="115" t="s">
        <v>711</v>
      </c>
      <c r="AD59" s="115"/>
      <c r="AE59" s="115"/>
      <c r="AF59" s="108">
        <v>1102</v>
      </c>
      <c r="AG59" s="178" t="s">
        <v>580</v>
      </c>
      <c r="AH59" s="179" t="s">
        <v>581</v>
      </c>
      <c r="AI59" s="180">
        <v>375000000</v>
      </c>
      <c r="AJ59" s="178"/>
      <c r="AK59" s="180">
        <v>542000000</v>
      </c>
      <c r="AL59" s="141" t="s">
        <v>1209</v>
      </c>
      <c r="AM59" s="107" t="s">
        <v>1187</v>
      </c>
      <c r="AN59" s="181"/>
      <c r="AO59" s="181"/>
    </row>
    <row r="60" spans="1:41" s="117" customFormat="1" ht="200.1" customHeight="1" x14ac:dyDescent="0.2">
      <c r="A60" s="106" t="s">
        <v>1093</v>
      </c>
      <c r="B60" s="107" t="s">
        <v>629</v>
      </c>
      <c r="C60" s="108" t="s">
        <v>472</v>
      </c>
      <c r="D60" s="107" t="s">
        <v>462</v>
      </c>
      <c r="E60" s="107" t="s">
        <v>908</v>
      </c>
      <c r="F60" s="108">
        <v>0.98</v>
      </c>
      <c r="G60" s="108" t="s">
        <v>795</v>
      </c>
      <c r="H60" s="108" t="s">
        <v>465</v>
      </c>
      <c r="I60" s="108" t="s">
        <v>471</v>
      </c>
      <c r="J60" s="108" t="s">
        <v>1037</v>
      </c>
      <c r="K60" s="108" t="s">
        <v>1043</v>
      </c>
      <c r="L60" s="106" t="s">
        <v>1039</v>
      </c>
      <c r="M60" s="135">
        <v>42736</v>
      </c>
      <c r="N60" s="135">
        <v>43982</v>
      </c>
      <c r="O60" s="108" t="s">
        <v>874</v>
      </c>
      <c r="P60" s="108" t="s">
        <v>660</v>
      </c>
      <c r="Q60" s="111">
        <v>1</v>
      </c>
      <c r="R60" s="111">
        <v>1</v>
      </c>
      <c r="S60" s="111">
        <v>1</v>
      </c>
      <c r="T60" s="111">
        <v>1</v>
      </c>
      <c r="U60" s="111">
        <v>1</v>
      </c>
      <c r="V60" s="111">
        <v>1</v>
      </c>
      <c r="W60" s="111">
        <v>1</v>
      </c>
      <c r="X60" s="111">
        <v>1</v>
      </c>
      <c r="Y60" s="111">
        <v>1</v>
      </c>
      <c r="Z60" s="120">
        <f t="shared" si="6"/>
        <v>1</v>
      </c>
      <c r="AA60" s="113"/>
      <c r="AB60" s="108"/>
      <c r="AC60" s="107" t="s">
        <v>153</v>
      </c>
      <c r="AD60" s="107" t="s">
        <v>533</v>
      </c>
      <c r="AE60" s="107"/>
      <c r="AF60" s="108" t="s">
        <v>940</v>
      </c>
      <c r="AG60" s="108" t="s">
        <v>941</v>
      </c>
      <c r="AH60" s="107" t="s">
        <v>596</v>
      </c>
      <c r="AI60" s="136">
        <f>557000000-166000000</f>
        <v>391000000</v>
      </c>
      <c r="AJ60" s="108" t="s">
        <v>471</v>
      </c>
      <c r="AK60" s="108" t="s">
        <v>471</v>
      </c>
      <c r="AL60" s="108" t="s">
        <v>1218</v>
      </c>
      <c r="AM60" s="107" t="s">
        <v>1186</v>
      </c>
    </row>
    <row r="61" spans="1:41" s="117" customFormat="1" ht="200.1" customHeight="1" x14ac:dyDescent="0.2">
      <c r="A61" s="106" t="s">
        <v>1111</v>
      </c>
      <c r="B61" s="107" t="s">
        <v>625</v>
      </c>
      <c r="C61" s="108" t="s">
        <v>633</v>
      </c>
      <c r="D61" s="107" t="s">
        <v>457</v>
      </c>
      <c r="E61" s="107" t="s">
        <v>881</v>
      </c>
      <c r="F61" s="108">
        <v>0.98</v>
      </c>
      <c r="G61" s="108" t="s">
        <v>789</v>
      </c>
      <c r="H61" s="108" t="s">
        <v>478</v>
      </c>
      <c r="I61" s="108" t="s">
        <v>471</v>
      </c>
      <c r="J61" s="108" t="s">
        <v>488</v>
      </c>
      <c r="K61" s="108" t="s">
        <v>489</v>
      </c>
      <c r="L61" s="108" t="s">
        <v>490</v>
      </c>
      <c r="M61" s="324">
        <v>42522</v>
      </c>
      <c r="N61" s="324">
        <v>43982</v>
      </c>
      <c r="O61" s="215" t="s">
        <v>762</v>
      </c>
      <c r="P61" s="215" t="s">
        <v>763</v>
      </c>
      <c r="Q61" s="218">
        <v>1</v>
      </c>
      <c r="R61" s="218">
        <v>1</v>
      </c>
      <c r="S61" s="218">
        <v>1</v>
      </c>
      <c r="T61" s="218">
        <v>1</v>
      </c>
      <c r="U61" s="215"/>
      <c r="V61" s="215" t="s">
        <v>1252</v>
      </c>
      <c r="W61" s="215">
        <v>316</v>
      </c>
      <c r="X61" s="215"/>
      <c r="Y61" s="215">
        <v>44</v>
      </c>
      <c r="Z61" s="216">
        <v>0.44</v>
      </c>
      <c r="AA61" s="113"/>
      <c r="AB61" s="108"/>
      <c r="AC61" s="107" t="s">
        <v>550</v>
      </c>
      <c r="AD61" s="107" t="s">
        <v>551</v>
      </c>
      <c r="AE61" s="107" t="s">
        <v>552</v>
      </c>
      <c r="AF61" s="108">
        <v>1130</v>
      </c>
      <c r="AG61" s="108" t="s">
        <v>553</v>
      </c>
      <c r="AH61" s="107" t="s">
        <v>556</v>
      </c>
      <c r="AI61" s="108" t="s">
        <v>557</v>
      </c>
      <c r="AJ61" s="108"/>
      <c r="AK61" s="108" t="s">
        <v>1022</v>
      </c>
      <c r="AL61" s="108"/>
      <c r="AM61" s="141" t="s">
        <v>1188</v>
      </c>
    </row>
    <row r="62" spans="1:41" s="117" customFormat="1" ht="200.1" customHeight="1" x14ac:dyDescent="0.2">
      <c r="A62" s="106" t="s">
        <v>1105</v>
      </c>
      <c r="B62" s="107" t="s">
        <v>625</v>
      </c>
      <c r="C62" s="108" t="s">
        <v>633</v>
      </c>
      <c r="D62" s="107" t="s">
        <v>457</v>
      </c>
      <c r="E62" s="107" t="s">
        <v>883</v>
      </c>
      <c r="F62" s="108">
        <v>0.98</v>
      </c>
      <c r="G62" s="108" t="s">
        <v>789</v>
      </c>
      <c r="H62" s="108" t="s">
        <v>476</v>
      </c>
      <c r="I62" s="108" t="s">
        <v>471</v>
      </c>
      <c r="J62" s="108" t="s">
        <v>603</v>
      </c>
      <c r="K62" s="108">
        <v>3192511248</v>
      </c>
      <c r="L62" s="108" t="s">
        <v>604</v>
      </c>
      <c r="M62" s="109">
        <v>42522</v>
      </c>
      <c r="N62" s="109">
        <v>43981</v>
      </c>
      <c r="O62" s="108" t="s">
        <v>682</v>
      </c>
      <c r="P62" s="108" t="s">
        <v>683</v>
      </c>
      <c r="Q62" s="111">
        <v>1</v>
      </c>
      <c r="R62" s="111">
        <v>1</v>
      </c>
      <c r="S62" s="111">
        <v>1</v>
      </c>
      <c r="T62" s="111">
        <v>1</v>
      </c>
      <c r="U62" s="108" t="s">
        <v>1195</v>
      </c>
      <c r="V62" s="108" t="s">
        <v>1195</v>
      </c>
      <c r="W62" s="108" t="s">
        <v>1195</v>
      </c>
      <c r="X62" s="108" t="s">
        <v>1195</v>
      </c>
      <c r="Y62" s="108" t="s">
        <v>1195</v>
      </c>
      <c r="Z62" s="108" t="s">
        <v>1195</v>
      </c>
      <c r="AA62" s="113"/>
      <c r="AB62" s="108"/>
      <c r="AC62" s="107"/>
      <c r="AD62" s="107" t="s">
        <v>544</v>
      </c>
      <c r="AE62" s="107"/>
      <c r="AF62" s="108" t="s">
        <v>545</v>
      </c>
      <c r="AG62" s="108" t="s">
        <v>546</v>
      </c>
      <c r="AH62" s="107" t="s">
        <v>681</v>
      </c>
      <c r="AI62" s="108">
        <v>744</v>
      </c>
      <c r="AJ62" s="108"/>
      <c r="AK62" s="108"/>
      <c r="AL62" s="111"/>
      <c r="AM62" s="141" t="s">
        <v>1190</v>
      </c>
    </row>
    <row r="63" spans="1:41" s="117" customFormat="1" ht="200.1" customHeight="1" x14ac:dyDescent="0.2">
      <c r="A63" s="106" t="s">
        <v>1106</v>
      </c>
      <c r="B63" s="107" t="s">
        <v>625</v>
      </c>
      <c r="C63" s="108" t="s">
        <v>633</v>
      </c>
      <c r="D63" s="107" t="s">
        <v>457</v>
      </c>
      <c r="E63" s="107" t="s">
        <v>685</v>
      </c>
      <c r="F63" s="108">
        <v>0.98</v>
      </c>
      <c r="G63" s="108" t="s">
        <v>789</v>
      </c>
      <c r="H63" s="108" t="s">
        <v>476</v>
      </c>
      <c r="I63" s="108" t="s">
        <v>471</v>
      </c>
      <c r="J63" s="108" t="s">
        <v>603</v>
      </c>
      <c r="K63" s="108">
        <v>3192511248</v>
      </c>
      <c r="L63" s="108" t="s">
        <v>604</v>
      </c>
      <c r="M63" s="109">
        <v>42522</v>
      </c>
      <c r="N63" s="109">
        <v>43981</v>
      </c>
      <c r="O63" s="108" t="s">
        <v>686</v>
      </c>
      <c r="P63" s="108" t="s">
        <v>687</v>
      </c>
      <c r="Q63" s="111">
        <v>1</v>
      </c>
      <c r="R63" s="111">
        <v>1</v>
      </c>
      <c r="S63" s="111">
        <v>1</v>
      </c>
      <c r="T63" s="111">
        <v>1</v>
      </c>
      <c r="U63" s="108"/>
      <c r="V63" s="108"/>
      <c r="W63" s="108">
        <v>1.946</v>
      </c>
      <c r="X63" s="111">
        <v>1</v>
      </c>
      <c r="Y63" s="108" t="s">
        <v>1195</v>
      </c>
      <c r="Z63" s="108" t="s">
        <v>1195</v>
      </c>
      <c r="AA63" s="113"/>
      <c r="AB63" s="108"/>
      <c r="AC63" s="107"/>
      <c r="AD63" s="107" t="s">
        <v>544</v>
      </c>
      <c r="AE63" s="107"/>
      <c r="AF63" s="108" t="s">
        <v>545</v>
      </c>
      <c r="AG63" s="108" t="s">
        <v>546</v>
      </c>
      <c r="AH63" s="107" t="s">
        <v>684</v>
      </c>
      <c r="AI63" s="108">
        <v>287</v>
      </c>
      <c r="AJ63" s="108"/>
      <c r="AK63" s="108"/>
      <c r="AL63" s="111"/>
      <c r="AM63" s="141" t="s">
        <v>1190</v>
      </c>
    </row>
    <row r="64" spans="1:41" s="117" customFormat="1" ht="200.1" customHeight="1" x14ac:dyDescent="0.2">
      <c r="A64" s="106" t="s">
        <v>1107</v>
      </c>
      <c r="B64" s="107" t="s">
        <v>625</v>
      </c>
      <c r="C64" s="108" t="s">
        <v>633</v>
      </c>
      <c r="D64" s="107" t="s">
        <v>457</v>
      </c>
      <c r="E64" s="107" t="s">
        <v>884</v>
      </c>
      <c r="F64" s="108">
        <v>0.98</v>
      </c>
      <c r="G64" s="108" t="s">
        <v>789</v>
      </c>
      <c r="H64" s="108" t="s">
        <v>476</v>
      </c>
      <c r="I64" s="108" t="s">
        <v>471</v>
      </c>
      <c r="J64" s="108" t="s">
        <v>603</v>
      </c>
      <c r="K64" s="108">
        <v>3192511248</v>
      </c>
      <c r="L64" s="108" t="s">
        <v>604</v>
      </c>
      <c r="M64" s="109">
        <v>42522</v>
      </c>
      <c r="N64" s="109">
        <v>43981</v>
      </c>
      <c r="O64" s="108" t="s">
        <v>689</v>
      </c>
      <c r="P64" s="108" t="s">
        <v>690</v>
      </c>
      <c r="Q64" s="111">
        <v>1</v>
      </c>
      <c r="R64" s="111">
        <v>1</v>
      </c>
      <c r="S64" s="111">
        <v>1</v>
      </c>
      <c r="T64" s="111">
        <v>1</v>
      </c>
      <c r="U64" s="108" t="s">
        <v>1195</v>
      </c>
      <c r="V64" s="108" t="s">
        <v>1195</v>
      </c>
      <c r="W64" s="108">
        <v>5.0640000000000001</v>
      </c>
      <c r="X64" s="111">
        <v>1</v>
      </c>
      <c r="Y64" s="108">
        <v>544</v>
      </c>
      <c r="Z64" s="111">
        <v>1</v>
      </c>
      <c r="AA64" s="113"/>
      <c r="AB64" s="108"/>
      <c r="AC64" s="107" t="s">
        <v>550</v>
      </c>
      <c r="AD64" s="107" t="s">
        <v>551</v>
      </c>
      <c r="AE64" s="107"/>
      <c r="AF64" s="108">
        <v>1023</v>
      </c>
      <c r="AG64" s="108" t="s">
        <v>558</v>
      </c>
      <c r="AH64" s="107" t="s">
        <v>688</v>
      </c>
      <c r="AI64" s="108">
        <v>67</v>
      </c>
      <c r="AJ64" s="108"/>
      <c r="AK64" s="108"/>
      <c r="AL64" s="111"/>
      <c r="AM64" s="141" t="s">
        <v>1190</v>
      </c>
    </row>
    <row r="65" spans="1:50" s="117" customFormat="1" ht="200.1" customHeight="1" x14ac:dyDescent="0.2">
      <c r="A65" s="108" t="s">
        <v>1094</v>
      </c>
      <c r="B65" s="146" t="s">
        <v>802</v>
      </c>
      <c r="C65" s="146" t="s">
        <v>461</v>
      </c>
      <c r="D65" s="146" t="s">
        <v>757</v>
      </c>
      <c r="E65" s="146" t="s">
        <v>622</v>
      </c>
      <c r="F65" s="147">
        <v>0.16600000000000001</v>
      </c>
      <c r="G65" s="147" t="s">
        <v>870</v>
      </c>
      <c r="H65" s="148" t="s">
        <v>597</v>
      </c>
      <c r="I65" s="148" t="s">
        <v>471</v>
      </c>
      <c r="J65" s="148" t="s">
        <v>1026</v>
      </c>
      <c r="K65" s="148" t="s">
        <v>1027</v>
      </c>
      <c r="L65" s="147" t="s">
        <v>1028</v>
      </c>
      <c r="M65" s="146" t="s">
        <v>1029</v>
      </c>
      <c r="N65" s="146" t="s">
        <v>805</v>
      </c>
      <c r="O65" s="182" t="s">
        <v>871</v>
      </c>
      <c r="P65" s="147" t="s">
        <v>877</v>
      </c>
      <c r="Q65" s="150">
        <v>2460</v>
      </c>
      <c r="R65" s="150">
        <v>2640</v>
      </c>
      <c r="S65" s="150">
        <v>2640</v>
      </c>
      <c r="T65" s="183">
        <v>660</v>
      </c>
      <c r="U65" s="150">
        <v>6976</v>
      </c>
      <c r="V65" s="151">
        <f>+U65/Q65</f>
        <v>2.8357723577235774</v>
      </c>
      <c r="W65" s="152">
        <v>2541</v>
      </c>
      <c r="X65" s="153">
        <f>W65/R65</f>
        <v>0.96250000000000002</v>
      </c>
      <c r="Y65" s="154">
        <v>1320</v>
      </c>
      <c r="Z65" s="155">
        <f>Y65/S65</f>
        <v>0.5</v>
      </c>
      <c r="AA65" s="113"/>
      <c r="AB65" s="156"/>
      <c r="AC65" s="146" t="s">
        <v>610</v>
      </c>
      <c r="AD65" s="146" t="s">
        <v>611</v>
      </c>
      <c r="AE65" s="146" t="s">
        <v>806</v>
      </c>
      <c r="AF65" s="147">
        <v>1156</v>
      </c>
      <c r="AG65" s="146" t="s">
        <v>612</v>
      </c>
      <c r="AH65" s="146" t="s">
        <v>613</v>
      </c>
      <c r="AI65" s="157" t="s">
        <v>1030</v>
      </c>
      <c r="AJ65" s="158" t="s">
        <v>928</v>
      </c>
      <c r="AK65" s="159" t="s">
        <v>929</v>
      </c>
      <c r="AL65" s="160" t="s">
        <v>1031</v>
      </c>
      <c r="AM65" s="160" t="s">
        <v>1193</v>
      </c>
      <c r="AN65" s="118"/>
      <c r="AO65" s="118"/>
      <c r="AP65" s="118"/>
      <c r="AQ65" s="118"/>
      <c r="AR65" s="118"/>
      <c r="AS65" s="118"/>
      <c r="AT65" s="118"/>
      <c r="AU65" s="118"/>
      <c r="AV65" s="118"/>
      <c r="AW65" s="118"/>
      <c r="AX65" s="118"/>
    </row>
    <row r="66" spans="1:50" s="117" customFormat="1" ht="200.1" customHeight="1" x14ac:dyDescent="0.2">
      <c r="A66" s="108" t="s">
        <v>1095</v>
      </c>
      <c r="B66" s="146" t="s">
        <v>802</v>
      </c>
      <c r="C66" s="146" t="s">
        <v>461</v>
      </c>
      <c r="D66" s="146" t="s">
        <v>757</v>
      </c>
      <c r="E66" s="146" t="s">
        <v>758</v>
      </c>
      <c r="F66" s="147">
        <v>0.16700000000000001</v>
      </c>
      <c r="G66" s="147" t="s">
        <v>870</v>
      </c>
      <c r="H66" s="148" t="s">
        <v>597</v>
      </c>
      <c r="I66" s="148" t="s">
        <v>471</v>
      </c>
      <c r="J66" s="148" t="s">
        <v>1026</v>
      </c>
      <c r="K66" s="148" t="s">
        <v>1027</v>
      </c>
      <c r="L66" s="147" t="s">
        <v>1028</v>
      </c>
      <c r="M66" s="146" t="s">
        <v>1029</v>
      </c>
      <c r="N66" s="146" t="s">
        <v>805</v>
      </c>
      <c r="O66" s="182" t="s">
        <v>641</v>
      </c>
      <c r="P66" s="147" t="s">
        <v>642</v>
      </c>
      <c r="Q66" s="183">
        <v>4</v>
      </c>
      <c r="R66" s="183">
        <v>4</v>
      </c>
      <c r="S66" s="183">
        <v>4</v>
      </c>
      <c r="T66" s="183">
        <v>2</v>
      </c>
      <c r="U66" s="183">
        <v>3</v>
      </c>
      <c r="V66" s="184">
        <f>+U66/Q66</f>
        <v>0.75</v>
      </c>
      <c r="W66" s="152">
        <v>5</v>
      </c>
      <c r="X66" s="153">
        <f>W66/R66</f>
        <v>1.25</v>
      </c>
      <c r="Y66" s="154">
        <v>3</v>
      </c>
      <c r="Z66" s="155">
        <f>Y66/S66</f>
        <v>0.75</v>
      </c>
      <c r="AA66" s="113"/>
      <c r="AB66" s="156"/>
      <c r="AC66" s="146" t="s">
        <v>610</v>
      </c>
      <c r="AD66" s="146" t="s">
        <v>611</v>
      </c>
      <c r="AE66" s="146" t="s">
        <v>806</v>
      </c>
      <c r="AF66" s="147">
        <v>1156</v>
      </c>
      <c r="AG66" s="146" t="s">
        <v>612</v>
      </c>
      <c r="AH66" s="146" t="s">
        <v>613</v>
      </c>
      <c r="AI66" s="157" t="s">
        <v>1030</v>
      </c>
      <c r="AJ66" s="158" t="s">
        <v>928</v>
      </c>
      <c r="AK66" s="159" t="s">
        <v>929</v>
      </c>
      <c r="AL66" s="160" t="s">
        <v>1033</v>
      </c>
      <c r="AM66" s="160" t="s">
        <v>1032</v>
      </c>
      <c r="AN66" s="118"/>
      <c r="AO66" s="118"/>
      <c r="AP66" s="118"/>
      <c r="AQ66" s="118"/>
      <c r="AR66" s="118"/>
      <c r="AS66" s="118"/>
      <c r="AT66" s="118"/>
      <c r="AU66" s="118"/>
      <c r="AV66" s="118"/>
      <c r="AW66" s="118"/>
      <c r="AX66" s="118"/>
    </row>
    <row r="67" spans="1:50" s="117" customFormat="1" ht="200.1" customHeight="1" x14ac:dyDescent="0.2">
      <c r="A67" s="106" t="s">
        <v>1123</v>
      </c>
      <c r="B67" s="107" t="s">
        <v>625</v>
      </c>
      <c r="C67" s="108" t="s">
        <v>461</v>
      </c>
      <c r="D67" s="107" t="s">
        <v>457</v>
      </c>
      <c r="E67" s="107" t="s">
        <v>887</v>
      </c>
      <c r="F67" s="108">
        <v>0.98</v>
      </c>
      <c r="G67" s="108" t="s">
        <v>790</v>
      </c>
      <c r="H67" s="108" t="s">
        <v>458</v>
      </c>
      <c r="I67" s="108" t="s">
        <v>471</v>
      </c>
      <c r="J67" s="108" t="s">
        <v>937</v>
      </c>
      <c r="K67" s="108" t="s">
        <v>976</v>
      </c>
      <c r="L67" s="106" t="s">
        <v>977</v>
      </c>
      <c r="M67" s="109">
        <v>42522</v>
      </c>
      <c r="N67" s="109">
        <v>43830</v>
      </c>
      <c r="O67" s="108" t="s">
        <v>764</v>
      </c>
      <c r="P67" s="108" t="s">
        <v>765</v>
      </c>
      <c r="Q67" s="111">
        <v>1</v>
      </c>
      <c r="R67" s="111">
        <v>1</v>
      </c>
      <c r="S67" s="111">
        <v>1</v>
      </c>
      <c r="T67" s="111">
        <v>1</v>
      </c>
      <c r="U67" s="108">
        <v>698</v>
      </c>
      <c r="V67" s="111">
        <v>1</v>
      </c>
      <c r="W67" s="111">
        <v>1</v>
      </c>
      <c r="X67" s="111">
        <v>1</v>
      </c>
      <c r="Y67" s="120">
        <f>2606/2606*1</f>
        <v>1</v>
      </c>
      <c r="Z67" s="111">
        <f>Y67/S67</f>
        <v>1</v>
      </c>
      <c r="AA67" s="113"/>
      <c r="AB67" s="108"/>
      <c r="AC67" s="107"/>
      <c r="AD67" s="107" t="s">
        <v>502</v>
      </c>
      <c r="AE67" s="107"/>
      <c r="AF67" s="108">
        <v>1108</v>
      </c>
      <c r="AG67" s="108" t="s">
        <v>504</v>
      </c>
      <c r="AH67" s="107" t="s">
        <v>1011</v>
      </c>
      <c r="AI67" s="157">
        <v>7560978391</v>
      </c>
      <c r="AJ67" s="111" t="s">
        <v>928</v>
      </c>
      <c r="AK67" s="111" t="s">
        <v>928</v>
      </c>
      <c r="AL67" s="169" t="s">
        <v>1180</v>
      </c>
      <c r="AM67" s="107" t="s">
        <v>1194</v>
      </c>
    </row>
    <row r="68" spans="1:50" s="117" customFormat="1" ht="92.25" customHeight="1" x14ac:dyDescent="0.2">
      <c r="A68" s="106" t="s">
        <v>1109</v>
      </c>
      <c r="B68" s="107" t="s">
        <v>625</v>
      </c>
      <c r="C68" s="108" t="s">
        <v>636</v>
      </c>
      <c r="D68" s="107" t="s">
        <v>457</v>
      </c>
      <c r="E68" s="107" t="s">
        <v>888</v>
      </c>
      <c r="F68" s="108">
        <v>0.98</v>
      </c>
      <c r="G68" s="108" t="s">
        <v>789</v>
      </c>
      <c r="H68" s="108" t="s">
        <v>476</v>
      </c>
      <c r="I68" s="108" t="s">
        <v>471</v>
      </c>
      <c r="J68" s="108" t="s">
        <v>603</v>
      </c>
      <c r="K68" s="108">
        <v>3192511248</v>
      </c>
      <c r="L68" s="106" t="s">
        <v>604</v>
      </c>
      <c r="M68" s="109">
        <v>42522</v>
      </c>
      <c r="N68" s="109">
        <v>43981</v>
      </c>
      <c r="O68" s="108" t="s">
        <v>692</v>
      </c>
      <c r="P68" s="108" t="s">
        <v>693</v>
      </c>
      <c r="Q68" s="111">
        <v>1</v>
      </c>
      <c r="R68" s="111">
        <v>1</v>
      </c>
      <c r="S68" s="111">
        <v>1</v>
      </c>
      <c r="T68" s="111">
        <v>1</v>
      </c>
      <c r="U68" s="108">
        <v>791</v>
      </c>
      <c r="V68" s="111">
        <v>1</v>
      </c>
      <c r="W68" s="108">
        <v>72</v>
      </c>
      <c r="X68" s="111">
        <v>1</v>
      </c>
      <c r="Y68" s="108" t="s">
        <v>1195</v>
      </c>
      <c r="Z68" s="108" t="s">
        <v>1195</v>
      </c>
      <c r="AA68" s="113"/>
      <c r="AB68" s="108"/>
      <c r="AC68" s="107" t="s">
        <v>550</v>
      </c>
      <c r="AD68" s="107" t="s">
        <v>551</v>
      </c>
      <c r="AE68" s="107"/>
      <c r="AF68" s="108">
        <v>1023</v>
      </c>
      <c r="AG68" s="108" t="s">
        <v>558</v>
      </c>
      <c r="AH68" s="107" t="s">
        <v>691</v>
      </c>
      <c r="AI68" s="108">
        <v>5</v>
      </c>
      <c r="AJ68" s="108"/>
      <c r="AK68" s="108"/>
      <c r="AL68" s="125"/>
      <c r="AM68" s="141" t="s">
        <v>1190</v>
      </c>
    </row>
    <row r="69" spans="1:50" s="117" customFormat="1" ht="200.1" customHeight="1" x14ac:dyDescent="0.2">
      <c r="A69" s="106" t="s">
        <v>1110</v>
      </c>
      <c r="B69" s="107" t="s">
        <v>625</v>
      </c>
      <c r="C69" s="108" t="s">
        <v>636</v>
      </c>
      <c r="D69" s="107" t="s">
        <v>457</v>
      </c>
      <c r="E69" s="107" t="s">
        <v>889</v>
      </c>
      <c r="F69" s="108">
        <v>1.5</v>
      </c>
      <c r="G69" s="108" t="s">
        <v>789</v>
      </c>
      <c r="H69" s="108" t="s">
        <v>476</v>
      </c>
      <c r="I69" s="108" t="s">
        <v>471</v>
      </c>
      <c r="J69" s="108" t="s">
        <v>603</v>
      </c>
      <c r="K69" s="108">
        <v>3192511248</v>
      </c>
      <c r="L69" s="106" t="s">
        <v>604</v>
      </c>
      <c r="M69" s="109">
        <v>42522</v>
      </c>
      <c r="N69" s="109">
        <v>43981</v>
      </c>
      <c r="O69" s="108" t="s">
        <v>695</v>
      </c>
      <c r="P69" s="108" t="s">
        <v>696</v>
      </c>
      <c r="Q69" s="111">
        <v>1</v>
      </c>
      <c r="R69" s="111">
        <v>1</v>
      </c>
      <c r="S69" s="111">
        <v>1</v>
      </c>
      <c r="T69" s="111">
        <v>1</v>
      </c>
      <c r="U69" s="108">
        <v>695</v>
      </c>
      <c r="V69" s="111">
        <v>0.104</v>
      </c>
      <c r="W69" s="108">
        <v>46</v>
      </c>
      <c r="X69" s="125">
        <v>8.6999999999999994E-2</v>
      </c>
      <c r="Y69" s="108" t="s">
        <v>1195</v>
      </c>
      <c r="Z69" s="108" t="s">
        <v>1195</v>
      </c>
      <c r="AA69" s="113"/>
      <c r="AB69" s="108"/>
      <c r="AC69" s="107"/>
      <c r="AD69" s="107" t="s">
        <v>551</v>
      </c>
      <c r="AE69" s="107"/>
      <c r="AF69" s="108">
        <v>1023</v>
      </c>
      <c r="AG69" s="108" t="s">
        <v>558</v>
      </c>
      <c r="AH69" s="107" t="s">
        <v>694</v>
      </c>
      <c r="AI69" s="108">
        <v>767</v>
      </c>
      <c r="AJ69" s="108"/>
      <c r="AK69" s="108"/>
      <c r="AL69" s="125"/>
      <c r="AM69" s="141" t="s">
        <v>1190</v>
      </c>
    </row>
    <row r="70" spans="1:50" s="117" customFormat="1" ht="200.1" customHeight="1" x14ac:dyDescent="0.2">
      <c r="A70" s="106" t="s">
        <v>1113</v>
      </c>
      <c r="B70" s="107" t="s">
        <v>625</v>
      </c>
      <c r="C70" s="108" t="s">
        <v>636</v>
      </c>
      <c r="D70" s="107" t="s">
        <v>457</v>
      </c>
      <c r="E70" s="107" t="s">
        <v>890</v>
      </c>
      <c r="F70" s="108">
        <v>0.98</v>
      </c>
      <c r="G70" s="108" t="s">
        <v>789</v>
      </c>
      <c r="H70" s="108" t="s">
        <v>476</v>
      </c>
      <c r="I70" s="108" t="s">
        <v>471</v>
      </c>
      <c r="J70" s="108" t="s">
        <v>603</v>
      </c>
      <c r="K70" s="108">
        <v>3192511248</v>
      </c>
      <c r="L70" s="106" t="s">
        <v>604</v>
      </c>
      <c r="M70" s="109">
        <v>42522</v>
      </c>
      <c r="N70" s="109">
        <v>43981</v>
      </c>
      <c r="O70" s="108" t="s">
        <v>698</v>
      </c>
      <c r="P70" s="108" t="s">
        <v>699</v>
      </c>
      <c r="Q70" s="111">
        <v>1</v>
      </c>
      <c r="R70" s="111">
        <v>1</v>
      </c>
      <c r="S70" s="111">
        <v>1</v>
      </c>
      <c r="T70" s="111">
        <v>1</v>
      </c>
      <c r="U70" s="108">
        <v>6629</v>
      </c>
      <c r="V70" s="111">
        <v>1</v>
      </c>
      <c r="W70" s="108">
        <v>523</v>
      </c>
      <c r="X70" s="111">
        <v>1</v>
      </c>
      <c r="Y70" s="108" t="s">
        <v>1195</v>
      </c>
      <c r="Z70" s="108" t="s">
        <v>1195</v>
      </c>
      <c r="AA70" s="113"/>
      <c r="AB70" s="108"/>
      <c r="AC70" s="107"/>
      <c r="AD70" s="107" t="s">
        <v>551</v>
      </c>
      <c r="AE70" s="107"/>
      <c r="AF70" s="108">
        <v>1023</v>
      </c>
      <c r="AG70" s="108" t="s">
        <v>558</v>
      </c>
      <c r="AH70" s="107" t="s">
        <v>697</v>
      </c>
      <c r="AI70" s="108">
        <v>680</v>
      </c>
      <c r="AJ70" s="108"/>
      <c r="AK70" s="108"/>
      <c r="AL70" s="111"/>
      <c r="AM70" s="141" t="s">
        <v>1190</v>
      </c>
    </row>
    <row r="71" spans="1:50" s="117" customFormat="1" ht="200.1" customHeight="1" x14ac:dyDescent="0.2">
      <c r="A71" s="106" t="s">
        <v>1112</v>
      </c>
      <c r="B71" s="107" t="s">
        <v>625</v>
      </c>
      <c r="C71" s="108" t="s">
        <v>636</v>
      </c>
      <c r="D71" s="107" t="s">
        <v>457</v>
      </c>
      <c r="E71" s="107" t="s">
        <v>891</v>
      </c>
      <c r="F71" s="108">
        <v>0.98</v>
      </c>
      <c r="G71" s="108" t="s">
        <v>789</v>
      </c>
      <c r="H71" s="108" t="s">
        <v>476</v>
      </c>
      <c r="I71" s="108" t="s">
        <v>471</v>
      </c>
      <c r="J71" s="108" t="s">
        <v>603</v>
      </c>
      <c r="K71" s="108">
        <v>3192511248</v>
      </c>
      <c r="L71" s="106" t="s">
        <v>604</v>
      </c>
      <c r="M71" s="109">
        <v>42522</v>
      </c>
      <c r="N71" s="109">
        <v>43981</v>
      </c>
      <c r="O71" s="108" t="s">
        <v>701</v>
      </c>
      <c r="P71" s="108" t="s">
        <v>702</v>
      </c>
      <c r="Q71" s="111">
        <v>1</v>
      </c>
      <c r="R71" s="111">
        <v>1</v>
      </c>
      <c r="S71" s="111">
        <v>1</v>
      </c>
      <c r="T71" s="111">
        <v>1</v>
      </c>
      <c r="U71" s="108">
        <v>695</v>
      </c>
      <c r="V71" s="125">
        <v>0.878</v>
      </c>
      <c r="W71" s="108">
        <v>46</v>
      </c>
      <c r="X71" s="108">
        <v>8.6999999999999993</v>
      </c>
      <c r="Y71" s="108" t="s">
        <v>1195</v>
      </c>
      <c r="Z71" s="108" t="s">
        <v>1195</v>
      </c>
      <c r="AA71" s="113"/>
      <c r="AB71" s="108"/>
      <c r="AC71" s="107"/>
      <c r="AD71" s="107" t="s">
        <v>551</v>
      </c>
      <c r="AE71" s="107"/>
      <c r="AF71" s="108">
        <v>1023</v>
      </c>
      <c r="AG71" s="108" t="s">
        <v>558</v>
      </c>
      <c r="AH71" s="107" t="s">
        <v>700</v>
      </c>
      <c r="AI71" s="108">
        <v>155</v>
      </c>
      <c r="AJ71" s="108"/>
      <c r="AK71" s="108"/>
      <c r="AL71" s="125"/>
      <c r="AM71" s="141" t="s">
        <v>1190</v>
      </c>
    </row>
    <row r="72" spans="1:50" s="117" customFormat="1" ht="200.1" customHeight="1" x14ac:dyDescent="0.2">
      <c r="A72" s="106" t="s">
        <v>1124</v>
      </c>
      <c r="B72" s="107" t="s">
        <v>624</v>
      </c>
      <c r="C72" s="108" t="s">
        <v>777</v>
      </c>
      <c r="D72" s="107" t="s">
        <v>457</v>
      </c>
      <c r="E72" s="107" t="s">
        <v>892</v>
      </c>
      <c r="F72" s="108">
        <v>0.98</v>
      </c>
      <c r="G72" s="108" t="s">
        <v>790</v>
      </c>
      <c r="H72" s="108" t="s">
        <v>458</v>
      </c>
      <c r="I72" s="108" t="s">
        <v>471</v>
      </c>
      <c r="J72" s="108" t="s">
        <v>937</v>
      </c>
      <c r="K72" s="108" t="s">
        <v>976</v>
      </c>
      <c r="L72" s="106" t="s">
        <v>977</v>
      </c>
      <c r="M72" s="109">
        <v>42522</v>
      </c>
      <c r="N72" s="109">
        <v>43830</v>
      </c>
      <c r="O72" s="108" t="s">
        <v>779</v>
      </c>
      <c r="P72" s="108" t="s">
        <v>782</v>
      </c>
      <c r="Q72" s="111">
        <v>1</v>
      </c>
      <c r="R72" s="111">
        <v>1</v>
      </c>
      <c r="S72" s="111">
        <v>1</v>
      </c>
      <c r="T72" s="111">
        <v>1</v>
      </c>
      <c r="U72" s="111">
        <v>1</v>
      </c>
      <c r="V72" s="111">
        <v>1</v>
      </c>
      <c r="W72" s="111">
        <v>1</v>
      </c>
      <c r="X72" s="108">
        <v>100</v>
      </c>
      <c r="Y72" s="120">
        <f t="shared" ref="Y72:Y74" si="8">2606/2606*1</f>
        <v>1</v>
      </c>
      <c r="Z72" s="111">
        <f t="shared" ref="Z72:Z74" si="9">Y72/S72</f>
        <v>1</v>
      </c>
      <c r="AA72" s="113"/>
      <c r="AB72" s="108"/>
      <c r="AC72" s="107"/>
      <c r="AD72" s="107" t="s">
        <v>502</v>
      </c>
      <c r="AE72" s="107"/>
      <c r="AF72" s="108">
        <v>1108</v>
      </c>
      <c r="AG72" s="108" t="s">
        <v>504</v>
      </c>
      <c r="AH72" s="107" t="s">
        <v>1012</v>
      </c>
      <c r="AI72" s="157">
        <v>43481316360</v>
      </c>
      <c r="AJ72" s="111" t="s">
        <v>928</v>
      </c>
      <c r="AK72" s="111" t="s">
        <v>928</v>
      </c>
      <c r="AL72" s="169" t="s">
        <v>1181</v>
      </c>
      <c r="AM72" s="107" t="s">
        <v>979</v>
      </c>
    </row>
    <row r="73" spans="1:50" s="117" customFormat="1" ht="200.1" customHeight="1" x14ac:dyDescent="0.2">
      <c r="A73" s="106" t="s">
        <v>1125</v>
      </c>
      <c r="B73" s="107" t="s">
        <v>624</v>
      </c>
      <c r="C73" s="108" t="s">
        <v>777</v>
      </c>
      <c r="D73" s="107" t="s">
        <v>457</v>
      </c>
      <c r="E73" s="107" t="s">
        <v>893</v>
      </c>
      <c r="F73" s="108">
        <v>0.98</v>
      </c>
      <c r="G73" s="108" t="s">
        <v>790</v>
      </c>
      <c r="H73" s="108" t="s">
        <v>458</v>
      </c>
      <c r="I73" s="108" t="s">
        <v>471</v>
      </c>
      <c r="J73" s="108" t="s">
        <v>937</v>
      </c>
      <c r="K73" s="108" t="s">
        <v>976</v>
      </c>
      <c r="L73" s="106" t="s">
        <v>977</v>
      </c>
      <c r="M73" s="109">
        <v>42522</v>
      </c>
      <c r="N73" s="109">
        <v>43830</v>
      </c>
      <c r="O73" s="108" t="s">
        <v>783</v>
      </c>
      <c r="P73" s="108" t="s">
        <v>784</v>
      </c>
      <c r="Q73" s="111">
        <v>1</v>
      </c>
      <c r="R73" s="111">
        <v>1</v>
      </c>
      <c r="S73" s="111">
        <v>1</v>
      </c>
      <c r="T73" s="111">
        <v>1</v>
      </c>
      <c r="U73" s="111">
        <v>1</v>
      </c>
      <c r="V73" s="111">
        <v>1</v>
      </c>
      <c r="W73" s="111">
        <v>1</v>
      </c>
      <c r="X73" s="108">
        <v>100</v>
      </c>
      <c r="Y73" s="120">
        <f t="shared" si="8"/>
        <v>1</v>
      </c>
      <c r="Z73" s="111">
        <f t="shared" si="9"/>
        <v>1</v>
      </c>
      <c r="AA73" s="113"/>
      <c r="AB73" s="108"/>
      <c r="AC73" s="107"/>
      <c r="AD73" s="107" t="s">
        <v>502</v>
      </c>
      <c r="AE73" s="107"/>
      <c r="AF73" s="108">
        <v>1108</v>
      </c>
      <c r="AG73" s="108" t="s">
        <v>504</v>
      </c>
      <c r="AH73" s="107" t="s">
        <v>605</v>
      </c>
      <c r="AI73" s="157">
        <v>60635373370</v>
      </c>
      <c r="AJ73" s="111" t="s">
        <v>928</v>
      </c>
      <c r="AK73" s="111" t="s">
        <v>928</v>
      </c>
      <c r="AL73" s="169" t="s">
        <v>1182</v>
      </c>
      <c r="AM73" s="107" t="s">
        <v>978</v>
      </c>
    </row>
    <row r="74" spans="1:50" s="117" customFormat="1" ht="200.1" customHeight="1" x14ac:dyDescent="0.2">
      <c r="A74" s="106" t="s">
        <v>1126</v>
      </c>
      <c r="B74" s="107" t="s">
        <v>624</v>
      </c>
      <c r="C74" s="108" t="s">
        <v>778</v>
      </c>
      <c r="D74" s="107" t="s">
        <v>457</v>
      </c>
      <c r="E74" s="107" t="s">
        <v>894</v>
      </c>
      <c r="F74" s="108">
        <v>0.98</v>
      </c>
      <c r="G74" s="108" t="s">
        <v>790</v>
      </c>
      <c r="H74" s="108" t="s">
        <v>458</v>
      </c>
      <c r="I74" s="108" t="s">
        <v>471</v>
      </c>
      <c r="J74" s="108" t="s">
        <v>937</v>
      </c>
      <c r="K74" s="108" t="s">
        <v>976</v>
      </c>
      <c r="L74" s="106" t="s">
        <v>977</v>
      </c>
      <c r="M74" s="109">
        <v>42522</v>
      </c>
      <c r="N74" s="109">
        <v>43830</v>
      </c>
      <c r="O74" s="108" t="s">
        <v>780</v>
      </c>
      <c r="P74" s="108" t="s">
        <v>785</v>
      </c>
      <c r="Q74" s="111">
        <v>1</v>
      </c>
      <c r="R74" s="111">
        <v>1</v>
      </c>
      <c r="S74" s="111">
        <v>1</v>
      </c>
      <c r="T74" s="111">
        <v>1</v>
      </c>
      <c r="U74" s="111">
        <v>1</v>
      </c>
      <c r="V74" s="111">
        <v>1</v>
      </c>
      <c r="W74" s="111">
        <v>1</v>
      </c>
      <c r="X74" s="108">
        <v>100</v>
      </c>
      <c r="Y74" s="120">
        <f t="shared" si="8"/>
        <v>1</v>
      </c>
      <c r="Z74" s="111">
        <f t="shared" si="9"/>
        <v>1</v>
      </c>
      <c r="AA74" s="113"/>
      <c r="AB74" s="108"/>
      <c r="AC74" s="107"/>
      <c r="AD74" s="107" t="s">
        <v>502</v>
      </c>
      <c r="AE74" s="107"/>
      <c r="AF74" s="108">
        <v>1108</v>
      </c>
      <c r="AG74" s="108" t="s">
        <v>504</v>
      </c>
      <c r="AH74" s="107" t="s">
        <v>606</v>
      </c>
      <c r="AI74" s="157">
        <v>35652684822</v>
      </c>
      <c r="AJ74" s="111" t="s">
        <v>928</v>
      </c>
      <c r="AK74" s="111" t="s">
        <v>928</v>
      </c>
      <c r="AL74" s="169" t="s">
        <v>1183</v>
      </c>
      <c r="AM74" s="107" t="s">
        <v>978</v>
      </c>
    </row>
    <row r="75" spans="1:50" s="117" customFormat="1" ht="200.1" customHeight="1" x14ac:dyDescent="0.2">
      <c r="A75" s="108" t="s">
        <v>1099</v>
      </c>
      <c r="B75" s="185" t="s">
        <v>624</v>
      </c>
      <c r="C75" s="185" t="s">
        <v>466</v>
      </c>
      <c r="D75" s="185" t="s">
        <v>457</v>
      </c>
      <c r="E75" s="185" t="s">
        <v>615</v>
      </c>
      <c r="F75" s="108">
        <v>0.98</v>
      </c>
      <c r="G75" s="185" t="s">
        <v>792</v>
      </c>
      <c r="H75" s="186" t="s">
        <v>467</v>
      </c>
      <c r="I75" s="186" t="s">
        <v>471</v>
      </c>
      <c r="J75" s="186" t="s">
        <v>993</v>
      </c>
      <c r="K75" s="186" t="s">
        <v>994</v>
      </c>
      <c r="L75" s="106" t="s">
        <v>995</v>
      </c>
      <c r="M75" s="187">
        <v>42736</v>
      </c>
      <c r="N75" s="187">
        <v>43981</v>
      </c>
      <c r="O75" s="185" t="s">
        <v>996</v>
      </c>
      <c r="P75" s="185" t="s">
        <v>616</v>
      </c>
      <c r="Q75" s="120">
        <v>1</v>
      </c>
      <c r="R75" s="120">
        <v>1</v>
      </c>
      <c r="S75" s="120">
        <v>1</v>
      </c>
      <c r="T75" s="120">
        <v>1</v>
      </c>
      <c r="U75" s="120">
        <v>1</v>
      </c>
      <c r="V75" s="120">
        <v>1</v>
      </c>
      <c r="W75" s="120">
        <v>1</v>
      </c>
      <c r="X75" s="188">
        <v>1</v>
      </c>
      <c r="Y75" s="120">
        <v>1</v>
      </c>
      <c r="Z75" s="189">
        <f>+Y75/S75</f>
        <v>1</v>
      </c>
      <c r="AA75" s="113"/>
      <c r="AB75" s="188"/>
      <c r="AC75" s="185" t="s">
        <v>830</v>
      </c>
      <c r="AD75" s="185" t="s">
        <v>831</v>
      </c>
      <c r="AE75" s="185" t="s">
        <v>617</v>
      </c>
      <c r="AF75" s="186">
        <v>1053</v>
      </c>
      <c r="AG75" s="185" t="s">
        <v>832</v>
      </c>
      <c r="AH75" s="185" t="s">
        <v>997</v>
      </c>
      <c r="AI75" s="157">
        <v>50784469908</v>
      </c>
      <c r="AJ75" s="190">
        <v>5.0033520158210068E-3</v>
      </c>
      <c r="AK75" s="191">
        <v>254092579.88659307</v>
      </c>
      <c r="AL75" s="192" t="s">
        <v>998</v>
      </c>
      <c r="AM75" s="192" t="s">
        <v>999</v>
      </c>
      <c r="AN75" s="118"/>
      <c r="AO75" s="118"/>
      <c r="AP75" s="118"/>
      <c r="AQ75" s="118"/>
      <c r="AR75" s="118"/>
      <c r="AS75" s="118"/>
      <c r="AT75" s="118"/>
      <c r="AU75" s="118"/>
      <c r="AV75" s="118"/>
      <c r="AW75" s="118"/>
      <c r="AX75" s="118"/>
    </row>
    <row r="76" spans="1:50" s="117" customFormat="1" ht="200.1" customHeight="1" x14ac:dyDescent="0.2">
      <c r="A76" s="108" t="s">
        <v>1100</v>
      </c>
      <c r="B76" s="185" t="s">
        <v>624</v>
      </c>
      <c r="C76" s="185" t="s">
        <v>466</v>
      </c>
      <c r="D76" s="185" t="s">
        <v>457</v>
      </c>
      <c r="E76" s="185" t="s">
        <v>618</v>
      </c>
      <c r="F76" s="108">
        <v>0.98</v>
      </c>
      <c r="G76" s="185" t="s">
        <v>792</v>
      </c>
      <c r="H76" s="186" t="s">
        <v>467</v>
      </c>
      <c r="I76" s="186" t="s">
        <v>471</v>
      </c>
      <c r="J76" s="186" t="s">
        <v>993</v>
      </c>
      <c r="K76" s="186" t="s">
        <v>994</v>
      </c>
      <c r="L76" s="106" t="s">
        <v>995</v>
      </c>
      <c r="M76" s="187">
        <v>42736</v>
      </c>
      <c r="N76" s="187">
        <v>43981</v>
      </c>
      <c r="O76" s="185" t="s">
        <v>996</v>
      </c>
      <c r="P76" s="185" t="s">
        <v>619</v>
      </c>
      <c r="Q76" s="120">
        <v>1</v>
      </c>
      <c r="R76" s="120">
        <v>1</v>
      </c>
      <c r="S76" s="120">
        <v>1</v>
      </c>
      <c r="T76" s="120">
        <v>1</v>
      </c>
      <c r="U76" s="120">
        <v>1</v>
      </c>
      <c r="V76" s="120">
        <v>1</v>
      </c>
      <c r="W76" s="120">
        <v>1</v>
      </c>
      <c r="X76" s="188">
        <v>1</v>
      </c>
      <c r="Y76" s="120">
        <v>1</v>
      </c>
      <c r="Z76" s="189">
        <f t="shared" ref="Z76:Z78" si="10">+Y76/S76</f>
        <v>1</v>
      </c>
      <c r="AA76" s="113"/>
      <c r="AB76" s="188"/>
      <c r="AC76" s="185" t="s">
        <v>830</v>
      </c>
      <c r="AD76" s="185" t="s">
        <v>831</v>
      </c>
      <c r="AE76" s="185" t="s">
        <v>617</v>
      </c>
      <c r="AF76" s="186">
        <v>1053</v>
      </c>
      <c r="AG76" s="185" t="s">
        <v>832</v>
      </c>
      <c r="AH76" s="185" t="s">
        <v>933</v>
      </c>
      <c r="AI76" s="157">
        <v>4736633058</v>
      </c>
      <c r="AJ76" s="190">
        <v>6.451276405390724E-2</v>
      </c>
      <c r="AK76" s="191">
        <v>305573290.88069111</v>
      </c>
      <c r="AL76" s="191" t="s">
        <v>1000</v>
      </c>
      <c r="AM76" s="192" t="s">
        <v>999</v>
      </c>
      <c r="AN76" s="118"/>
      <c r="AO76" s="118"/>
      <c r="AP76" s="118"/>
      <c r="AQ76" s="118"/>
      <c r="AR76" s="118"/>
      <c r="AS76" s="118"/>
      <c r="AT76" s="118"/>
      <c r="AU76" s="118"/>
      <c r="AV76" s="118"/>
      <c r="AW76" s="118"/>
      <c r="AX76" s="118"/>
    </row>
    <row r="77" spans="1:50" s="117" customFormat="1" ht="200.1" customHeight="1" x14ac:dyDescent="0.2">
      <c r="A77" s="108" t="s">
        <v>1101</v>
      </c>
      <c r="B77" s="185" t="s">
        <v>624</v>
      </c>
      <c r="C77" s="185" t="s">
        <v>466</v>
      </c>
      <c r="D77" s="185" t="s">
        <v>457</v>
      </c>
      <c r="E77" s="185" t="s">
        <v>620</v>
      </c>
      <c r="F77" s="108">
        <v>0.98</v>
      </c>
      <c r="G77" s="185" t="s">
        <v>792</v>
      </c>
      <c r="H77" s="186" t="s">
        <v>467</v>
      </c>
      <c r="I77" s="186" t="s">
        <v>471</v>
      </c>
      <c r="J77" s="186" t="s">
        <v>1001</v>
      </c>
      <c r="K77" s="186" t="s">
        <v>1002</v>
      </c>
      <c r="L77" s="106" t="s">
        <v>1003</v>
      </c>
      <c r="M77" s="187">
        <v>42736</v>
      </c>
      <c r="N77" s="187">
        <v>43981</v>
      </c>
      <c r="O77" s="185" t="s">
        <v>1004</v>
      </c>
      <c r="P77" s="185" t="s">
        <v>1005</v>
      </c>
      <c r="Q77" s="120">
        <v>1</v>
      </c>
      <c r="R77" s="120">
        <v>1</v>
      </c>
      <c r="S77" s="120">
        <v>1</v>
      </c>
      <c r="T77" s="120">
        <v>1</v>
      </c>
      <c r="U77" s="120">
        <v>1</v>
      </c>
      <c r="V77" s="120">
        <v>1</v>
      </c>
      <c r="W77" s="120">
        <v>1</v>
      </c>
      <c r="X77" s="188">
        <v>1</v>
      </c>
      <c r="Y77" s="120">
        <v>1</v>
      </c>
      <c r="Z77" s="189">
        <f t="shared" si="10"/>
        <v>1</v>
      </c>
      <c r="AA77" s="113"/>
      <c r="AB77" s="188"/>
      <c r="AC77" s="185" t="s">
        <v>830</v>
      </c>
      <c r="AD77" s="185" t="s">
        <v>833</v>
      </c>
      <c r="AE77" s="185" t="s">
        <v>834</v>
      </c>
      <c r="AF77" s="186">
        <v>1049</v>
      </c>
      <c r="AG77" s="185" t="s">
        <v>835</v>
      </c>
      <c r="AH77" s="185" t="s">
        <v>934</v>
      </c>
      <c r="AI77" s="157">
        <v>304714554378</v>
      </c>
      <c r="AJ77" s="190">
        <v>4.5366743293356205E-3</v>
      </c>
      <c r="AK77" s="191">
        <v>1382390696.6216156</v>
      </c>
      <c r="AL77" s="192" t="s">
        <v>1006</v>
      </c>
      <c r="AM77" s="192" t="s">
        <v>1007</v>
      </c>
      <c r="AN77" s="118"/>
      <c r="AO77" s="118"/>
      <c r="AP77" s="118"/>
      <c r="AQ77" s="118"/>
      <c r="AR77" s="118"/>
      <c r="AS77" s="118"/>
      <c r="AT77" s="118"/>
      <c r="AU77" s="118"/>
      <c r="AV77" s="118"/>
      <c r="AW77" s="118"/>
      <c r="AX77" s="118"/>
    </row>
    <row r="78" spans="1:50" s="117" customFormat="1" ht="200.1" customHeight="1" x14ac:dyDescent="0.2">
      <c r="A78" s="108" t="s">
        <v>1102</v>
      </c>
      <c r="B78" s="185" t="s">
        <v>624</v>
      </c>
      <c r="C78" s="185" t="s">
        <v>466</v>
      </c>
      <c r="D78" s="185" t="s">
        <v>457</v>
      </c>
      <c r="E78" s="185" t="s">
        <v>621</v>
      </c>
      <c r="F78" s="108">
        <v>0.98</v>
      </c>
      <c r="G78" s="185" t="s">
        <v>792</v>
      </c>
      <c r="H78" s="186" t="s">
        <v>467</v>
      </c>
      <c r="I78" s="186" t="s">
        <v>471</v>
      </c>
      <c r="J78" s="186" t="s">
        <v>1001</v>
      </c>
      <c r="K78" s="186" t="s">
        <v>1002</v>
      </c>
      <c r="L78" s="106" t="s">
        <v>1003</v>
      </c>
      <c r="M78" s="187">
        <v>42736</v>
      </c>
      <c r="N78" s="187">
        <v>43981</v>
      </c>
      <c r="O78" s="185" t="s">
        <v>1008</v>
      </c>
      <c r="P78" s="185" t="s">
        <v>1009</v>
      </c>
      <c r="Q78" s="120">
        <v>1</v>
      </c>
      <c r="R78" s="120">
        <v>1</v>
      </c>
      <c r="S78" s="120">
        <v>1</v>
      </c>
      <c r="T78" s="120">
        <v>1</v>
      </c>
      <c r="U78" s="193">
        <v>1</v>
      </c>
      <c r="V78" s="193">
        <v>1</v>
      </c>
      <c r="W78" s="193">
        <v>1</v>
      </c>
      <c r="X78" s="188">
        <v>1</v>
      </c>
      <c r="Y78" s="120">
        <v>1</v>
      </c>
      <c r="Z78" s="189">
        <f t="shared" si="10"/>
        <v>1</v>
      </c>
      <c r="AA78" s="113"/>
      <c r="AB78" s="188"/>
      <c r="AC78" s="185" t="s">
        <v>830</v>
      </c>
      <c r="AD78" s="185" t="s">
        <v>833</v>
      </c>
      <c r="AE78" s="185" t="s">
        <v>834</v>
      </c>
      <c r="AF78" s="186">
        <v>1049</v>
      </c>
      <c r="AG78" s="185" t="s">
        <v>835</v>
      </c>
      <c r="AH78" s="185" t="s">
        <v>934</v>
      </c>
      <c r="AI78" s="157">
        <v>304714554378</v>
      </c>
      <c r="AJ78" s="190">
        <v>1.4396609555714286E-3</v>
      </c>
      <c r="AK78" s="191">
        <v>438685646.53235352</v>
      </c>
      <c r="AL78" s="192" t="s">
        <v>1010</v>
      </c>
      <c r="AM78" s="192" t="s">
        <v>999</v>
      </c>
      <c r="AN78" s="118"/>
      <c r="AO78" s="118"/>
      <c r="AP78" s="118"/>
      <c r="AQ78" s="118"/>
      <c r="AR78" s="118"/>
      <c r="AS78" s="118"/>
      <c r="AT78" s="118"/>
      <c r="AU78" s="118"/>
      <c r="AV78" s="118"/>
      <c r="AW78" s="118"/>
      <c r="AX78" s="118"/>
    </row>
    <row r="79" spans="1:50" s="117" customFormat="1" ht="200.1" customHeight="1" x14ac:dyDescent="0.2">
      <c r="A79" s="106" t="s">
        <v>1127</v>
      </c>
      <c r="B79" s="107" t="s">
        <v>628</v>
      </c>
      <c r="C79" s="108" t="s">
        <v>473</v>
      </c>
      <c r="D79" s="141" t="s">
        <v>474</v>
      </c>
      <c r="E79" s="107" t="s">
        <v>895</v>
      </c>
      <c r="F79" s="108">
        <v>0.98</v>
      </c>
      <c r="G79" s="108" t="s">
        <v>793</v>
      </c>
      <c r="H79" s="108" t="s">
        <v>481</v>
      </c>
      <c r="I79" s="108" t="s">
        <v>471</v>
      </c>
      <c r="J79" s="108" t="s">
        <v>820</v>
      </c>
      <c r="K79" s="108">
        <v>3778835</v>
      </c>
      <c r="L79" s="177" t="s">
        <v>821</v>
      </c>
      <c r="M79" s="109">
        <v>42522</v>
      </c>
      <c r="N79" s="109">
        <v>43981</v>
      </c>
      <c r="O79" s="108" t="s">
        <v>822</v>
      </c>
      <c r="P79" s="108" t="s">
        <v>766</v>
      </c>
      <c r="Q79" s="111">
        <v>1</v>
      </c>
      <c r="R79" s="111">
        <v>1</v>
      </c>
      <c r="S79" s="111">
        <v>1</v>
      </c>
      <c r="T79" s="111">
        <v>1</v>
      </c>
      <c r="U79" s="111">
        <v>1</v>
      </c>
      <c r="V79" s="111">
        <v>1</v>
      </c>
      <c r="W79" s="108">
        <v>9674</v>
      </c>
      <c r="X79" s="111">
        <v>1</v>
      </c>
      <c r="Y79" s="108">
        <v>100</v>
      </c>
      <c r="Z79" s="111">
        <v>1</v>
      </c>
      <c r="AA79" s="113"/>
      <c r="AB79" s="108"/>
      <c r="AC79" s="115" t="s">
        <v>823</v>
      </c>
      <c r="AD79" s="108" t="s">
        <v>573</v>
      </c>
      <c r="AE79" s="108" t="s">
        <v>824</v>
      </c>
      <c r="AF79" s="108">
        <v>981</v>
      </c>
      <c r="AG79" s="108" t="s">
        <v>574</v>
      </c>
      <c r="AH79" s="141" t="s">
        <v>575</v>
      </c>
      <c r="AI79" s="108" t="s">
        <v>931</v>
      </c>
      <c r="AJ79" s="108" t="s">
        <v>929</v>
      </c>
      <c r="AK79" s="194" t="s">
        <v>1210</v>
      </c>
      <c r="AL79" s="107" t="s">
        <v>1246</v>
      </c>
      <c r="AM79" s="141" t="s">
        <v>1211</v>
      </c>
    </row>
    <row r="80" spans="1:50" s="117" customFormat="1" ht="200.1" customHeight="1" x14ac:dyDescent="0.2">
      <c r="A80" s="106" t="s">
        <v>1128</v>
      </c>
      <c r="B80" s="107" t="s">
        <v>628</v>
      </c>
      <c r="C80" s="108" t="s">
        <v>473</v>
      </c>
      <c r="D80" s="107" t="s">
        <v>474</v>
      </c>
      <c r="E80" s="107" t="s">
        <v>896</v>
      </c>
      <c r="F80" s="108">
        <v>0.98</v>
      </c>
      <c r="G80" s="108" t="s">
        <v>793</v>
      </c>
      <c r="H80" s="108" t="s">
        <v>481</v>
      </c>
      <c r="I80" s="108" t="s">
        <v>471</v>
      </c>
      <c r="J80" s="108" t="s">
        <v>820</v>
      </c>
      <c r="K80" s="108">
        <v>3778835</v>
      </c>
      <c r="L80" s="106" t="s">
        <v>821</v>
      </c>
      <c r="M80" s="109">
        <v>42522</v>
      </c>
      <c r="N80" s="109">
        <v>43981</v>
      </c>
      <c r="O80" s="108" t="s">
        <v>767</v>
      </c>
      <c r="P80" s="108" t="s">
        <v>768</v>
      </c>
      <c r="Q80" s="111">
        <v>1</v>
      </c>
      <c r="R80" s="111">
        <v>1</v>
      </c>
      <c r="S80" s="111">
        <v>1</v>
      </c>
      <c r="T80" s="111">
        <v>1</v>
      </c>
      <c r="U80" s="111">
        <v>1</v>
      </c>
      <c r="V80" s="111">
        <v>1</v>
      </c>
      <c r="W80" s="111">
        <v>1</v>
      </c>
      <c r="X80" s="111">
        <v>1</v>
      </c>
      <c r="Y80" s="108">
        <v>100</v>
      </c>
      <c r="Z80" s="111">
        <v>1</v>
      </c>
      <c r="AA80" s="113"/>
      <c r="AB80" s="108"/>
      <c r="AC80" s="115" t="s">
        <v>823</v>
      </c>
      <c r="AD80" s="108" t="s">
        <v>573</v>
      </c>
      <c r="AE80" s="108" t="s">
        <v>824</v>
      </c>
      <c r="AF80" s="108">
        <v>981</v>
      </c>
      <c r="AG80" s="108" t="s">
        <v>574</v>
      </c>
      <c r="AH80" s="141" t="s">
        <v>576</v>
      </c>
      <c r="AI80" s="108" t="s">
        <v>932</v>
      </c>
      <c r="AJ80" s="108" t="s">
        <v>929</v>
      </c>
      <c r="AK80" s="194" t="s">
        <v>1210</v>
      </c>
      <c r="AL80" s="107" t="s">
        <v>1247</v>
      </c>
      <c r="AM80" s="141" t="s">
        <v>1214</v>
      </c>
    </row>
    <row r="81" spans="1:39" s="117" customFormat="1" ht="200.1" customHeight="1" x14ac:dyDescent="0.2">
      <c r="A81" s="106" t="s">
        <v>1104</v>
      </c>
      <c r="B81" s="107" t="s">
        <v>628</v>
      </c>
      <c r="C81" s="108" t="s">
        <v>482</v>
      </c>
      <c r="D81" s="107" t="s">
        <v>474</v>
      </c>
      <c r="E81" s="141" t="s">
        <v>897</v>
      </c>
      <c r="F81" s="108">
        <v>0.5</v>
      </c>
      <c r="G81" s="108" t="s">
        <v>794</v>
      </c>
      <c r="H81" s="108" t="s">
        <v>483</v>
      </c>
      <c r="I81" s="76" t="s">
        <v>471</v>
      </c>
      <c r="J81" s="108" t="s">
        <v>985</v>
      </c>
      <c r="K81" s="108" t="s">
        <v>986</v>
      </c>
      <c r="L81" s="108" t="s">
        <v>987</v>
      </c>
      <c r="M81" s="109">
        <v>42522</v>
      </c>
      <c r="N81" s="109">
        <v>43981</v>
      </c>
      <c r="O81" s="141" t="s">
        <v>988</v>
      </c>
      <c r="P81" s="141" t="s">
        <v>678</v>
      </c>
      <c r="Q81" s="129">
        <v>1</v>
      </c>
      <c r="R81" s="129">
        <v>1</v>
      </c>
      <c r="S81" s="129">
        <v>1</v>
      </c>
      <c r="T81" s="129">
        <v>1</v>
      </c>
      <c r="U81" s="113" t="s">
        <v>1237</v>
      </c>
      <c r="V81" s="129">
        <v>1</v>
      </c>
      <c r="W81" s="195" t="s">
        <v>1237</v>
      </c>
      <c r="X81" s="111">
        <v>1</v>
      </c>
      <c r="Y81" s="111">
        <v>1</v>
      </c>
      <c r="Z81" s="111">
        <v>1</v>
      </c>
      <c r="AA81" s="113"/>
      <c r="AB81" s="115"/>
      <c r="AC81" s="141" t="s">
        <v>577</v>
      </c>
      <c r="AD81" s="141" t="s">
        <v>578</v>
      </c>
      <c r="AE81" s="115" t="s">
        <v>989</v>
      </c>
      <c r="AF81" s="108">
        <v>1004</v>
      </c>
      <c r="AG81" s="141" t="s">
        <v>579</v>
      </c>
      <c r="AH81" s="141" t="s">
        <v>990</v>
      </c>
      <c r="AI81" s="196">
        <v>12432817743</v>
      </c>
      <c r="AJ81" s="107"/>
      <c r="AK81" s="196">
        <v>1239711000</v>
      </c>
      <c r="AL81" s="107" t="s">
        <v>1248</v>
      </c>
      <c r="AM81" s="107" t="s">
        <v>1212</v>
      </c>
    </row>
    <row r="82" spans="1:39" s="117" customFormat="1" ht="200.1" customHeight="1" x14ac:dyDescent="0.2">
      <c r="A82" s="106" t="s">
        <v>1103</v>
      </c>
      <c r="B82" s="107" t="s">
        <v>628</v>
      </c>
      <c r="C82" s="108" t="s">
        <v>482</v>
      </c>
      <c r="D82" s="107" t="s">
        <v>474</v>
      </c>
      <c r="E82" s="141" t="s">
        <v>991</v>
      </c>
      <c r="F82" s="108">
        <v>0.5</v>
      </c>
      <c r="G82" s="108" t="s">
        <v>794</v>
      </c>
      <c r="H82" s="108" t="s">
        <v>483</v>
      </c>
      <c r="I82" s="108" t="s">
        <v>471</v>
      </c>
      <c r="J82" s="108" t="s">
        <v>1230</v>
      </c>
      <c r="K82" s="108" t="s">
        <v>1231</v>
      </c>
      <c r="L82" s="108" t="s">
        <v>1232</v>
      </c>
      <c r="M82" s="109">
        <v>42522</v>
      </c>
      <c r="N82" s="109">
        <v>43981</v>
      </c>
      <c r="O82" s="141" t="s">
        <v>679</v>
      </c>
      <c r="P82" s="141" t="s">
        <v>680</v>
      </c>
      <c r="Q82" s="108">
        <v>1</v>
      </c>
      <c r="R82" s="108">
        <v>4</v>
      </c>
      <c r="S82" s="108">
        <v>3</v>
      </c>
      <c r="T82" s="108">
        <v>1</v>
      </c>
      <c r="U82" s="106">
        <v>1</v>
      </c>
      <c r="V82" s="111">
        <v>1</v>
      </c>
      <c r="W82" s="108">
        <v>4</v>
      </c>
      <c r="X82" s="111">
        <v>1</v>
      </c>
      <c r="Y82" s="108">
        <v>1</v>
      </c>
      <c r="Z82" s="111">
        <f>Y82/U82</f>
        <v>1</v>
      </c>
      <c r="AA82" s="113"/>
      <c r="AB82" s="115"/>
      <c r="AC82" s="141" t="s">
        <v>577</v>
      </c>
      <c r="AD82" s="141" t="s">
        <v>578</v>
      </c>
      <c r="AE82" s="115" t="s">
        <v>989</v>
      </c>
      <c r="AF82" s="108">
        <v>1004</v>
      </c>
      <c r="AG82" s="141" t="s">
        <v>579</v>
      </c>
      <c r="AH82" s="141" t="s">
        <v>992</v>
      </c>
      <c r="AI82" s="196">
        <v>21599000000</v>
      </c>
      <c r="AJ82" s="107"/>
      <c r="AK82" s="196">
        <v>20631000000</v>
      </c>
      <c r="AL82" s="197" t="s">
        <v>1233</v>
      </c>
      <c r="AM82" s="107" t="s">
        <v>1213</v>
      </c>
    </row>
    <row r="84" spans="1:39" s="204" customFormat="1" ht="12.75" customHeight="1" x14ac:dyDescent="0.2">
      <c r="A84" s="200"/>
      <c r="B84" s="201"/>
      <c r="C84" s="201"/>
      <c r="D84" s="201"/>
      <c r="E84" s="201"/>
      <c r="F84" s="201"/>
      <c r="G84" s="201"/>
      <c r="H84" s="201"/>
      <c r="I84" s="201"/>
      <c r="J84" s="201"/>
      <c r="K84" s="201"/>
      <c r="L84" s="201"/>
      <c r="M84" s="202"/>
      <c r="N84" s="202"/>
      <c r="O84" s="201"/>
      <c r="P84" s="201"/>
      <c r="Q84" s="201"/>
      <c r="R84" s="201"/>
      <c r="S84" s="201"/>
      <c r="T84" s="201"/>
      <c r="U84" s="201"/>
      <c r="V84" s="201"/>
      <c r="W84" s="201"/>
      <c r="X84" s="201"/>
      <c r="Y84" s="201"/>
      <c r="Z84" s="201"/>
      <c r="AA84" s="201"/>
      <c r="AB84" s="201"/>
      <c r="AC84" s="201"/>
      <c r="AD84" s="201"/>
      <c r="AE84" s="201"/>
      <c r="AF84" s="201"/>
      <c r="AG84" s="201"/>
      <c r="AH84" s="201"/>
      <c r="AI84" s="203"/>
      <c r="AJ84" s="201"/>
      <c r="AK84" s="201"/>
      <c r="AL84" s="201"/>
      <c r="AM84" s="201"/>
    </row>
    <row r="85" spans="1:39" s="204" customFormat="1" x14ac:dyDescent="0.2">
      <c r="A85" s="106"/>
      <c r="B85" s="201"/>
      <c r="C85" s="201"/>
      <c r="D85" s="201"/>
      <c r="E85" s="201"/>
      <c r="F85" s="201"/>
      <c r="G85" s="201"/>
      <c r="H85" s="201"/>
      <c r="I85" s="201"/>
      <c r="J85" s="201"/>
      <c r="K85" s="201"/>
      <c r="L85" s="201"/>
      <c r="M85" s="202"/>
      <c r="N85" s="202"/>
      <c r="O85" s="201"/>
      <c r="P85" s="201"/>
      <c r="Q85" s="201"/>
      <c r="R85" s="201"/>
      <c r="S85" s="201"/>
      <c r="T85" s="201"/>
      <c r="U85" s="201"/>
      <c r="V85" s="201"/>
      <c r="W85" s="201"/>
      <c r="X85" s="201"/>
      <c r="Y85" s="201"/>
      <c r="Z85" s="201"/>
      <c r="AA85" s="201"/>
      <c r="AB85" s="201"/>
      <c r="AC85" s="201"/>
      <c r="AD85" s="201"/>
      <c r="AE85" s="201"/>
      <c r="AF85" s="201"/>
      <c r="AG85" s="201"/>
      <c r="AH85" s="201"/>
      <c r="AI85" s="203"/>
      <c r="AJ85" s="201"/>
      <c r="AK85" s="201"/>
      <c r="AL85" s="201"/>
      <c r="AM85" s="201"/>
    </row>
    <row r="86" spans="1:39" s="204" customFormat="1" x14ac:dyDescent="0.2">
      <c r="A86" s="106"/>
      <c r="B86" s="201"/>
      <c r="C86" s="201"/>
      <c r="D86" s="201"/>
      <c r="E86" s="201"/>
      <c r="F86" s="201"/>
      <c r="G86" s="201"/>
      <c r="H86" s="201"/>
      <c r="I86" s="201"/>
      <c r="J86" s="201"/>
      <c r="K86" s="201"/>
      <c r="L86" s="201"/>
      <c r="M86" s="202"/>
      <c r="N86" s="202"/>
      <c r="O86" s="201"/>
      <c r="P86" s="201"/>
      <c r="Q86" s="201"/>
      <c r="R86" s="201"/>
      <c r="S86" s="201"/>
      <c r="T86" s="201"/>
      <c r="U86" s="201"/>
      <c r="V86" s="201"/>
      <c r="W86" s="201"/>
      <c r="X86" s="201"/>
      <c r="Y86" s="201"/>
      <c r="Z86" s="201"/>
      <c r="AA86" s="201"/>
      <c r="AB86" s="201"/>
      <c r="AC86" s="201"/>
      <c r="AD86" s="201"/>
      <c r="AE86" s="201"/>
      <c r="AF86" s="201"/>
      <c r="AG86" s="201"/>
      <c r="AH86" s="201"/>
      <c r="AI86" s="203"/>
      <c r="AJ86" s="201"/>
      <c r="AK86" s="201"/>
      <c r="AL86" s="201"/>
      <c r="AM86" s="201"/>
    </row>
    <row r="87" spans="1:39" s="204" customFormat="1" x14ac:dyDescent="0.2">
      <c r="A87" s="106"/>
      <c r="B87" s="201"/>
      <c r="C87" s="201"/>
      <c r="D87" s="201"/>
      <c r="E87" s="201"/>
      <c r="F87" s="201"/>
      <c r="G87" s="201"/>
      <c r="H87" s="201"/>
      <c r="I87" s="201"/>
      <c r="J87" s="201"/>
      <c r="K87" s="201"/>
      <c r="L87" s="201"/>
      <c r="M87" s="202"/>
      <c r="N87" s="202"/>
      <c r="O87" s="201"/>
      <c r="P87" s="201"/>
      <c r="Q87" s="201"/>
      <c r="R87" s="201"/>
      <c r="S87" s="201"/>
      <c r="T87" s="201"/>
      <c r="U87" s="201"/>
      <c r="V87" s="201"/>
      <c r="W87" s="201"/>
      <c r="X87" s="201"/>
      <c r="Y87" s="201"/>
      <c r="Z87" s="201"/>
      <c r="AA87" s="201"/>
      <c r="AB87" s="201"/>
      <c r="AC87" s="201"/>
      <c r="AD87" s="201"/>
      <c r="AE87" s="201"/>
      <c r="AF87" s="201"/>
      <c r="AG87" s="201"/>
      <c r="AH87" s="201"/>
      <c r="AI87" s="203"/>
      <c r="AJ87" s="201"/>
      <c r="AK87" s="201"/>
      <c r="AL87" s="201"/>
      <c r="AM87" s="201"/>
    </row>
    <row r="88" spans="1:39" s="204" customFormat="1" x14ac:dyDescent="0.2">
      <c r="A88" s="106"/>
      <c r="B88" s="201"/>
      <c r="C88" s="201"/>
      <c r="D88" s="201"/>
      <c r="E88" s="201"/>
      <c r="F88" s="201"/>
      <c r="G88" s="201"/>
      <c r="H88" s="201"/>
      <c r="I88" s="201"/>
      <c r="J88" s="201"/>
      <c r="K88" s="201"/>
      <c r="L88" s="201"/>
      <c r="M88" s="202"/>
      <c r="N88" s="202"/>
      <c r="O88" s="201"/>
      <c r="P88" s="201"/>
      <c r="Q88" s="201"/>
      <c r="R88" s="201"/>
      <c r="S88" s="201"/>
      <c r="T88" s="201"/>
      <c r="U88" s="201"/>
      <c r="V88" s="201"/>
      <c r="W88" s="201"/>
      <c r="X88" s="201"/>
      <c r="Y88" s="201"/>
      <c r="Z88" s="201"/>
      <c r="AA88" s="201"/>
      <c r="AB88" s="201"/>
      <c r="AC88" s="201"/>
      <c r="AD88" s="201"/>
      <c r="AE88" s="201"/>
      <c r="AF88" s="201"/>
      <c r="AG88" s="201"/>
      <c r="AH88" s="201"/>
      <c r="AI88" s="203"/>
      <c r="AJ88" s="201"/>
      <c r="AK88" s="201"/>
      <c r="AL88" s="201"/>
      <c r="AM88" s="201"/>
    </row>
    <row r="89" spans="1:39" s="204" customFormat="1" x14ac:dyDescent="0.2">
      <c r="A89" s="106"/>
      <c r="B89" s="201"/>
      <c r="C89" s="201"/>
      <c r="D89" s="201"/>
      <c r="E89" s="201"/>
      <c r="F89" s="201"/>
      <c r="G89" s="201"/>
      <c r="H89" s="201"/>
      <c r="I89" s="201"/>
      <c r="J89" s="201"/>
      <c r="K89" s="201"/>
      <c r="L89" s="201"/>
      <c r="M89" s="202"/>
      <c r="N89" s="202"/>
      <c r="O89" s="201"/>
      <c r="P89" s="201"/>
      <c r="Q89" s="201"/>
      <c r="R89" s="201"/>
      <c r="S89" s="201"/>
      <c r="T89" s="201"/>
      <c r="U89" s="201"/>
      <c r="V89" s="201"/>
      <c r="W89" s="201"/>
      <c r="X89" s="201"/>
      <c r="Y89" s="201"/>
      <c r="Z89" s="201"/>
      <c r="AA89" s="201"/>
      <c r="AB89" s="201"/>
      <c r="AC89" s="201"/>
      <c r="AD89" s="201"/>
      <c r="AE89" s="201"/>
      <c r="AF89" s="201"/>
      <c r="AG89" s="201"/>
      <c r="AH89" s="201"/>
      <c r="AI89" s="203"/>
      <c r="AJ89" s="201"/>
      <c r="AK89" s="201"/>
      <c r="AL89" s="201"/>
      <c r="AM89" s="201"/>
    </row>
    <row r="90" spans="1:39" x14ac:dyDescent="0.2">
      <c r="A90" s="205"/>
      <c r="B90" s="206"/>
      <c r="C90" s="206"/>
      <c r="D90" s="206"/>
      <c r="E90" s="206"/>
      <c r="F90" s="206"/>
      <c r="G90" s="206"/>
      <c r="H90" s="206"/>
      <c r="I90" s="206"/>
      <c r="J90" s="206"/>
      <c r="K90" s="206"/>
      <c r="L90" s="206"/>
      <c r="M90" s="207"/>
      <c r="N90" s="207"/>
      <c r="O90" s="206"/>
      <c r="P90" s="206"/>
      <c r="Q90" s="206"/>
      <c r="R90" s="206"/>
      <c r="S90" s="206"/>
      <c r="T90" s="206"/>
      <c r="U90" s="206"/>
      <c r="V90" s="206"/>
      <c r="W90" s="206"/>
      <c r="X90" s="206"/>
      <c r="Y90" s="206"/>
      <c r="Z90" s="206"/>
      <c r="AA90" s="206"/>
      <c r="AB90" s="206"/>
      <c r="AC90" s="206"/>
      <c r="AD90" s="206"/>
      <c r="AE90" s="206"/>
      <c r="AF90" s="206"/>
      <c r="AG90" s="206"/>
      <c r="AH90" s="206"/>
      <c r="AI90" s="208"/>
      <c r="AJ90" s="206"/>
      <c r="AK90" s="206"/>
      <c r="AL90" s="206"/>
      <c r="AM90" s="206"/>
    </row>
    <row r="91" spans="1:39" x14ac:dyDescent="0.2">
      <c r="B91" s="206"/>
      <c r="C91" s="206"/>
      <c r="D91" s="206"/>
      <c r="E91" s="206"/>
      <c r="F91" s="206"/>
      <c r="G91" s="206"/>
      <c r="H91" s="206"/>
      <c r="I91" s="206"/>
      <c r="J91" s="206"/>
      <c r="K91" s="206"/>
      <c r="L91" s="206"/>
      <c r="M91" s="207"/>
      <c r="N91" s="207"/>
      <c r="O91" s="206"/>
      <c r="P91" s="206"/>
      <c r="Q91" s="206"/>
      <c r="R91" s="206"/>
      <c r="S91" s="206"/>
      <c r="T91" s="206"/>
      <c r="U91" s="206"/>
      <c r="V91" s="206"/>
      <c r="W91" s="206"/>
      <c r="X91" s="206"/>
      <c r="Y91" s="206"/>
      <c r="Z91" s="206"/>
      <c r="AA91" s="206"/>
      <c r="AB91" s="206"/>
      <c r="AC91" s="206"/>
      <c r="AD91" s="206"/>
      <c r="AE91" s="206"/>
      <c r="AF91" s="206"/>
      <c r="AG91" s="206"/>
      <c r="AH91" s="206"/>
      <c r="AI91" s="208"/>
      <c r="AJ91" s="206"/>
      <c r="AK91" s="206"/>
      <c r="AL91" s="206"/>
      <c r="AM91" s="206"/>
    </row>
    <row r="92" spans="1:39" x14ac:dyDescent="0.2">
      <c r="B92" s="206"/>
      <c r="C92" s="206"/>
      <c r="D92" s="206"/>
      <c r="E92" s="206"/>
      <c r="F92" s="206"/>
      <c r="G92" s="206"/>
      <c r="H92" s="206"/>
      <c r="I92" s="206"/>
      <c r="J92" s="206"/>
      <c r="K92" s="206"/>
      <c r="L92" s="206"/>
      <c r="M92" s="207"/>
      <c r="N92" s="207"/>
      <c r="O92" s="206"/>
      <c r="P92" s="206"/>
      <c r="Q92" s="206"/>
      <c r="R92" s="206"/>
      <c r="S92" s="206"/>
      <c r="T92" s="206"/>
      <c r="U92" s="206"/>
      <c r="V92" s="206"/>
      <c r="W92" s="206"/>
      <c r="X92" s="206"/>
      <c r="Y92" s="206"/>
      <c r="Z92" s="206"/>
      <c r="AA92" s="206"/>
      <c r="AB92" s="206"/>
      <c r="AC92" s="206"/>
      <c r="AD92" s="206"/>
      <c r="AE92" s="206"/>
      <c r="AF92" s="206"/>
      <c r="AG92" s="206"/>
      <c r="AH92" s="206"/>
      <c r="AI92" s="208"/>
      <c r="AJ92" s="206"/>
      <c r="AK92" s="206"/>
      <c r="AL92" s="206"/>
      <c r="AM92" s="206"/>
    </row>
    <row r="93" spans="1:39" x14ac:dyDescent="0.2">
      <c r="B93" s="206"/>
      <c r="C93" s="206"/>
      <c r="D93" s="206"/>
      <c r="E93" s="206"/>
      <c r="F93" s="206"/>
      <c r="G93" s="206"/>
      <c r="H93" s="206"/>
      <c r="I93" s="206"/>
      <c r="J93" s="206"/>
      <c r="K93" s="206"/>
      <c r="L93" s="206"/>
      <c r="M93" s="207"/>
      <c r="N93" s="207"/>
      <c r="O93" s="206"/>
      <c r="P93" s="206"/>
      <c r="Q93" s="206"/>
      <c r="R93" s="206"/>
      <c r="S93" s="206"/>
      <c r="T93" s="206"/>
      <c r="U93" s="206"/>
      <c r="V93" s="206"/>
      <c r="W93" s="206"/>
      <c r="X93" s="206"/>
      <c r="Y93" s="206"/>
      <c r="Z93" s="206"/>
      <c r="AA93" s="206"/>
      <c r="AB93" s="206"/>
      <c r="AC93" s="206"/>
      <c r="AD93" s="206"/>
      <c r="AE93" s="206"/>
      <c r="AF93" s="206"/>
      <c r="AG93" s="206"/>
      <c r="AH93" s="206"/>
      <c r="AI93" s="208"/>
      <c r="AJ93" s="206"/>
      <c r="AK93" s="206"/>
      <c r="AL93" s="206"/>
      <c r="AM93" s="206"/>
    </row>
    <row r="94" spans="1:39" x14ac:dyDescent="0.2">
      <c r="B94" s="206"/>
      <c r="C94" s="206"/>
      <c r="D94" s="206"/>
      <c r="E94" s="206"/>
      <c r="F94" s="206"/>
      <c r="G94" s="206"/>
      <c r="H94" s="206"/>
      <c r="I94" s="206"/>
      <c r="J94" s="206"/>
      <c r="K94" s="206"/>
      <c r="L94" s="206"/>
      <c r="M94" s="207"/>
      <c r="N94" s="207"/>
      <c r="O94" s="206"/>
      <c r="P94" s="206"/>
      <c r="Q94" s="206"/>
      <c r="R94" s="206"/>
      <c r="S94" s="206"/>
      <c r="T94" s="206"/>
      <c r="U94" s="206"/>
      <c r="V94" s="206"/>
      <c r="W94" s="206"/>
      <c r="X94" s="206"/>
      <c r="Y94" s="206"/>
      <c r="Z94" s="206"/>
      <c r="AA94" s="206"/>
      <c r="AB94" s="206"/>
      <c r="AC94" s="206"/>
      <c r="AD94" s="206"/>
      <c r="AE94" s="206"/>
      <c r="AF94" s="206"/>
      <c r="AG94" s="206"/>
      <c r="AH94" s="206"/>
      <c r="AI94" s="208"/>
      <c r="AJ94" s="206"/>
      <c r="AK94" s="206"/>
      <c r="AL94" s="206"/>
      <c r="AM94" s="206"/>
    </row>
  </sheetData>
  <autoFilter ref="A10:AX83"/>
  <mergeCells count="17">
    <mergeCell ref="B7:AA8"/>
    <mergeCell ref="AC7:AE8"/>
    <mergeCell ref="AF7:AL8"/>
    <mergeCell ref="AM7:AM9"/>
    <mergeCell ref="B9:D9"/>
    <mergeCell ref="AF9:AL9"/>
    <mergeCell ref="E9:F9"/>
    <mergeCell ref="G9:L9"/>
    <mergeCell ref="M9:N9"/>
    <mergeCell ref="O9:T9"/>
    <mergeCell ref="U9:AB9"/>
    <mergeCell ref="AC9:AE9"/>
    <mergeCell ref="G1:AM6"/>
    <mergeCell ref="D2:F2"/>
    <mergeCell ref="D3:F3"/>
    <mergeCell ref="D4:F4"/>
    <mergeCell ref="B5:C5"/>
  </mergeCells>
  <conditionalFormatting sqref="AI18">
    <cfRule type="duplicateValues" dxfId="50" priority="56" stopIfTrue="1"/>
  </conditionalFormatting>
  <conditionalFormatting sqref="AI18">
    <cfRule type="duplicateValues" dxfId="49" priority="55" stopIfTrue="1"/>
  </conditionalFormatting>
  <conditionalFormatting sqref="AI23">
    <cfRule type="duplicateValues" dxfId="48" priority="52" stopIfTrue="1"/>
  </conditionalFormatting>
  <conditionalFormatting sqref="AI23">
    <cfRule type="duplicateValues" dxfId="47" priority="51" stopIfTrue="1"/>
  </conditionalFormatting>
  <conditionalFormatting sqref="AI24">
    <cfRule type="duplicateValues" dxfId="46" priority="50" stopIfTrue="1"/>
  </conditionalFormatting>
  <conditionalFormatting sqref="AI24">
    <cfRule type="duplicateValues" dxfId="45" priority="49" stopIfTrue="1"/>
  </conditionalFormatting>
  <conditionalFormatting sqref="AI60">
    <cfRule type="duplicateValues" dxfId="44" priority="48" stopIfTrue="1"/>
  </conditionalFormatting>
  <conditionalFormatting sqref="AI60">
    <cfRule type="duplicateValues" dxfId="43" priority="47" stopIfTrue="1"/>
  </conditionalFormatting>
  <conditionalFormatting sqref="E47">
    <cfRule type="duplicateValues" dxfId="42" priority="45"/>
    <cfRule type="duplicateValues" dxfId="41" priority="46"/>
  </conditionalFormatting>
  <conditionalFormatting sqref="AH47">
    <cfRule type="duplicateValues" dxfId="40" priority="39"/>
    <cfRule type="duplicateValues" dxfId="39" priority="40"/>
  </conditionalFormatting>
  <conditionalFormatting sqref="O47">
    <cfRule type="duplicateValues" dxfId="38" priority="37"/>
    <cfRule type="duplicateValues" dxfId="37" priority="38"/>
  </conditionalFormatting>
  <conditionalFormatting sqref="P47">
    <cfRule type="duplicateValues" dxfId="36" priority="35"/>
    <cfRule type="duplicateValues" dxfId="35" priority="36"/>
  </conditionalFormatting>
  <conditionalFormatting sqref="AH47">
    <cfRule type="duplicateValues" dxfId="34" priority="41"/>
    <cfRule type="duplicateValues" dxfId="33" priority="42"/>
  </conditionalFormatting>
  <conditionalFormatting sqref="AH30">
    <cfRule type="duplicateValues" dxfId="32" priority="25"/>
    <cfRule type="duplicateValues" dxfId="31" priority="26"/>
  </conditionalFormatting>
  <conditionalFormatting sqref="AH31">
    <cfRule type="duplicateValues" dxfId="30" priority="23"/>
    <cfRule type="duplicateValues" dxfId="29" priority="24"/>
  </conditionalFormatting>
  <conditionalFormatting sqref="AH37">
    <cfRule type="duplicateValues" dxfId="28" priority="22" stopIfTrue="1"/>
  </conditionalFormatting>
  <conditionalFormatting sqref="AJ37">
    <cfRule type="duplicateValues" dxfId="27" priority="20" stopIfTrue="1"/>
  </conditionalFormatting>
  <conditionalFormatting sqref="AI37">
    <cfRule type="duplicateValues" dxfId="26" priority="19" stopIfTrue="1"/>
  </conditionalFormatting>
  <conditionalFormatting sqref="AJ38">
    <cfRule type="duplicateValues" dxfId="25" priority="17" stopIfTrue="1"/>
  </conditionalFormatting>
  <conditionalFormatting sqref="AI38">
    <cfRule type="duplicateValues" dxfId="24" priority="16" stopIfTrue="1"/>
  </conditionalFormatting>
  <conditionalFormatting sqref="AI39">
    <cfRule type="duplicateValues" dxfId="23" priority="15" stopIfTrue="1"/>
  </conditionalFormatting>
  <conditionalFormatting sqref="AJ39">
    <cfRule type="duplicateValues" dxfId="22" priority="14" stopIfTrue="1"/>
  </conditionalFormatting>
  <conditionalFormatting sqref="AH16">
    <cfRule type="duplicateValues" dxfId="21" priority="5"/>
    <cfRule type="duplicateValues" dxfId="20" priority="6"/>
  </conditionalFormatting>
  <conditionalFormatting sqref="AH17">
    <cfRule type="duplicateValues" dxfId="19" priority="3"/>
    <cfRule type="duplicateValues" dxfId="18" priority="4"/>
  </conditionalFormatting>
  <conditionalFormatting sqref="AH71">
    <cfRule type="duplicateValues" dxfId="17" priority="1"/>
    <cfRule type="duplicateValues" dxfId="16" priority="2"/>
  </conditionalFormatting>
  <conditionalFormatting sqref="AK37">
    <cfRule type="duplicateValues" dxfId="15" priority="58" stopIfTrue="1"/>
  </conditionalFormatting>
  <conditionalFormatting sqref="AK38">
    <cfRule type="duplicateValues" dxfId="14" priority="59" stopIfTrue="1"/>
  </conditionalFormatting>
  <conditionalFormatting sqref="AK39">
    <cfRule type="duplicateValues" dxfId="13" priority="60" stopIfTrue="1"/>
  </conditionalFormatting>
  <dataValidations xWindow="1072" yWindow="193" count="44">
    <dataValidation allowBlank="1" showInputMessage="1" showErrorMessage="1" prompt="PRESUPUESTO EJECUTADO AL CORTE DEL INFORME: Ingrese el presupuesto ejecutado al periodo del reporte. Debe coincidir con herramienta financiera." sqref="AI33:AJ33 AK32:AK33 AI37:AK39"/>
    <dataValidation allowBlank="1" showInputMessage="1" showErrorMessage="1" prompt="Número de adultos formados más no certificados. Esto conforme al indicador." sqref="U51"/>
    <dataValidation allowBlank="1" showInputMessage="1" showErrorMessage="1" prompt="El presupuesto programado incluye todos los grupos etáreos dentro de la meta Formar 10.000 ciudadanos." sqref="AI51"/>
    <dataValidation allowBlank="1" showInputMessage="1" showErrorMessage="1" prompt="Por favor elegir la categoría que estructura la pp o el plan de acciones afirmativas_x000a_" sqref="B11"/>
    <dataValidation type="list" allowBlank="1" showInputMessage="1" showErrorMessage="1" promptTitle="¡Recuerde!" prompt="Elegir la política pública o plan de acciones afirmativas._x000a_" sqref="D2">
      <formula1>Política_Pública</formula1>
    </dataValidation>
    <dataValidation allowBlank="1" showInputMessage="1" showErrorMessage="1" prompt="Elija de acuerdo a la categoría anterior_x000a_" sqref="C11"/>
    <dataValidation allowBlank="1" showInputMessage="1" showErrorMessage="1" prompt="Describa las acciones que desarrollan los componentes de la PP o Plan de Acciones Afirmativas" sqref="E11"/>
    <dataValidation allowBlank="1" showInputMessage="1" showErrorMessage="1" prompt="Escriba el nombre del profesional que diligencia la matriz _x000a_" sqref="D4"/>
    <dataValidation allowBlank="1" showInputMessage="1" showErrorMessage="1" prompt="Escriba el nombre de la Entidad qué hizo el reporte_x000a_" sqref="D3"/>
    <dataValidation allowBlank="1" showInputMessage="1" showErrorMessage="1" prompt="Por favor elegir de acuerdo a la categoría anterior, el objetivo o componente que desarrolla la categoría._x000a_" sqref="D11"/>
    <dataValidation type="date" operator="greaterThan" allowBlank="1" showInputMessage="1" showErrorMessage="1" prompt="Escriba la fecha en formato DD-MM-AA_x000a_" sqref="D5">
      <formula1>32874</formula1>
    </dataValidation>
    <dataValidation allowBlank="1" showInputMessage="1" showErrorMessage="1" prompt="Teniendo en cuenta la fórmula de cálculo de cada indicador, registre el resultado de cada uno para la vigencia." sqref="W11"/>
    <dataValidation allowBlank="1" showInputMessage="1" showErrorMessage="1" prompt="Este avance se calcula en la Dirección de Equidad y Políticas Poblacionales a partir del resultado de cada indicador frente a su meta anual." sqref="X11 AB11 Z11:Z13"/>
    <dataValidation allowBlank="1" showInputMessage="1" showErrorMessage="1" prompt=" Este avance se calcula en la Dirección de Equidad y Políticas Poblacionales a partir del resultado de cada indicador frente a su meta anual." sqref="V11"/>
    <dataValidation allowBlank="1" showInputMessage="1" showErrorMessage="1" prompt="Teniendo en cuenta la fórmula de cálculo de cada indicador, registre el resultado de cada uno para la vigencia_x000a_" sqref="U11"/>
    <dataValidation allowBlank="1" showInputMessage="1" showErrorMessage="1" prompt="Por favor indique el porcentaje de recursos del proyecto que corresponden a la acción referenciada de esta polìtica o programa._x000a_" sqref="AJ11"/>
    <dataValidation allowBlank="1" showInputMessage="1" showErrorMessage="1" prompt="Por favor diligencie los recursos del proyecto. Si no hay un proyecto asociado, por favor incluya los recursos por funcionamiento (gestión)._x000a_" sqref="AI11"/>
    <dataValidation allowBlank="1" showInputMessage="1" showErrorMessage="1" prompt="Por favor diligencie la Meta del proyecto._x000a__x000a_" sqref="AH11"/>
    <dataValidation allowBlank="1" showInputMessage="1" showErrorMessage="1" prompt="Diligencia por favor el código o número del proyecto._x000a__x000a_" sqref="AF11"/>
    <dataValidation allowBlank="1" showInputMessage="1" showErrorMessage="1" prompt="Por favor diligencie el nombre del proyecto o las actividades de funcionamiento con las que se da cumplimiento (gestión)._x000a__x000a__x000a__x000a_" sqref="AG11"/>
    <dataValidation allowBlank="1" showInputMessage="1" showErrorMessage="1" prompt="Por diligencie las observaciones que considere pertinentes." sqref="AM11 AM25:AM27"/>
    <dataValidation allowBlank="1" showInputMessage="1" showErrorMessage="1" prompt="Por favor incluya los avances frente  la meta del proyecto de inversión." sqref="AL11:AL13 AL26:AL28"/>
    <dataValidation allowBlank="1" showInputMessage="1" showErrorMessage="1" prompt="Por favor indicar en recursos: presupuesto obligado/ persupuesto asignado" sqref="AK11"/>
    <dataValidation allowBlank="1" showInputMessage="1" showErrorMessage="1" prompt="Por favor seleccionar el Proyecto de acuerdo al Progama" sqref="AE11"/>
    <dataValidation allowBlank="1" showInputMessage="1" showErrorMessage="1" prompt="Por favor seleccionar el Programa de acuerdo al Pilar o Eje." sqref="AD11"/>
    <dataValidation allowBlank="1" showInputMessage="1" showErrorMessage="1" prompt="Por favor elija el Pilar o Eje del PDD." sqref="AC11"/>
    <dataValidation allowBlank="1" showInputMessage="1" showErrorMessage="1" prompt="Teniendo en cuenta la fórmula de cálculo de cada indicador, registre el resultado de cada uno para la vigencia" sqref="Y11 AA11:AA82"/>
    <dataValidation allowBlank="1" showInputMessage="1" showErrorMessage="1" prompt="Escriba la Meta que se tienen programada." sqref="Q11:T11"/>
    <dataValidation allowBlank="1" showInputMessage="1" showErrorMessage="1" prompt="Por favor incluya las variables consideradas para el cálculo del indicador tomando como referencia las variables señaladas en la definición de la fórmula. (forma matematica)." sqref="P11:P12"/>
    <dataValidation allowBlank="1" showInputMessage="1" showErrorMessage="1" prompt="Escriba el nombre del indicador. Debe ser claro,apropiado,medible, adecuado y sensible. Recuerde NO formular varios indicadores para la misma acción." sqref="O11"/>
    <dataValidation allowBlank="1" showInputMessage="1" showErrorMessage="1" prompt="Escriba la fecha de finalización de la acción. Formato DD-MM-AAAA" sqref="N11:N28"/>
    <dataValidation allowBlank="1" showInputMessage="1" showErrorMessage="1" prompt="Escriba la fecha de inicio de la acción. Formato DD-MM-AAAA" sqref="M11"/>
    <dataValidation allowBlank="1" showInputMessage="1" showErrorMessage="1" prompt="Por favor escriba el correo electrónico de la persona responsable de reportar la información sobre la ejecución de la acción." sqref="L11"/>
    <dataValidation allowBlank="1" showInputMessage="1" showErrorMessage="1" prompt="Por favor escriba el número telefónico de la persona responsable de reportar la información sobre la ejecución de la acción." sqref="K11"/>
    <dataValidation allowBlank="1" showInputMessage="1" showErrorMessage="1" prompt="Escriba el nombre completo de la persona responsable de reportar la ejecución de la acción." sqref="J11"/>
    <dataValidation allowBlank="1" showInputMessage="1" showErrorMessage="1" prompt="Si el reporte de la información no corresponde al Distrito por favor diligencie el nombre completo de quién debe repotar." sqref="I11"/>
    <dataValidation allowBlank="1" showInputMessage="1" showErrorMessage="1" prompt="De acuerdo al Sector elija la entidad responsable de repotar la información." sqref="H11"/>
    <dataValidation allowBlank="1" showInputMessage="1" showErrorMessage="1" prompt="Por favor elija el Sector de la Administración Distrital que está a cargo del reporte de la información sobre el desarrollo de la acción. " sqref="G11"/>
    <dataValidation type="decimal" allowBlank="1" showInputMessage="1" showErrorMessage="1" sqref="AJ61 AJ51:AJ57 AJ72:AJ74 AJ68 AJ19:AJ22 AK72 AJ76:AJ81 AJ12:AJ15 AJ47 AJ84:AJ94">
      <formula1>0</formula1>
      <formula2>100</formula2>
    </dataValidation>
    <dataValidation type="list" allowBlank="1" showInputMessage="1" showErrorMessage="1" sqref="AC72:AC75 AC10 AC12:AC15 AC18:AC28 AC82 AC84:AC94 AC32:AC70">
      <formula1>_Pilar_Eje</formula1>
    </dataValidation>
    <dataValidation type="list" allowBlank="1" showInputMessage="1" showErrorMessage="1" sqref="B84:B94 B41:B46">
      <formula1>Dimensiones</formula1>
    </dataValidation>
    <dataValidation type="list" allowBlank="1" showInputMessage="1" showErrorMessage="1" sqref="G84:G94">
      <formula1>Sector</formula1>
    </dataValidation>
    <dataValidation type="date" operator="greaterThan" allowBlank="1" showInputMessage="1" showErrorMessage="1" sqref="M51:N55 M25:M26 M72:N72 N60 M12:M15 M68:N68 M58:N58 N32 N37:N39 M84:N94 M41:N47">
      <formula1>42736</formula1>
    </dataValidation>
    <dataValidation type="list" allowBlank="1" showInputMessage="1" showErrorMessage="1" sqref="AD73:AD74 AD51:AD57 AD72:AE72 AD48:AE50 AD75:AE75 AD10:AE10 H10 AD12:AE15 AD18:AE28 H82 AD82:AE82 AD47 AD58:AE70 C84:C94 AD84:AE94 H84:H94 C41:C46 AD32:AE46 H12:H75">
      <formula1>INDIRECT(B10)</formula1>
    </dataValidation>
  </dataValidations>
  <hyperlinks>
    <hyperlink ref="L42" r:id="rId1"/>
    <hyperlink ref="L43" r:id="rId2"/>
    <hyperlink ref="L44" r:id="rId3"/>
    <hyperlink ref="L59" r:id="rId4"/>
    <hyperlink ref="L79" r:id="rId5"/>
  </hyperlinks>
  <pageMargins left="0.7" right="0.7" top="0.75" bottom="0.75" header="0.3" footer="0.3"/>
  <pageSetup orientation="portrait" horizontalDpi="300" verticalDpi="300"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1"/>
  <sheetViews>
    <sheetView topLeftCell="AB8" workbookViewId="0">
      <selection activeCell="AL10" sqref="AL1:AL1048576"/>
    </sheetView>
  </sheetViews>
  <sheetFormatPr baseColWidth="10" defaultRowHeight="15" x14ac:dyDescent="0.25"/>
  <cols>
    <col min="38" max="38" width="55" customWidth="1"/>
  </cols>
  <sheetData>
    <row r="1" spans="1:49" s="81" customFormat="1" ht="19.5" customHeight="1" x14ac:dyDescent="0.2">
      <c r="A1" s="77"/>
      <c r="B1" s="77"/>
      <c r="C1" s="78"/>
      <c r="D1" s="78"/>
      <c r="E1" s="78"/>
      <c r="F1" s="79"/>
      <c r="G1" s="220" t="s">
        <v>72</v>
      </c>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2"/>
      <c r="AM1" s="80"/>
      <c r="AN1" s="80"/>
      <c r="AO1" s="80"/>
      <c r="AP1" s="80"/>
      <c r="AQ1" s="80"/>
      <c r="AR1" s="80"/>
      <c r="AS1" s="80"/>
      <c r="AT1" s="80"/>
      <c r="AU1" s="80"/>
      <c r="AV1" s="80"/>
    </row>
    <row r="2" spans="1:49" s="81" customFormat="1" ht="20.100000000000001" customHeight="1" x14ac:dyDescent="0.25">
      <c r="A2" s="82"/>
      <c r="B2" s="83" t="s">
        <v>76</v>
      </c>
      <c r="C2" s="84"/>
      <c r="D2" s="229" t="s">
        <v>454</v>
      </c>
      <c r="E2" s="229"/>
      <c r="F2" s="230"/>
      <c r="G2" s="223"/>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5"/>
      <c r="AM2" s="80"/>
      <c r="AN2" s="80"/>
      <c r="AO2" s="80"/>
      <c r="AP2" s="80"/>
      <c r="AQ2" s="80"/>
      <c r="AR2" s="80"/>
      <c r="AS2" s="80"/>
      <c r="AT2" s="80"/>
      <c r="AU2" s="80"/>
      <c r="AV2" s="80"/>
    </row>
    <row r="3" spans="1:49" s="81" customFormat="1" ht="20.100000000000001" customHeight="1" x14ac:dyDescent="0.25">
      <c r="A3" s="82"/>
      <c r="B3" s="83" t="s">
        <v>73</v>
      </c>
      <c r="C3" s="85"/>
      <c r="D3" s="231" t="s">
        <v>880</v>
      </c>
      <c r="E3" s="231"/>
      <c r="F3" s="232"/>
      <c r="G3" s="223"/>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5"/>
      <c r="AM3" s="80"/>
      <c r="AN3" s="80"/>
      <c r="AO3" s="80"/>
      <c r="AP3" s="80"/>
      <c r="AQ3" s="80"/>
      <c r="AR3" s="80"/>
      <c r="AS3" s="80"/>
      <c r="AT3" s="80"/>
      <c r="AU3" s="80"/>
      <c r="AV3" s="80"/>
    </row>
    <row r="4" spans="1:49" s="81" customFormat="1" ht="20.100000000000001" customHeight="1" x14ac:dyDescent="0.25">
      <c r="A4" s="82"/>
      <c r="B4" s="83" t="s">
        <v>74</v>
      </c>
      <c r="C4" s="85"/>
      <c r="D4" s="233"/>
      <c r="E4" s="233"/>
      <c r="F4" s="234"/>
      <c r="G4" s="223"/>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5"/>
      <c r="AM4" s="80"/>
      <c r="AN4" s="80"/>
      <c r="AO4" s="80"/>
      <c r="AP4" s="80"/>
      <c r="AQ4" s="80"/>
      <c r="AR4" s="80"/>
      <c r="AS4" s="80"/>
      <c r="AT4" s="80"/>
      <c r="AU4" s="80"/>
      <c r="AV4" s="80"/>
    </row>
    <row r="5" spans="1:49" s="81" customFormat="1" ht="20.100000000000001" customHeight="1" x14ac:dyDescent="0.25">
      <c r="A5" s="82"/>
      <c r="B5" s="235" t="s">
        <v>75</v>
      </c>
      <c r="C5" s="236"/>
      <c r="D5" s="86"/>
      <c r="E5" s="87" t="s">
        <v>1236</v>
      </c>
      <c r="F5" s="88"/>
      <c r="G5" s="223"/>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5"/>
      <c r="AM5" s="80"/>
      <c r="AN5" s="80"/>
      <c r="AO5" s="80"/>
      <c r="AP5" s="80"/>
      <c r="AQ5" s="80"/>
      <c r="AR5" s="80"/>
      <c r="AS5" s="80"/>
      <c r="AT5" s="80"/>
      <c r="AU5" s="80"/>
      <c r="AV5" s="80"/>
    </row>
    <row r="6" spans="1:49" s="81" customFormat="1" ht="10.5" customHeight="1" thickBot="1" x14ac:dyDescent="0.25">
      <c r="A6" s="82"/>
      <c r="B6" s="89"/>
      <c r="C6" s="90"/>
      <c r="D6" s="91"/>
      <c r="E6" s="91"/>
      <c r="F6" s="92"/>
      <c r="G6" s="226"/>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8"/>
      <c r="AM6" s="80"/>
      <c r="AN6" s="80"/>
      <c r="AO6" s="80"/>
      <c r="AP6" s="80"/>
      <c r="AQ6" s="80"/>
      <c r="AR6" s="80"/>
      <c r="AS6" s="80"/>
      <c r="AT6" s="80"/>
      <c r="AU6" s="80"/>
      <c r="AV6" s="80"/>
    </row>
    <row r="7" spans="1:49" s="94" customFormat="1" ht="15" customHeight="1" x14ac:dyDescent="0.2">
      <c r="A7" s="82"/>
      <c r="B7" s="237" t="s">
        <v>144</v>
      </c>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93"/>
      <c r="AC7" s="241" t="s">
        <v>123</v>
      </c>
      <c r="AD7" s="242"/>
      <c r="AE7" s="243"/>
      <c r="AF7" s="247" t="s">
        <v>450</v>
      </c>
      <c r="AG7" s="248"/>
      <c r="AH7" s="248"/>
      <c r="AI7" s="248"/>
      <c r="AJ7" s="248"/>
      <c r="AK7" s="248"/>
      <c r="AL7" s="253"/>
      <c r="AM7" s="80"/>
      <c r="AN7" s="80"/>
      <c r="AO7" s="80"/>
      <c r="AP7" s="80"/>
      <c r="AQ7" s="80"/>
      <c r="AR7" s="80"/>
      <c r="AS7" s="80"/>
      <c r="AT7" s="80"/>
      <c r="AU7" s="80"/>
      <c r="AV7" s="80"/>
    </row>
    <row r="8" spans="1:49" s="94" customFormat="1" ht="15" customHeight="1" x14ac:dyDescent="0.2">
      <c r="A8" s="82"/>
      <c r="B8" s="239"/>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95"/>
      <c r="AC8" s="244"/>
      <c r="AD8" s="245"/>
      <c r="AE8" s="246"/>
      <c r="AF8" s="250"/>
      <c r="AG8" s="251"/>
      <c r="AH8" s="251"/>
      <c r="AI8" s="251"/>
      <c r="AJ8" s="251"/>
      <c r="AK8" s="251"/>
      <c r="AL8" s="254"/>
      <c r="AM8" s="80"/>
      <c r="AN8" s="80"/>
      <c r="AO8" s="80"/>
      <c r="AP8" s="80"/>
      <c r="AQ8" s="80"/>
      <c r="AR8" s="80"/>
      <c r="AS8" s="80"/>
      <c r="AT8" s="80"/>
      <c r="AU8" s="80"/>
      <c r="AV8" s="80"/>
    </row>
    <row r="9" spans="1:49" s="94" customFormat="1" ht="44.25" customHeight="1" x14ac:dyDescent="0.2">
      <c r="A9" s="82"/>
      <c r="B9" s="255" t="s">
        <v>124</v>
      </c>
      <c r="C9" s="256"/>
      <c r="D9" s="257"/>
      <c r="E9" s="261" t="s">
        <v>125</v>
      </c>
      <c r="F9" s="262"/>
      <c r="G9" s="263" t="s">
        <v>452</v>
      </c>
      <c r="H9" s="263"/>
      <c r="I9" s="263"/>
      <c r="J9" s="263"/>
      <c r="K9" s="263"/>
      <c r="L9" s="263"/>
      <c r="M9" s="264" t="s">
        <v>88</v>
      </c>
      <c r="N9" s="265"/>
      <c r="O9" s="266" t="s">
        <v>136</v>
      </c>
      <c r="P9" s="266"/>
      <c r="Q9" s="266"/>
      <c r="R9" s="266"/>
      <c r="S9" s="266"/>
      <c r="T9" s="266"/>
      <c r="U9" s="261" t="s">
        <v>137</v>
      </c>
      <c r="V9" s="267"/>
      <c r="W9" s="267"/>
      <c r="X9" s="267"/>
      <c r="Y9" s="267"/>
      <c r="Z9" s="267"/>
      <c r="AA9" s="267"/>
      <c r="AB9" s="268"/>
      <c r="AC9" s="269"/>
      <c r="AD9" s="270"/>
      <c r="AE9" s="271"/>
      <c r="AF9" s="258" t="s">
        <v>142</v>
      </c>
      <c r="AG9" s="259"/>
      <c r="AH9" s="259"/>
      <c r="AI9" s="259"/>
      <c r="AJ9" s="259"/>
      <c r="AK9" s="259"/>
      <c r="AL9" s="254"/>
      <c r="AM9" s="80"/>
      <c r="AN9" s="80"/>
      <c r="AO9" s="80"/>
      <c r="AP9" s="80"/>
      <c r="AQ9" s="80"/>
      <c r="AR9" s="80"/>
      <c r="AS9" s="80"/>
      <c r="AT9" s="80"/>
      <c r="AU9" s="80"/>
      <c r="AV9" s="80"/>
    </row>
    <row r="10" spans="1:49" s="105" customFormat="1" ht="87.75" customHeight="1" x14ac:dyDescent="0.2">
      <c r="A10" s="96" t="s">
        <v>1152</v>
      </c>
      <c r="B10" s="97" t="s">
        <v>1196</v>
      </c>
      <c r="C10" s="97" t="s">
        <v>799</v>
      </c>
      <c r="D10" s="98" t="s">
        <v>800</v>
      </c>
      <c r="E10" s="98" t="s">
        <v>77</v>
      </c>
      <c r="F10" s="98" t="s">
        <v>87</v>
      </c>
      <c r="G10" s="98" t="s">
        <v>80</v>
      </c>
      <c r="H10" s="98" t="s">
        <v>451</v>
      </c>
      <c r="I10" s="98" t="s">
        <v>81</v>
      </c>
      <c r="J10" s="98" t="s">
        <v>82</v>
      </c>
      <c r="K10" s="98" t="s">
        <v>83</v>
      </c>
      <c r="L10" s="98" t="s">
        <v>453</v>
      </c>
      <c r="M10" s="97" t="s">
        <v>79</v>
      </c>
      <c r="N10" s="97" t="s">
        <v>78</v>
      </c>
      <c r="O10" s="97" t="s">
        <v>126</v>
      </c>
      <c r="P10" s="98" t="s">
        <v>127</v>
      </c>
      <c r="Q10" s="98" t="s">
        <v>128</v>
      </c>
      <c r="R10" s="98" t="s">
        <v>129</v>
      </c>
      <c r="S10" s="97" t="s">
        <v>130</v>
      </c>
      <c r="T10" s="98" t="s">
        <v>131</v>
      </c>
      <c r="U10" s="98" t="s">
        <v>132</v>
      </c>
      <c r="V10" s="99" t="s">
        <v>138</v>
      </c>
      <c r="W10" s="98" t="s">
        <v>133</v>
      </c>
      <c r="X10" s="100" t="s">
        <v>139</v>
      </c>
      <c r="Y10" s="97" t="s">
        <v>134</v>
      </c>
      <c r="Z10" s="101" t="s">
        <v>140</v>
      </c>
      <c r="AA10" s="98" t="s">
        <v>135</v>
      </c>
      <c r="AB10" s="100" t="s">
        <v>141</v>
      </c>
      <c r="AC10" s="102" t="s">
        <v>120</v>
      </c>
      <c r="AD10" s="102" t="s">
        <v>121</v>
      </c>
      <c r="AE10" s="102" t="s">
        <v>122</v>
      </c>
      <c r="AF10" s="98" t="s">
        <v>115</v>
      </c>
      <c r="AG10" s="98" t="s">
        <v>1251</v>
      </c>
      <c r="AH10" s="98" t="s">
        <v>116</v>
      </c>
      <c r="AI10" s="98" t="s">
        <v>84</v>
      </c>
      <c r="AJ10" s="98" t="s">
        <v>119</v>
      </c>
      <c r="AK10" s="98" t="s">
        <v>117</v>
      </c>
      <c r="AL10" s="103" t="s">
        <v>145</v>
      </c>
      <c r="AM10" s="80"/>
      <c r="AN10" s="80"/>
      <c r="AO10" s="80"/>
      <c r="AP10" s="80"/>
      <c r="AQ10" s="80"/>
      <c r="AR10" s="80"/>
      <c r="AS10" s="80"/>
      <c r="AT10" s="80"/>
      <c r="AU10" s="80"/>
      <c r="AV10" s="80"/>
      <c r="AW10" s="104"/>
    </row>
    <row r="11" spans="1:49" s="117" customFormat="1" ht="200.1" customHeight="1" x14ac:dyDescent="0.2">
      <c r="A11" s="106" t="s">
        <v>1147</v>
      </c>
      <c r="B11" s="107" t="s">
        <v>639</v>
      </c>
      <c r="C11" s="108" t="s">
        <v>637</v>
      </c>
      <c r="D11" s="107" t="s">
        <v>455</v>
      </c>
      <c r="E11" s="107" t="s">
        <v>703</v>
      </c>
      <c r="F11" s="108">
        <v>0.5</v>
      </c>
      <c r="G11" s="108" t="s">
        <v>798</v>
      </c>
      <c r="H11" s="108" t="s">
        <v>456</v>
      </c>
      <c r="I11" s="108" t="s">
        <v>471</v>
      </c>
      <c r="J11" s="108" t="s">
        <v>593</v>
      </c>
      <c r="K11" s="108">
        <v>3358000</v>
      </c>
      <c r="L11" s="106" t="s">
        <v>594</v>
      </c>
      <c r="M11" s="166">
        <v>43466</v>
      </c>
      <c r="N11" s="109">
        <v>43830</v>
      </c>
      <c r="O11" s="145" t="s">
        <v>1234</v>
      </c>
      <c r="P11" s="145" t="s">
        <v>1244</v>
      </c>
      <c r="Q11" s="108">
        <v>0</v>
      </c>
      <c r="R11" s="108">
        <v>0</v>
      </c>
      <c r="S11" s="108">
        <v>0</v>
      </c>
      <c r="T11" s="108">
        <v>1</v>
      </c>
      <c r="U11" s="108"/>
      <c r="V11" s="108"/>
      <c r="W11" s="108"/>
      <c r="X11" s="106"/>
      <c r="Y11" s="108"/>
      <c r="Z11" s="108" t="s">
        <v>1239</v>
      </c>
      <c r="AA11" s="113"/>
      <c r="AB11" s="108"/>
      <c r="AC11" s="107" t="s">
        <v>815</v>
      </c>
      <c r="AD11" s="107" t="s">
        <v>502</v>
      </c>
      <c r="AE11" s="108" t="s">
        <v>816</v>
      </c>
      <c r="AF11" s="108">
        <v>989</v>
      </c>
      <c r="AG11" s="108" t="s">
        <v>595</v>
      </c>
      <c r="AH11" s="107" t="s">
        <v>817</v>
      </c>
      <c r="AI11" s="108" t="s">
        <v>818</v>
      </c>
      <c r="AJ11" s="108"/>
      <c r="AK11" s="108"/>
      <c r="AL11" s="141"/>
    </row>
  </sheetData>
  <mergeCells count="17">
    <mergeCell ref="G1:AL6"/>
    <mergeCell ref="D2:F2"/>
    <mergeCell ref="D3:F3"/>
    <mergeCell ref="D4:F4"/>
    <mergeCell ref="B5:C5"/>
    <mergeCell ref="B7:AA8"/>
    <mergeCell ref="AC7:AE8"/>
    <mergeCell ref="AF7:AK8"/>
    <mergeCell ref="AL7:AL9"/>
    <mergeCell ref="B9:D9"/>
    <mergeCell ref="AF9:AK9"/>
    <mergeCell ref="E9:F9"/>
    <mergeCell ref="G9:L9"/>
    <mergeCell ref="M9:N9"/>
    <mergeCell ref="O9:T9"/>
    <mergeCell ref="U9:AB9"/>
    <mergeCell ref="AC9:AE9"/>
  </mergeCells>
  <dataValidations count="10">
    <dataValidation type="list" allowBlank="1" showInputMessage="1" showErrorMessage="1" sqref="AD10:AE11 H10:H11 C11">
      <formula1>INDIRECT(B10)</formula1>
    </dataValidation>
    <dataValidation type="list" allowBlank="1" showInputMessage="1" showErrorMessage="1" sqref="AC10:AC11">
      <formula1>_Pilar_Eje</formula1>
    </dataValidation>
    <dataValidation type="date" operator="greaterThan" allowBlank="1" showInputMessage="1" showErrorMessage="1" prompt="Escriba la fecha en formato DD-MM-AA_x000a_" sqref="D5">
      <formula1>32874</formula1>
    </dataValidation>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type="list" allowBlank="1" showInputMessage="1" showErrorMessage="1" promptTitle="¡Recuerde!" prompt="Elegir la política pública o plan de acciones afirmativas._x000a_" sqref="D2">
      <formula1>Política_Pública</formula1>
    </dataValidation>
    <dataValidation type="date" operator="greaterThan" allowBlank="1" showInputMessage="1" showErrorMessage="1" sqref="M11:N11">
      <formula1>42736</formula1>
    </dataValidation>
    <dataValidation type="list" allowBlank="1" showInputMessage="1" showErrorMessage="1" sqref="B11">
      <formula1>Dimensiones</formula1>
    </dataValidation>
    <dataValidation allowBlank="1" showInputMessage="1" showErrorMessage="1" prompt="Teniendo en cuenta la fórmula de cálculo de cada indicador, registre el resultado de cada uno para la vigencia" sqref="AA11"/>
    <dataValidation allowBlank="1" showInputMessage="1" showErrorMessage="1" prompt="Este avance se calcula en la Dirección de Equidad y Políticas Poblacionales a partir del resultado de cada indicador frente a su meta anual." sqref="Z11"/>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1"/>
  <sheetViews>
    <sheetView topLeftCell="S10" workbookViewId="0">
      <selection activeCell="Z11" sqref="Z11"/>
    </sheetView>
  </sheetViews>
  <sheetFormatPr baseColWidth="10" defaultRowHeight="15" x14ac:dyDescent="0.25"/>
  <cols>
    <col min="39" max="39" width="65.7109375" customWidth="1"/>
  </cols>
  <sheetData>
    <row r="1" spans="1:50" s="52" customFormat="1" ht="19.5" customHeight="1" x14ac:dyDescent="0.2">
      <c r="A1" s="49"/>
      <c r="B1" s="49"/>
      <c r="C1" s="50"/>
      <c r="D1" s="50"/>
      <c r="E1" s="50"/>
      <c r="F1" s="51"/>
      <c r="G1" s="307" t="s">
        <v>72</v>
      </c>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9"/>
      <c r="AN1" s="15"/>
      <c r="AO1" s="15"/>
      <c r="AP1" s="15"/>
      <c r="AQ1" s="15"/>
      <c r="AR1" s="15"/>
      <c r="AS1" s="15"/>
      <c r="AT1" s="15"/>
      <c r="AU1" s="15"/>
      <c r="AV1" s="15"/>
      <c r="AW1" s="15"/>
    </row>
    <row r="2" spans="1:50" s="52" customFormat="1" ht="20.100000000000001" customHeight="1" x14ac:dyDescent="0.25">
      <c r="A2" s="14"/>
      <c r="B2" s="70" t="s">
        <v>76</v>
      </c>
      <c r="C2" s="71"/>
      <c r="D2" s="316" t="s">
        <v>454</v>
      </c>
      <c r="E2" s="316"/>
      <c r="F2" s="317"/>
      <c r="G2" s="310"/>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2"/>
      <c r="AN2" s="15"/>
      <c r="AO2" s="15"/>
      <c r="AP2" s="15"/>
      <c r="AQ2" s="15"/>
      <c r="AR2" s="15"/>
      <c r="AS2" s="15"/>
      <c r="AT2" s="15"/>
      <c r="AU2" s="15"/>
      <c r="AV2" s="15"/>
      <c r="AW2" s="15"/>
    </row>
    <row r="3" spans="1:50" s="52" customFormat="1" ht="20.100000000000001" customHeight="1" x14ac:dyDescent="0.25">
      <c r="A3" s="14"/>
      <c r="B3" s="70" t="s">
        <v>73</v>
      </c>
      <c r="C3" s="72"/>
      <c r="D3" s="318" t="s">
        <v>880</v>
      </c>
      <c r="E3" s="318"/>
      <c r="F3" s="319"/>
      <c r="G3" s="310"/>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2"/>
      <c r="AN3" s="15"/>
      <c r="AO3" s="15"/>
      <c r="AP3" s="15"/>
      <c r="AQ3" s="15"/>
      <c r="AR3" s="15"/>
      <c r="AS3" s="15"/>
      <c r="AT3" s="15"/>
      <c r="AU3" s="15"/>
      <c r="AV3" s="15"/>
      <c r="AW3" s="15"/>
    </row>
    <row r="4" spans="1:50" s="52" customFormat="1" ht="20.100000000000001" customHeight="1" x14ac:dyDescent="0.25">
      <c r="A4" s="14"/>
      <c r="B4" s="70" t="s">
        <v>74</v>
      </c>
      <c r="C4" s="72"/>
      <c r="D4" s="320"/>
      <c r="E4" s="320"/>
      <c r="F4" s="321"/>
      <c r="G4" s="310"/>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2"/>
      <c r="AN4" s="15"/>
      <c r="AO4" s="15"/>
      <c r="AP4" s="15"/>
      <c r="AQ4" s="15"/>
      <c r="AR4" s="15"/>
      <c r="AS4" s="15"/>
      <c r="AT4" s="15"/>
      <c r="AU4" s="15"/>
      <c r="AV4" s="15"/>
      <c r="AW4" s="15"/>
    </row>
    <row r="5" spans="1:50" s="52" customFormat="1" ht="20.100000000000001" customHeight="1" x14ac:dyDescent="0.25">
      <c r="A5" s="14"/>
      <c r="B5" s="322" t="s">
        <v>75</v>
      </c>
      <c r="C5" s="323"/>
      <c r="D5" s="73"/>
      <c r="E5" s="74" t="s">
        <v>1236</v>
      </c>
      <c r="F5" s="75"/>
      <c r="G5" s="310"/>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2"/>
      <c r="AN5" s="15"/>
      <c r="AO5" s="15"/>
      <c r="AP5" s="15"/>
      <c r="AQ5" s="15"/>
      <c r="AR5" s="15"/>
      <c r="AS5" s="15"/>
      <c r="AT5" s="15"/>
      <c r="AU5" s="15"/>
      <c r="AV5" s="15"/>
      <c r="AW5" s="15"/>
    </row>
    <row r="6" spans="1:50" s="52" customFormat="1" ht="10.5" customHeight="1" thickBot="1" x14ac:dyDescent="0.25">
      <c r="A6" s="14"/>
      <c r="B6" s="53"/>
      <c r="C6" s="54"/>
      <c r="D6" s="55"/>
      <c r="E6" s="55"/>
      <c r="F6" s="56"/>
      <c r="G6" s="313"/>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5"/>
      <c r="AN6" s="15"/>
      <c r="AO6" s="15"/>
      <c r="AP6" s="15"/>
      <c r="AQ6" s="15"/>
      <c r="AR6" s="15"/>
      <c r="AS6" s="15"/>
      <c r="AT6" s="15"/>
      <c r="AU6" s="15"/>
      <c r="AV6" s="15"/>
      <c r="AW6" s="15"/>
    </row>
    <row r="7" spans="1:50" s="16" customFormat="1" ht="15" customHeight="1" x14ac:dyDescent="0.2">
      <c r="A7" s="14"/>
      <c r="B7" s="272" t="s">
        <v>144</v>
      </c>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43"/>
      <c r="AC7" s="276" t="s">
        <v>123</v>
      </c>
      <c r="AD7" s="277"/>
      <c r="AE7" s="278"/>
      <c r="AF7" s="282" t="s">
        <v>450</v>
      </c>
      <c r="AG7" s="283"/>
      <c r="AH7" s="283"/>
      <c r="AI7" s="283"/>
      <c r="AJ7" s="283"/>
      <c r="AK7" s="283"/>
      <c r="AL7" s="284"/>
      <c r="AM7" s="288"/>
      <c r="AN7" s="15"/>
      <c r="AO7" s="15"/>
      <c r="AP7" s="15"/>
      <c r="AQ7" s="15"/>
      <c r="AR7" s="15"/>
      <c r="AS7" s="15"/>
      <c r="AT7" s="15"/>
      <c r="AU7" s="15"/>
      <c r="AV7" s="15"/>
      <c r="AW7" s="15"/>
    </row>
    <row r="8" spans="1:50" s="16" customFormat="1" ht="15" customHeight="1" x14ac:dyDescent="0.2">
      <c r="A8" s="14"/>
      <c r="B8" s="274"/>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44"/>
      <c r="AC8" s="279"/>
      <c r="AD8" s="280"/>
      <c r="AE8" s="281"/>
      <c r="AF8" s="285"/>
      <c r="AG8" s="286"/>
      <c r="AH8" s="286"/>
      <c r="AI8" s="286"/>
      <c r="AJ8" s="286"/>
      <c r="AK8" s="286"/>
      <c r="AL8" s="287"/>
      <c r="AM8" s="289"/>
      <c r="AN8" s="15"/>
      <c r="AO8" s="15"/>
      <c r="AP8" s="15"/>
      <c r="AQ8" s="15"/>
      <c r="AR8" s="15"/>
      <c r="AS8" s="15"/>
      <c r="AT8" s="15"/>
      <c r="AU8" s="15"/>
      <c r="AV8" s="15"/>
      <c r="AW8" s="15"/>
    </row>
    <row r="9" spans="1:50" s="16" customFormat="1" ht="44.25" customHeight="1" x14ac:dyDescent="0.2">
      <c r="A9" s="14"/>
      <c r="B9" s="290" t="s">
        <v>124</v>
      </c>
      <c r="C9" s="291"/>
      <c r="D9" s="292"/>
      <c r="E9" s="296" t="s">
        <v>125</v>
      </c>
      <c r="F9" s="297"/>
      <c r="G9" s="298" t="s">
        <v>452</v>
      </c>
      <c r="H9" s="298"/>
      <c r="I9" s="298"/>
      <c r="J9" s="298"/>
      <c r="K9" s="298"/>
      <c r="L9" s="298"/>
      <c r="M9" s="299" t="s">
        <v>88</v>
      </c>
      <c r="N9" s="300"/>
      <c r="O9" s="301" t="s">
        <v>136</v>
      </c>
      <c r="P9" s="301"/>
      <c r="Q9" s="301"/>
      <c r="R9" s="301"/>
      <c r="S9" s="301"/>
      <c r="T9" s="301"/>
      <c r="U9" s="296" t="s">
        <v>137</v>
      </c>
      <c r="V9" s="302"/>
      <c r="W9" s="302"/>
      <c r="X9" s="302"/>
      <c r="Y9" s="302"/>
      <c r="Z9" s="302"/>
      <c r="AA9" s="302"/>
      <c r="AB9" s="303"/>
      <c r="AC9" s="304"/>
      <c r="AD9" s="305"/>
      <c r="AE9" s="306"/>
      <c r="AF9" s="293" t="s">
        <v>142</v>
      </c>
      <c r="AG9" s="294"/>
      <c r="AH9" s="294"/>
      <c r="AI9" s="294"/>
      <c r="AJ9" s="294"/>
      <c r="AK9" s="294"/>
      <c r="AL9" s="295"/>
      <c r="AM9" s="289"/>
      <c r="AN9" s="15"/>
      <c r="AO9" s="15"/>
      <c r="AP9" s="15"/>
      <c r="AQ9" s="15"/>
      <c r="AR9" s="15"/>
      <c r="AS9" s="15"/>
      <c r="AT9" s="15"/>
      <c r="AU9" s="15"/>
      <c r="AV9" s="15"/>
      <c r="AW9" s="15"/>
    </row>
    <row r="10" spans="1:50" s="64" customFormat="1" ht="87.75" customHeight="1" x14ac:dyDescent="0.2">
      <c r="A10" s="66" t="s">
        <v>1152</v>
      </c>
      <c r="B10" s="67" t="s">
        <v>1196</v>
      </c>
      <c r="C10" s="67" t="s">
        <v>799</v>
      </c>
      <c r="D10" s="59" t="s">
        <v>800</v>
      </c>
      <c r="E10" s="59" t="s">
        <v>77</v>
      </c>
      <c r="F10" s="59" t="s">
        <v>87</v>
      </c>
      <c r="G10" s="59" t="s">
        <v>80</v>
      </c>
      <c r="H10" s="59" t="s">
        <v>451</v>
      </c>
      <c r="I10" s="59" t="s">
        <v>81</v>
      </c>
      <c r="J10" s="59" t="s">
        <v>82</v>
      </c>
      <c r="K10" s="59" t="s">
        <v>83</v>
      </c>
      <c r="L10" s="59" t="s">
        <v>453</v>
      </c>
      <c r="M10" s="67" t="s">
        <v>79</v>
      </c>
      <c r="N10" s="67" t="s">
        <v>78</v>
      </c>
      <c r="O10" s="67" t="s">
        <v>126</v>
      </c>
      <c r="P10" s="59" t="s">
        <v>127</v>
      </c>
      <c r="Q10" s="59" t="s">
        <v>128</v>
      </c>
      <c r="R10" s="59" t="s">
        <v>129</v>
      </c>
      <c r="S10" s="67" t="s">
        <v>130</v>
      </c>
      <c r="T10" s="59" t="s">
        <v>131</v>
      </c>
      <c r="U10" s="59" t="s">
        <v>132</v>
      </c>
      <c r="V10" s="60" t="s">
        <v>138</v>
      </c>
      <c r="W10" s="59" t="s">
        <v>133</v>
      </c>
      <c r="X10" s="61" t="s">
        <v>139</v>
      </c>
      <c r="Y10" s="67" t="s">
        <v>134</v>
      </c>
      <c r="Z10" s="65" t="s">
        <v>140</v>
      </c>
      <c r="AA10" s="59" t="s">
        <v>135</v>
      </c>
      <c r="AB10" s="61" t="s">
        <v>141</v>
      </c>
      <c r="AC10" s="62" t="s">
        <v>120</v>
      </c>
      <c r="AD10" s="62" t="s">
        <v>121</v>
      </c>
      <c r="AE10" s="62" t="s">
        <v>122</v>
      </c>
      <c r="AF10" s="59" t="s">
        <v>115</v>
      </c>
      <c r="AG10" s="98" t="s">
        <v>1251</v>
      </c>
      <c r="AH10" s="59" t="s">
        <v>116</v>
      </c>
      <c r="AI10" s="59" t="s">
        <v>84</v>
      </c>
      <c r="AJ10" s="59" t="s">
        <v>119</v>
      </c>
      <c r="AK10" s="59" t="s">
        <v>117</v>
      </c>
      <c r="AL10" s="67" t="s">
        <v>118</v>
      </c>
      <c r="AM10" s="68" t="s">
        <v>145</v>
      </c>
      <c r="AN10" s="15"/>
      <c r="AO10" s="15"/>
      <c r="AP10" s="15"/>
      <c r="AQ10" s="15"/>
      <c r="AR10" s="15"/>
      <c r="AS10" s="15"/>
      <c r="AT10" s="15"/>
      <c r="AU10" s="15"/>
      <c r="AV10" s="15"/>
      <c r="AW10" s="15"/>
      <c r="AX10" s="63"/>
    </row>
    <row r="11" spans="1:50" s="117" customFormat="1" ht="242.25" customHeight="1" x14ac:dyDescent="0.2">
      <c r="A11" s="106" t="s">
        <v>1151</v>
      </c>
      <c r="B11" s="107" t="s">
        <v>626</v>
      </c>
      <c r="C11" s="108" t="s">
        <v>634</v>
      </c>
      <c r="D11" s="107" t="s">
        <v>462</v>
      </c>
      <c r="E11" s="107" t="s">
        <v>910</v>
      </c>
      <c r="F11" s="108">
        <v>0.5</v>
      </c>
      <c r="G11" s="108" t="s">
        <v>790</v>
      </c>
      <c r="H11" s="108" t="s">
        <v>468</v>
      </c>
      <c r="I11" s="108" t="s">
        <v>471</v>
      </c>
      <c r="J11" s="108" t="s">
        <v>586</v>
      </c>
      <c r="K11" s="108">
        <v>3006975592</v>
      </c>
      <c r="L11" s="106" t="s">
        <v>587</v>
      </c>
      <c r="M11" s="109">
        <v>42522</v>
      </c>
      <c r="N11" s="109">
        <v>43981</v>
      </c>
      <c r="O11" s="108" t="s">
        <v>875</v>
      </c>
      <c r="P11" s="108" t="s">
        <v>499</v>
      </c>
      <c r="Q11" s="108" t="s">
        <v>598</v>
      </c>
      <c r="R11" s="108" t="s">
        <v>599</v>
      </c>
      <c r="S11" s="108" t="s">
        <v>600</v>
      </c>
      <c r="T11" s="108" t="s">
        <v>601</v>
      </c>
      <c r="U11" s="108"/>
      <c r="V11" s="108"/>
      <c r="W11" s="108"/>
      <c r="X11" s="108" t="s">
        <v>1250</v>
      </c>
      <c r="Y11" s="108" t="s">
        <v>1250</v>
      </c>
      <c r="Z11" s="108" t="s">
        <v>1250</v>
      </c>
      <c r="AA11" s="113"/>
      <c r="AB11" s="108"/>
      <c r="AC11" s="107"/>
      <c r="AD11" s="107" t="s">
        <v>513</v>
      </c>
      <c r="AE11" s="107"/>
      <c r="AF11" s="108" t="s">
        <v>514</v>
      </c>
      <c r="AG11" s="108" t="s">
        <v>515</v>
      </c>
      <c r="AH11" s="107" t="s">
        <v>516</v>
      </c>
      <c r="AI11" s="108"/>
      <c r="AJ11" s="108"/>
      <c r="AK11" s="108"/>
      <c r="AL11" s="107"/>
      <c r="AM11" s="141" t="s">
        <v>1150</v>
      </c>
    </row>
  </sheetData>
  <mergeCells count="17">
    <mergeCell ref="B7:AA8"/>
    <mergeCell ref="AC7:AE8"/>
    <mergeCell ref="AF7:AL8"/>
    <mergeCell ref="AM7:AM9"/>
    <mergeCell ref="B9:D9"/>
    <mergeCell ref="G1:AM6"/>
    <mergeCell ref="D2:F2"/>
    <mergeCell ref="D3:F3"/>
    <mergeCell ref="D4:F4"/>
    <mergeCell ref="B5:C5"/>
    <mergeCell ref="AF9:AL9"/>
    <mergeCell ref="E9:F9"/>
    <mergeCell ref="G9:L9"/>
    <mergeCell ref="M9:N9"/>
    <mergeCell ref="O9:T9"/>
    <mergeCell ref="U9:AB9"/>
    <mergeCell ref="AC9:AE9"/>
  </mergeCells>
  <conditionalFormatting sqref="E11">
    <cfRule type="duplicateValues" dxfId="12" priority="9"/>
    <cfRule type="duplicateValues" dxfId="11" priority="10"/>
  </conditionalFormatting>
  <conditionalFormatting sqref="AH11">
    <cfRule type="duplicateValues" dxfId="10" priority="5"/>
    <cfRule type="duplicateValues" dxfId="9" priority="6"/>
  </conditionalFormatting>
  <conditionalFormatting sqref="O11">
    <cfRule type="duplicateValues" dxfId="8" priority="3"/>
    <cfRule type="duplicateValues" dxfId="7" priority="4"/>
  </conditionalFormatting>
  <conditionalFormatting sqref="P11">
    <cfRule type="duplicateValues" dxfId="6" priority="1"/>
    <cfRule type="duplicateValues" dxfId="5" priority="2"/>
  </conditionalFormatting>
  <conditionalFormatting sqref="AH11">
    <cfRule type="duplicateValues" dxfId="4" priority="7"/>
    <cfRule type="duplicateValues" dxfId="3" priority="8"/>
  </conditionalFormatting>
  <dataValidations count="10">
    <dataValidation type="list" allowBlank="1" showInputMessage="1" showErrorMessage="1" promptTitle="¡Recuerde!" prompt="Elegir la política pública o plan de acciones afirmativas._x000a_" sqref="D2">
      <formula1>Política_Pública</formula1>
    </dataValidation>
    <dataValidation allowBlank="1" showInputMessage="1" showErrorMessage="1" prompt="Escriba el nombre del profesional que diligencia la matriz _x000a_" sqref="D4"/>
    <dataValidation allowBlank="1" showInputMessage="1" showErrorMessage="1" prompt="Escriba el nombre de la Entidad qué hizo el reporte_x000a_" sqref="D3"/>
    <dataValidation type="date" operator="greaterThan" allowBlank="1" showInputMessage="1" showErrorMessage="1" prompt="Escriba la fecha en formato DD-MM-AA_x000a_" sqref="D5">
      <formula1>32874</formula1>
    </dataValidation>
    <dataValidation type="list" allowBlank="1" showInputMessage="1" showErrorMessage="1" sqref="AC10:AC11">
      <formula1>_Pilar_Eje</formula1>
    </dataValidation>
    <dataValidation type="list" allowBlank="1" showInputMessage="1" showErrorMessage="1" sqref="AD10:AE10 H10:H11 AD11">
      <formula1>INDIRECT(G10)</formula1>
    </dataValidation>
    <dataValidation allowBlank="1" showInputMessage="1" showErrorMessage="1" prompt="Este avance se calcula en la Dirección de Equidad y Políticas Poblacionales a partir del resultado de cada indicador frente a su meta anual." sqref="X11:Z11"/>
    <dataValidation allowBlank="1" showInputMessage="1" showErrorMessage="1" prompt="Teniendo en cuenta la fórmula de cálculo de cada indicador, registre el resultado de cada uno para la vigencia" sqref="AA11"/>
    <dataValidation type="decimal" allowBlank="1" showInputMessage="1" showErrorMessage="1" sqref="AJ11">
      <formula1>0</formula1>
      <formula2>100</formula2>
    </dataValidation>
    <dataValidation type="date" operator="greaterThan" allowBlank="1" showInputMessage="1" showErrorMessage="1" sqref="M11:N11">
      <formula1>42736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39"/>
  <sheetViews>
    <sheetView zoomScale="60" zoomScaleNormal="60" workbookViewId="0">
      <pane xSplit="1" topLeftCell="L1" activePane="topRight" state="frozen"/>
      <selection pane="topRight" activeCell="V19" sqref="V19"/>
    </sheetView>
  </sheetViews>
  <sheetFormatPr baseColWidth="10" defaultColWidth="10.85546875" defaultRowHeight="12.75" x14ac:dyDescent="0.2"/>
  <cols>
    <col min="1" max="1" width="6.7109375" style="47" customWidth="1"/>
    <col min="2" max="2" width="40.140625" style="47" customWidth="1"/>
    <col min="3" max="3" width="13.7109375" style="47" customWidth="1"/>
    <col min="4" max="4" width="20.42578125" style="47" customWidth="1"/>
    <col min="5" max="5" width="37.5703125" style="47" customWidth="1"/>
    <col min="6" max="6" width="11.140625" style="47" customWidth="1"/>
    <col min="7" max="7" width="14.28515625" style="47" customWidth="1"/>
    <col min="8" max="8" width="13.28515625" style="47" customWidth="1"/>
    <col min="9" max="9" width="10.5703125" style="47" customWidth="1"/>
    <col min="10" max="10" width="16.7109375" style="47" customWidth="1"/>
    <col min="11" max="11" width="14.5703125" style="47" customWidth="1"/>
    <col min="12" max="12" width="34.42578125" style="47" customWidth="1"/>
    <col min="13" max="13" width="12" style="47" customWidth="1"/>
    <col min="14" max="14" width="13.85546875" style="47" customWidth="1"/>
    <col min="15" max="15" width="27.140625" style="47" customWidth="1"/>
    <col min="16" max="16" width="17.5703125" style="47" customWidth="1"/>
    <col min="17" max="17" width="15" style="47" customWidth="1"/>
    <col min="18" max="18" width="17.140625" style="47" customWidth="1"/>
    <col min="19" max="19" width="19" style="47" customWidth="1"/>
    <col min="20" max="20" width="21" style="47" customWidth="1"/>
    <col min="21" max="21" width="20.42578125" style="47" customWidth="1"/>
    <col min="22" max="22" width="22.28515625" style="47" customWidth="1"/>
    <col min="23" max="23" width="21.7109375" style="47" customWidth="1"/>
    <col min="24" max="24" width="20.42578125" style="47" customWidth="1"/>
    <col min="25" max="25" width="20" style="47" customWidth="1"/>
    <col min="26" max="26" width="26.42578125" style="47" customWidth="1"/>
    <col min="27" max="27" width="19.28515625" style="47" customWidth="1"/>
    <col min="28" max="28" width="24.42578125" style="47" customWidth="1"/>
    <col min="29" max="32" width="13.28515625" style="47" customWidth="1"/>
    <col min="33" max="33" width="17" style="47" customWidth="1"/>
    <col min="34" max="34" width="42.28515625" style="47" customWidth="1"/>
    <col min="35" max="35" width="21.140625" style="57" customWidth="1"/>
    <col min="36" max="36" width="18.85546875" style="47" customWidth="1"/>
    <col min="37" max="37" width="20" style="47" customWidth="1"/>
    <col min="38" max="38" width="79.42578125" style="47" customWidth="1"/>
    <col min="39" max="39" width="64.42578125" style="47" customWidth="1"/>
    <col min="40" max="16384" width="10.85546875" style="47"/>
  </cols>
  <sheetData>
    <row r="1" spans="1:50" s="52" customFormat="1" ht="19.5" customHeight="1" x14ac:dyDescent="0.2">
      <c r="A1" s="49"/>
      <c r="B1" s="49"/>
      <c r="C1" s="50"/>
      <c r="D1" s="50"/>
      <c r="E1" s="50"/>
      <c r="F1" s="51"/>
      <c r="G1" s="307" t="s">
        <v>72</v>
      </c>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9"/>
      <c r="AN1" s="15"/>
      <c r="AO1" s="15"/>
      <c r="AP1" s="15"/>
      <c r="AQ1" s="15"/>
      <c r="AR1" s="15"/>
      <c r="AS1" s="15"/>
      <c r="AT1" s="15"/>
      <c r="AU1" s="15"/>
      <c r="AV1" s="15"/>
      <c r="AW1" s="15"/>
    </row>
    <row r="2" spans="1:50" s="52" customFormat="1" ht="20.100000000000001" customHeight="1" x14ac:dyDescent="0.25">
      <c r="A2" s="14"/>
      <c r="B2" s="70" t="s">
        <v>76</v>
      </c>
      <c r="C2" s="71"/>
      <c r="D2" s="316" t="s">
        <v>454</v>
      </c>
      <c r="E2" s="316"/>
      <c r="F2" s="317"/>
      <c r="G2" s="310"/>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2"/>
      <c r="AN2" s="15"/>
      <c r="AO2" s="15"/>
      <c r="AP2" s="15"/>
      <c r="AQ2" s="15"/>
      <c r="AR2" s="15"/>
      <c r="AS2" s="15"/>
      <c r="AT2" s="15"/>
      <c r="AU2" s="15"/>
      <c r="AV2" s="15"/>
      <c r="AW2" s="15"/>
    </row>
    <row r="3" spans="1:50" s="52" customFormat="1" ht="20.100000000000001" customHeight="1" x14ac:dyDescent="0.25">
      <c r="A3" s="14"/>
      <c r="B3" s="70" t="s">
        <v>73</v>
      </c>
      <c r="C3" s="72"/>
      <c r="D3" s="318" t="s">
        <v>880</v>
      </c>
      <c r="E3" s="318"/>
      <c r="F3" s="319"/>
      <c r="G3" s="310"/>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2"/>
      <c r="AN3" s="15"/>
      <c r="AO3" s="15"/>
      <c r="AP3" s="15"/>
      <c r="AQ3" s="15"/>
      <c r="AR3" s="15"/>
      <c r="AS3" s="15"/>
      <c r="AT3" s="15"/>
      <c r="AU3" s="15"/>
      <c r="AV3" s="15"/>
      <c r="AW3" s="15"/>
    </row>
    <row r="4" spans="1:50" s="52" customFormat="1" ht="20.100000000000001" customHeight="1" x14ac:dyDescent="0.25">
      <c r="A4" s="14"/>
      <c r="B4" s="70" t="s">
        <v>74</v>
      </c>
      <c r="C4" s="72"/>
      <c r="D4" s="320"/>
      <c r="E4" s="320"/>
      <c r="F4" s="321"/>
      <c r="G4" s="310"/>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2"/>
      <c r="AN4" s="15"/>
      <c r="AO4" s="15"/>
      <c r="AP4" s="15"/>
      <c r="AQ4" s="15"/>
      <c r="AR4" s="15"/>
      <c r="AS4" s="15"/>
      <c r="AT4" s="15"/>
      <c r="AU4" s="15"/>
      <c r="AV4" s="15"/>
      <c r="AW4" s="15"/>
    </row>
    <row r="5" spans="1:50" s="52" customFormat="1" ht="20.100000000000001" customHeight="1" x14ac:dyDescent="0.25">
      <c r="A5" s="14"/>
      <c r="B5" s="322" t="s">
        <v>75</v>
      </c>
      <c r="C5" s="323"/>
      <c r="D5" s="73"/>
      <c r="E5" s="74" t="s">
        <v>1236</v>
      </c>
      <c r="F5" s="75"/>
      <c r="G5" s="310"/>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2"/>
      <c r="AN5" s="15"/>
      <c r="AO5" s="15"/>
      <c r="AP5" s="15"/>
      <c r="AQ5" s="15"/>
      <c r="AR5" s="15"/>
      <c r="AS5" s="15"/>
      <c r="AT5" s="15"/>
      <c r="AU5" s="15"/>
      <c r="AV5" s="15"/>
      <c r="AW5" s="15"/>
    </row>
    <row r="6" spans="1:50" s="52" customFormat="1" ht="10.5" customHeight="1" thickBot="1" x14ac:dyDescent="0.25">
      <c r="A6" s="14"/>
      <c r="B6" s="53"/>
      <c r="C6" s="54"/>
      <c r="D6" s="55"/>
      <c r="E6" s="55"/>
      <c r="F6" s="56"/>
      <c r="G6" s="313"/>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5"/>
      <c r="AN6" s="15"/>
      <c r="AO6" s="15"/>
      <c r="AP6" s="15"/>
      <c r="AQ6" s="15"/>
      <c r="AR6" s="15"/>
      <c r="AS6" s="15"/>
      <c r="AT6" s="15"/>
      <c r="AU6" s="15"/>
      <c r="AV6" s="15"/>
      <c r="AW6" s="15"/>
    </row>
    <row r="7" spans="1:50" s="16" customFormat="1" ht="15" customHeight="1" x14ac:dyDescent="0.2">
      <c r="A7" s="14"/>
      <c r="B7" s="272" t="s">
        <v>144</v>
      </c>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43"/>
      <c r="AC7" s="276" t="s">
        <v>123</v>
      </c>
      <c r="AD7" s="277"/>
      <c r="AE7" s="278"/>
      <c r="AF7" s="282" t="s">
        <v>450</v>
      </c>
      <c r="AG7" s="283"/>
      <c r="AH7" s="283"/>
      <c r="AI7" s="283"/>
      <c r="AJ7" s="283"/>
      <c r="AK7" s="283"/>
      <c r="AL7" s="284"/>
      <c r="AM7" s="288"/>
      <c r="AN7" s="15"/>
      <c r="AO7" s="15"/>
      <c r="AP7" s="15"/>
      <c r="AQ7" s="15"/>
      <c r="AR7" s="15"/>
      <c r="AS7" s="15"/>
      <c r="AT7" s="15"/>
      <c r="AU7" s="15"/>
      <c r="AV7" s="15"/>
      <c r="AW7" s="15"/>
    </row>
    <row r="8" spans="1:50" s="16" customFormat="1" ht="15" customHeight="1" x14ac:dyDescent="0.2">
      <c r="A8" s="14"/>
      <c r="B8" s="274"/>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44"/>
      <c r="AC8" s="279"/>
      <c r="AD8" s="280"/>
      <c r="AE8" s="281"/>
      <c r="AF8" s="285"/>
      <c r="AG8" s="286"/>
      <c r="AH8" s="286"/>
      <c r="AI8" s="286"/>
      <c r="AJ8" s="286"/>
      <c r="AK8" s="286"/>
      <c r="AL8" s="287"/>
      <c r="AM8" s="289"/>
      <c r="AN8" s="15"/>
      <c r="AO8" s="15"/>
      <c r="AP8" s="15"/>
      <c r="AQ8" s="15"/>
      <c r="AR8" s="15"/>
      <c r="AS8" s="15"/>
      <c r="AT8" s="15"/>
      <c r="AU8" s="15"/>
      <c r="AV8" s="15"/>
      <c r="AW8" s="15"/>
    </row>
    <row r="9" spans="1:50" s="16" customFormat="1" ht="44.25" customHeight="1" x14ac:dyDescent="0.2">
      <c r="A9" s="14"/>
      <c r="B9" s="290" t="s">
        <v>124</v>
      </c>
      <c r="C9" s="291"/>
      <c r="D9" s="292"/>
      <c r="E9" s="296" t="s">
        <v>125</v>
      </c>
      <c r="F9" s="297"/>
      <c r="G9" s="298" t="s">
        <v>452</v>
      </c>
      <c r="H9" s="298"/>
      <c r="I9" s="298"/>
      <c r="J9" s="298"/>
      <c r="K9" s="298"/>
      <c r="L9" s="298"/>
      <c r="M9" s="299" t="s">
        <v>88</v>
      </c>
      <c r="N9" s="300"/>
      <c r="O9" s="301" t="s">
        <v>136</v>
      </c>
      <c r="P9" s="301"/>
      <c r="Q9" s="301"/>
      <c r="R9" s="301"/>
      <c r="S9" s="301"/>
      <c r="T9" s="301"/>
      <c r="U9" s="296" t="s">
        <v>137</v>
      </c>
      <c r="V9" s="302"/>
      <c r="W9" s="302"/>
      <c r="X9" s="302"/>
      <c r="Y9" s="302"/>
      <c r="Z9" s="302"/>
      <c r="AA9" s="302"/>
      <c r="AB9" s="303"/>
      <c r="AC9" s="304"/>
      <c r="AD9" s="305"/>
      <c r="AE9" s="306"/>
      <c r="AF9" s="293" t="s">
        <v>142</v>
      </c>
      <c r="AG9" s="294"/>
      <c r="AH9" s="294"/>
      <c r="AI9" s="294"/>
      <c r="AJ9" s="294"/>
      <c r="AK9" s="294"/>
      <c r="AL9" s="295"/>
      <c r="AM9" s="289"/>
      <c r="AN9" s="15"/>
      <c r="AO9" s="15"/>
      <c r="AP9" s="15"/>
      <c r="AQ9" s="15"/>
      <c r="AR9" s="15"/>
      <c r="AS9" s="15"/>
      <c r="AT9" s="15"/>
      <c r="AU9" s="15"/>
      <c r="AV9" s="15"/>
      <c r="AW9" s="15"/>
    </row>
    <row r="10" spans="1:50" s="64" customFormat="1" ht="87.75" customHeight="1" x14ac:dyDescent="0.2">
      <c r="A10" s="66" t="s">
        <v>1152</v>
      </c>
      <c r="B10" s="67" t="s">
        <v>1196</v>
      </c>
      <c r="C10" s="67" t="s">
        <v>799</v>
      </c>
      <c r="D10" s="59" t="s">
        <v>800</v>
      </c>
      <c r="E10" s="59" t="s">
        <v>77</v>
      </c>
      <c r="F10" s="59" t="s">
        <v>87</v>
      </c>
      <c r="G10" s="59" t="s">
        <v>80</v>
      </c>
      <c r="H10" s="59" t="s">
        <v>451</v>
      </c>
      <c r="I10" s="59" t="s">
        <v>81</v>
      </c>
      <c r="J10" s="59" t="s">
        <v>82</v>
      </c>
      <c r="K10" s="59" t="s">
        <v>83</v>
      </c>
      <c r="L10" s="59" t="s">
        <v>453</v>
      </c>
      <c r="M10" s="67" t="s">
        <v>79</v>
      </c>
      <c r="N10" s="67" t="s">
        <v>78</v>
      </c>
      <c r="O10" s="67" t="s">
        <v>126</v>
      </c>
      <c r="P10" s="59" t="s">
        <v>127</v>
      </c>
      <c r="Q10" s="59" t="s">
        <v>128</v>
      </c>
      <c r="R10" s="59" t="s">
        <v>129</v>
      </c>
      <c r="S10" s="67" t="s">
        <v>130</v>
      </c>
      <c r="T10" s="59" t="s">
        <v>131</v>
      </c>
      <c r="U10" s="59" t="s">
        <v>132</v>
      </c>
      <c r="V10" s="60" t="s">
        <v>138</v>
      </c>
      <c r="W10" s="59" t="s">
        <v>133</v>
      </c>
      <c r="X10" s="61" t="s">
        <v>139</v>
      </c>
      <c r="Y10" s="67" t="s">
        <v>134</v>
      </c>
      <c r="Z10" s="65" t="s">
        <v>140</v>
      </c>
      <c r="AA10" s="59" t="s">
        <v>135</v>
      </c>
      <c r="AB10" s="61" t="s">
        <v>141</v>
      </c>
      <c r="AC10" s="62" t="s">
        <v>120</v>
      </c>
      <c r="AD10" s="62" t="s">
        <v>121</v>
      </c>
      <c r="AE10" s="62" t="s">
        <v>122</v>
      </c>
      <c r="AF10" s="59" t="s">
        <v>115</v>
      </c>
      <c r="AG10" s="98" t="s">
        <v>1251</v>
      </c>
      <c r="AH10" s="59" t="s">
        <v>116</v>
      </c>
      <c r="AI10" s="59" t="s">
        <v>84</v>
      </c>
      <c r="AJ10" s="59" t="s">
        <v>119</v>
      </c>
      <c r="AK10" s="59" t="s">
        <v>117</v>
      </c>
      <c r="AL10" s="67" t="s">
        <v>118</v>
      </c>
      <c r="AM10" s="68" t="s">
        <v>145</v>
      </c>
      <c r="AN10" s="15"/>
      <c r="AO10" s="15"/>
      <c r="AP10" s="15"/>
      <c r="AQ10" s="15"/>
      <c r="AR10" s="15"/>
      <c r="AS10" s="15"/>
      <c r="AT10" s="15"/>
      <c r="AU10" s="15"/>
      <c r="AV10" s="15"/>
      <c r="AW10" s="15"/>
      <c r="AX10" s="63"/>
    </row>
    <row r="11" spans="1:50" s="118" customFormat="1" ht="200.1" customHeight="1" x14ac:dyDescent="0.2">
      <c r="A11" s="106" t="s">
        <v>1138</v>
      </c>
      <c r="B11" s="107" t="s">
        <v>838</v>
      </c>
      <c r="C11" s="108" t="s">
        <v>837</v>
      </c>
      <c r="D11" s="107" t="s">
        <v>455</v>
      </c>
      <c r="E11" s="107" t="s">
        <v>839</v>
      </c>
      <c r="F11" s="108">
        <v>0.5</v>
      </c>
      <c r="G11" s="108" t="s">
        <v>840</v>
      </c>
      <c r="H11" s="108" t="s">
        <v>841</v>
      </c>
      <c r="I11" s="108" t="s">
        <v>471</v>
      </c>
      <c r="J11" s="108" t="s">
        <v>842</v>
      </c>
      <c r="K11" s="108">
        <v>3795750</v>
      </c>
      <c r="L11" s="177" t="s">
        <v>843</v>
      </c>
      <c r="M11" s="135">
        <v>42736</v>
      </c>
      <c r="N11" s="135">
        <v>44012</v>
      </c>
      <c r="O11" s="108" t="s">
        <v>846</v>
      </c>
      <c r="P11" s="108" t="s">
        <v>847</v>
      </c>
      <c r="Q11" s="119">
        <v>3229</v>
      </c>
      <c r="R11" s="108"/>
      <c r="S11" s="108"/>
      <c r="T11" s="108"/>
      <c r="U11" s="119">
        <v>3612</v>
      </c>
      <c r="V11" s="209">
        <v>1.1185028571428572</v>
      </c>
      <c r="W11" s="119">
        <v>37493</v>
      </c>
      <c r="X11" s="210">
        <v>0.30299999999999999</v>
      </c>
      <c r="Y11" s="108"/>
      <c r="Z11" s="108"/>
      <c r="AA11" s="113"/>
      <c r="AB11" s="108"/>
      <c r="AC11" s="107" t="s">
        <v>854</v>
      </c>
      <c r="AD11" s="107" t="s">
        <v>855</v>
      </c>
      <c r="AE11" s="107" t="s">
        <v>856</v>
      </c>
      <c r="AF11" s="108">
        <v>999</v>
      </c>
      <c r="AG11" s="107" t="s">
        <v>857</v>
      </c>
      <c r="AH11" s="107" t="s">
        <v>864</v>
      </c>
      <c r="AI11" s="168">
        <v>11605728790</v>
      </c>
      <c r="AJ11" s="210">
        <v>0.28599999999999998</v>
      </c>
      <c r="AK11" s="136"/>
      <c r="AL11" s="211"/>
      <c r="AM11" s="141" t="s">
        <v>1185</v>
      </c>
      <c r="AN11" s="117"/>
      <c r="AO11" s="117"/>
      <c r="AP11" s="117"/>
      <c r="AQ11" s="117"/>
      <c r="AR11" s="117"/>
      <c r="AS11" s="117"/>
      <c r="AT11" s="117"/>
      <c r="AU11" s="117"/>
      <c r="AV11" s="117"/>
      <c r="AW11" s="117"/>
      <c r="AX11" s="117"/>
    </row>
    <row r="12" spans="1:50" s="118" customFormat="1" ht="200.1" customHeight="1" x14ac:dyDescent="0.2">
      <c r="A12" s="106" t="s">
        <v>1139</v>
      </c>
      <c r="B12" s="107" t="s">
        <v>838</v>
      </c>
      <c r="C12" s="108" t="s">
        <v>837</v>
      </c>
      <c r="D12" s="107" t="s">
        <v>455</v>
      </c>
      <c r="E12" s="107" t="s">
        <v>839</v>
      </c>
      <c r="F12" s="108">
        <v>0.5</v>
      </c>
      <c r="G12" s="108" t="s">
        <v>840</v>
      </c>
      <c r="H12" s="108" t="s">
        <v>841</v>
      </c>
      <c r="I12" s="108" t="s">
        <v>471</v>
      </c>
      <c r="J12" s="108" t="s">
        <v>842</v>
      </c>
      <c r="K12" s="108">
        <v>3795750</v>
      </c>
      <c r="L12" s="106" t="s">
        <v>843</v>
      </c>
      <c r="M12" s="135">
        <v>42736</v>
      </c>
      <c r="N12" s="135">
        <v>44012</v>
      </c>
      <c r="O12" s="108" t="s">
        <v>848</v>
      </c>
      <c r="P12" s="108" t="s">
        <v>849</v>
      </c>
      <c r="Q12" s="108">
        <v>88</v>
      </c>
      <c r="R12" s="108"/>
      <c r="S12" s="108"/>
      <c r="T12" s="108"/>
      <c r="U12" s="119">
        <v>101</v>
      </c>
      <c r="V12" s="209">
        <v>1.1466666666666667</v>
      </c>
      <c r="W12" s="119">
        <v>92</v>
      </c>
      <c r="X12" s="210">
        <v>0.3</v>
      </c>
      <c r="Y12" s="108"/>
      <c r="Z12" s="108"/>
      <c r="AA12" s="113"/>
      <c r="AB12" s="108"/>
      <c r="AC12" s="107" t="s">
        <v>854</v>
      </c>
      <c r="AD12" s="107" t="s">
        <v>855</v>
      </c>
      <c r="AE12" s="107" t="s">
        <v>856</v>
      </c>
      <c r="AF12" s="108">
        <v>999</v>
      </c>
      <c r="AG12" s="107" t="s">
        <v>857</v>
      </c>
      <c r="AH12" s="107" t="s">
        <v>865</v>
      </c>
      <c r="AI12" s="168">
        <v>1195424649</v>
      </c>
      <c r="AJ12" s="210">
        <v>0.24199999999999999</v>
      </c>
      <c r="AK12" s="136"/>
      <c r="AL12" s="211"/>
      <c r="AM12" s="141" t="s">
        <v>1185</v>
      </c>
      <c r="AN12" s="117"/>
      <c r="AO12" s="117"/>
      <c r="AP12" s="117"/>
      <c r="AQ12" s="117"/>
      <c r="AR12" s="117"/>
      <c r="AS12" s="117"/>
      <c r="AT12" s="117"/>
      <c r="AU12" s="117"/>
      <c r="AV12" s="117"/>
      <c r="AW12" s="117"/>
      <c r="AX12" s="117"/>
    </row>
    <row r="13" spans="1:50" s="118" customFormat="1" ht="200.1" customHeight="1" x14ac:dyDescent="0.2">
      <c r="A13" s="106" t="s">
        <v>1140</v>
      </c>
      <c r="B13" s="107" t="s">
        <v>838</v>
      </c>
      <c r="C13" s="108" t="s">
        <v>837</v>
      </c>
      <c r="D13" s="107" t="s">
        <v>455</v>
      </c>
      <c r="E13" s="107" t="s">
        <v>839</v>
      </c>
      <c r="F13" s="108">
        <v>0.5</v>
      </c>
      <c r="G13" s="108" t="s">
        <v>840</v>
      </c>
      <c r="H13" s="108" t="s">
        <v>841</v>
      </c>
      <c r="I13" s="108" t="s">
        <v>471</v>
      </c>
      <c r="J13" s="108" t="s">
        <v>844</v>
      </c>
      <c r="K13" s="108">
        <v>3795750</v>
      </c>
      <c r="L13" s="177" t="s">
        <v>845</v>
      </c>
      <c r="M13" s="135">
        <v>42736</v>
      </c>
      <c r="N13" s="135">
        <v>44012</v>
      </c>
      <c r="O13" s="108" t="s">
        <v>850</v>
      </c>
      <c r="P13" s="108" t="s">
        <v>847</v>
      </c>
      <c r="Q13" s="108">
        <v>267</v>
      </c>
      <c r="R13" s="108"/>
      <c r="S13" s="108"/>
      <c r="T13" s="108"/>
      <c r="U13" s="119">
        <v>488</v>
      </c>
      <c r="V13" s="209">
        <v>1.8293885714285714</v>
      </c>
      <c r="W13" s="119">
        <v>23013</v>
      </c>
      <c r="X13" s="210">
        <v>0.13700000000000001</v>
      </c>
      <c r="Y13" s="108"/>
      <c r="Z13" s="108"/>
      <c r="AA13" s="113"/>
      <c r="AB13" s="108"/>
      <c r="AC13" s="107" t="s">
        <v>858</v>
      </c>
      <c r="AD13" s="107" t="s">
        <v>859</v>
      </c>
      <c r="AE13" s="107" t="s">
        <v>860</v>
      </c>
      <c r="AF13" s="108">
        <v>1017</v>
      </c>
      <c r="AG13" s="107" t="s">
        <v>861</v>
      </c>
      <c r="AH13" s="107" t="s">
        <v>866</v>
      </c>
      <c r="AI13" s="168">
        <v>9272280866</v>
      </c>
      <c r="AJ13" s="210">
        <v>0.16200000000000001</v>
      </c>
      <c r="AK13" s="136"/>
      <c r="AL13" s="211"/>
      <c r="AM13" s="141" t="s">
        <v>1185</v>
      </c>
      <c r="AN13" s="117"/>
      <c r="AO13" s="117"/>
      <c r="AP13" s="117"/>
      <c r="AQ13" s="117"/>
      <c r="AR13" s="117"/>
      <c r="AS13" s="117"/>
      <c r="AT13" s="117"/>
      <c r="AU13" s="117"/>
      <c r="AV13" s="117"/>
      <c r="AW13" s="117"/>
      <c r="AX13" s="117"/>
    </row>
    <row r="14" spans="1:50" s="118" customFormat="1" ht="200.1" customHeight="1" x14ac:dyDescent="0.2">
      <c r="A14" s="106" t="s">
        <v>1141</v>
      </c>
      <c r="B14" s="107" t="s">
        <v>838</v>
      </c>
      <c r="C14" s="108" t="s">
        <v>837</v>
      </c>
      <c r="D14" s="107" t="s">
        <v>455</v>
      </c>
      <c r="E14" s="107" t="s">
        <v>839</v>
      </c>
      <c r="F14" s="108">
        <v>0.5</v>
      </c>
      <c r="G14" s="108" t="s">
        <v>840</v>
      </c>
      <c r="H14" s="108" t="s">
        <v>841</v>
      </c>
      <c r="I14" s="108" t="s">
        <v>471</v>
      </c>
      <c r="J14" s="108" t="s">
        <v>844</v>
      </c>
      <c r="K14" s="108">
        <v>3795750</v>
      </c>
      <c r="L14" s="106" t="s">
        <v>845</v>
      </c>
      <c r="M14" s="135">
        <v>42736</v>
      </c>
      <c r="N14" s="135">
        <v>44012</v>
      </c>
      <c r="O14" s="108" t="s">
        <v>851</v>
      </c>
      <c r="P14" s="108" t="s">
        <v>849</v>
      </c>
      <c r="Q14" s="108">
        <v>127</v>
      </c>
      <c r="R14" s="108"/>
      <c r="S14" s="108"/>
      <c r="T14" s="108"/>
      <c r="U14" s="119">
        <v>140</v>
      </c>
      <c r="V14" s="209">
        <v>1.1027027027027028</v>
      </c>
      <c r="W14" s="119">
        <v>375</v>
      </c>
      <c r="X14" s="210">
        <v>0.29699999999999999</v>
      </c>
      <c r="Y14" s="108"/>
      <c r="Z14" s="108"/>
      <c r="AA14" s="113"/>
      <c r="AB14" s="108"/>
      <c r="AC14" s="107" t="s">
        <v>858</v>
      </c>
      <c r="AD14" s="107" t="s">
        <v>859</v>
      </c>
      <c r="AE14" s="107" t="s">
        <v>860</v>
      </c>
      <c r="AF14" s="108">
        <v>1017</v>
      </c>
      <c r="AG14" s="107" t="s">
        <v>861</v>
      </c>
      <c r="AH14" s="107" t="s">
        <v>867</v>
      </c>
      <c r="AI14" s="136">
        <v>9616546888</v>
      </c>
      <c r="AJ14" s="210">
        <v>5.8999999999999997E-2</v>
      </c>
      <c r="AK14" s="136"/>
      <c r="AL14" s="211"/>
      <c r="AM14" s="141" t="s">
        <v>1185</v>
      </c>
      <c r="AN14" s="117"/>
      <c r="AO14" s="117"/>
      <c r="AP14" s="117"/>
      <c r="AQ14" s="117"/>
      <c r="AR14" s="117"/>
      <c r="AS14" s="117"/>
      <c r="AT14" s="117"/>
      <c r="AU14" s="117"/>
      <c r="AV14" s="117"/>
      <c r="AW14" s="117"/>
      <c r="AX14" s="117"/>
    </row>
    <row r="15" spans="1:50" s="117" customFormat="1" ht="200.1" customHeight="1" x14ac:dyDescent="0.2">
      <c r="A15" s="106" t="s">
        <v>1142</v>
      </c>
      <c r="B15" s="107" t="s">
        <v>838</v>
      </c>
      <c r="C15" s="108" t="s">
        <v>837</v>
      </c>
      <c r="D15" s="107" t="s">
        <v>455</v>
      </c>
      <c r="E15" s="107" t="s">
        <v>839</v>
      </c>
      <c r="F15" s="108">
        <v>0.5</v>
      </c>
      <c r="G15" s="108" t="s">
        <v>840</v>
      </c>
      <c r="H15" s="108" t="s">
        <v>841</v>
      </c>
      <c r="I15" s="108" t="s">
        <v>471</v>
      </c>
      <c r="J15" s="108" t="s">
        <v>842</v>
      </c>
      <c r="K15" s="108">
        <v>3795750</v>
      </c>
      <c r="L15" s="106" t="s">
        <v>843</v>
      </c>
      <c r="M15" s="135">
        <v>42736</v>
      </c>
      <c r="N15" s="135">
        <v>44012</v>
      </c>
      <c r="O15" s="108" t="s">
        <v>852</v>
      </c>
      <c r="P15" s="108" t="s">
        <v>847</v>
      </c>
      <c r="Q15" s="119">
        <v>113303</v>
      </c>
      <c r="R15" s="108"/>
      <c r="S15" s="108"/>
      <c r="T15" s="108"/>
      <c r="U15" s="119">
        <v>118702</v>
      </c>
      <c r="V15" s="209">
        <v>1.0476555555555556</v>
      </c>
      <c r="W15" s="108">
        <v>51457</v>
      </c>
      <c r="X15" s="122">
        <v>0.52900000000000003</v>
      </c>
      <c r="Y15" s="108"/>
      <c r="Z15" s="108"/>
      <c r="AA15" s="113"/>
      <c r="AB15" s="108"/>
      <c r="AC15" s="107" t="s">
        <v>862</v>
      </c>
      <c r="AD15" s="107" t="s">
        <v>859</v>
      </c>
      <c r="AE15" s="107" t="s">
        <v>860</v>
      </c>
      <c r="AF15" s="108">
        <v>996</v>
      </c>
      <c r="AG15" s="107" t="s">
        <v>863</v>
      </c>
      <c r="AH15" s="107" t="s">
        <v>868</v>
      </c>
      <c r="AI15" s="168">
        <v>3326442810</v>
      </c>
      <c r="AJ15" s="210">
        <v>0.30399999999999999</v>
      </c>
      <c r="AK15" s="136"/>
      <c r="AL15" s="211"/>
      <c r="AM15" s="141" t="s">
        <v>1185</v>
      </c>
    </row>
    <row r="16" spans="1:50" s="117" customFormat="1" ht="200.1" customHeight="1" x14ac:dyDescent="0.2">
      <c r="A16" s="106" t="s">
        <v>1143</v>
      </c>
      <c r="B16" s="107" t="s">
        <v>879</v>
      </c>
      <c r="C16" s="108" t="s">
        <v>837</v>
      </c>
      <c r="D16" s="107" t="s">
        <v>455</v>
      </c>
      <c r="E16" s="107" t="s">
        <v>839</v>
      </c>
      <c r="F16" s="108">
        <v>0.5</v>
      </c>
      <c r="G16" s="108" t="s">
        <v>840</v>
      </c>
      <c r="H16" s="108" t="s">
        <v>841</v>
      </c>
      <c r="I16" s="108" t="s">
        <v>471</v>
      </c>
      <c r="J16" s="108" t="s">
        <v>842</v>
      </c>
      <c r="K16" s="108">
        <v>3795750</v>
      </c>
      <c r="L16" s="106" t="s">
        <v>843</v>
      </c>
      <c r="M16" s="135">
        <v>42736</v>
      </c>
      <c r="N16" s="135">
        <v>44012</v>
      </c>
      <c r="O16" s="108" t="s">
        <v>853</v>
      </c>
      <c r="P16" s="108" t="s">
        <v>849</v>
      </c>
      <c r="Q16" s="119">
        <v>1209</v>
      </c>
      <c r="R16" s="108"/>
      <c r="S16" s="108"/>
      <c r="T16" s="108"/>
      <c r="U16" s="119">
        <v>1227</v>
      </c>
      <c r="V16" s="209">
        <v>1.0069273539330963</v>
      </c>
      <c r="W16" s="119">
        <v>232</v>
      </c>
      <c r="X16" s="122">
        <v>0.41699999999999998</v>
      </c>
      <c r="Y16" s="108"/>
      <c r="Z16" s="108"/>
      <c r="AA16" s="113"/>
      <c r="AB16" s="108"/>
      <c r="AC16" s="107" t="s">
        <v>862</v>
      </c>
      <c r="AD16" s="107" t="s">
        <v>859</v>
      </c>
      <c r="AE16" s="107" t="s">
        <v>860</v>
      </c>
      <c r="AF16" s="108">
        <v>996</v>
      </c>
      <c r="AG16" s="107" t="s">
        <v>863</v>
      </c>
      <c r="AH16" s="107" t="s">
        <v>869</v>
      </c>
      <c r="AI16" s="168">
        <v>927885000</v>
      </c>
      <c r="AJ16" s="210">
        <v>0.06</v>
      </c>
      <c r="AK16" s="136"/>
      <c r="AL16" s="211"/>
      <c r="AM16" s="141" t="s">
        <v>1185</v>
      </c>
    </row>
    <row r="17" spans="1:39" s="117" customFormat="1" ht="200.1" customHeight="1" x14ac:dyDescent="0.2">
      <c r="A17" s="106" t="s">
        <v>1108</v>
      </c>
      <c r="B17" s="107" t="s">
        <v>625</v>
      </c>
      <c r="C17" s="108" t="s">
        <v>633</v>
      </c>
      <c r="D17" s="107" t="s">
        <v>457</v>
      </c>
      <c r="E17" s="107" t="s">
        <v>882</v>
      </c>
      <c r="F17" s="108">
        <v>0.98</v>
      </c>
      <c r="G17" s="108" t="s">
        <v>789</v>
      </c>
      <c r="H17" s="108" t="s">
        <v>478</v>
      </c>
      <c r="I17" s="108" t="s">
        <v>471</v>
      </c>
      <c r="J17" s="108" t="s">
        <v>488</v>
      </c>
      <c r="K17" s="108" t="s">
        <v>489</v>
      </c>
      <c r="L17" s="108" t="s">
        <v>490</v>
      </c>
      <c r="M17" s="109">
        <v>42522</v>
      </c>
      <c r="N17" s="109">
        <v>43982</v>
      </c>
      <c r="O17" s="108" t="s">
        <v>491</v>
      </c>
      <c r="P17" s="108" t="s">
        <v>492</v>
      </c>
      <c r="Q17" s="108" t="s">
        <v>493</v>
      </c>
      <c r="R17" s="108"/>
      <c r="S17" s="108"/>
      <c r="T17" s="108"/>
      <c r="U17" s="217">
        <v>193</v>
      </c>
      <c r="V17" s="218">
        <v>0.1</v>
      </c>
      <c r="W17" s="219">
        <v>185</v>
      </c>
      <c r="X17" s="215"/>
      <c r="Y17" s="215">
        <v>247</v>
      </c>
      <c r="Z17" s="216"/>
      <c r="AA17" s="113"/>
      <c r="AB17" s="108"/>
      <c r="AC17" s="107" t="s">
        <v>550</v>
      </c>
      <c r="AD17" s="107" t="s">
        <v>551</v>
      </c>
      <c r="AE17" s="107" t="s">
        <v>552</v>
      </c>
      <c r="AF17" s="108">
        <v>1078</v>
      </c>
      <c r="AG17" s="108" t="s">
        <v>559</v>
      </c>
      <c r="AH17" s="107" t="s">
        <v>560</v>
      </c>
      <c r="AI17" s="108" t="s">
        <v>561</v>
      </c>
      <c r="AJ17" s="108"/>
      <c r="AK17" s="108" t="s">
        <v>1023</v>
      </c>
      <c r="AL17" s="108"/>
      <c r="AM17" s="141" t="s">
        <v>1189</v>
      </c>
    </row>
    <row r="18" spans="1:39" s="117" customFormat="1" ht="199.5" customHeight="1" x14ac:dyDescent="0.2">
      <c r="A18" s="106" t="s">
        <v>1130</v>
      </c>
      <c r="B18" s="107" t="s">
        <v>625</v>
      </c>
      <c r="C18" s="108" t="s">
        <v>633</v>
      </c>
      <c r="D18" s="107" t="s">
        <v>457</v>
      </c>
      <c r="E18" s="107" t="s">
        <v>885</v>
      </c>
      <c r="F18" s="108">
        <v>0.98</v>
      </c>
      <c r="G18" s="108" t="s">
        <v>789</v>
      </c>
      <c r="H18" s="108" t="s">
        <v>478</v>
      </c>
      <c r="I18" s="108" t="s">
        <v>471</v>
      </c>
      <c r="J18" s="108" t="s">
        <v>488</v>
      </c>
      <c r="K18" s="108" t="s">
        <v>489</v>
      </c>
      <c r="L18" s="108" t="s">
        <v>490</v>
      </c>
      <c r="M18" s="109">
        <v>42522</v>
      </c>
      <c r="N18" s="109">
        <v>43982</v>
      </c>
      <c r="O18" s="108" t="s">
        <v>640</v>
      </c>
      <c r="P18" s="108" t="s">
        <v>494</v>
      </c>
      <c r="Q18" s="108" t="s">
        <v>495</v>
      </c>
      <c r="R18" s="108"/>
      <c r="S18" s="108"/>
      <c r="T18" s="108"/>
      <c r="U18" s="217">
        <v>962</v>
      </c>
      <c r="V18" s="215" t="s">
        <v>1253</v>
      </c>
      <c r="W18" s="219">
        <v>618</v>
      </c>
      <c r="X18" s="215"/>
      <c r="Y18" s="215">
        <v>77</v>
      </c>
      <c r="Z18" s="215"/>
      <c r="AA18" s="113"/>
      <c r="AB18" s="108"/>
      <c r="AC18" s="107" t="s">
        <v>550</v>
      </c>
      <c r="AD18" s="107" t="s">
        <v>551</v>
      </c>
      <c r="AE18" s="107" t="s">
        <v>552</v>
      </c>
      <c r="AF18" s="108">
        <v>1078</v>
      </c>
      <c r="AG18" s="108" t="s">
        <v>559</v>
      </c>
      <c r="AH18" s="107" t="s">
        <v>562</v>
      </c>
      <c r="AI18" s="108" t="s">
        <v>563</v>
      </c>
      <c r="AJ18" s="108"/>
      <c r="AK18" s="108" t="s">
        <v>1024</v>
      </c>
      <c r="AL18" s="108"/>
      <c r="AM18" s="141" t="s">
        <v>1191</v>
      </c>
    </row>
    <row r="19" spans="1:39" s="117" customFormat="1" ht="200.1" customHeight="1" x14ac:dyDescent="0.2">
      <c r="A19" s="106" t="s">
        <v>1129</v>
      </c>
      <c r="B19" s="107" t="s">
        <v>625</v>
      </c>
      <c r="C19" s="108" t="s">
        <v>633</v>
      </c>
      <c r="D19" s="107" t="s">
        <v>457</v>
      </c>
      <c r="E19" s="107" t="s">
        <v>886</v>
      </c>
      <c r="F19" s="108">
        <v>0.98</v>
      </c>
      <c r="G19" s="108" t="s">
        <v>789</v>
      </c>
      <c r="H19" s="108" t="s">
        <v>478</v>
      </c>
      <c r="I19" s="108" t="s">
        <v>471</v>
      </c>
      <c r="J19" s="108" t="s">
        <v>488</v>
      </c>
      <c r="K19" s="108" t="s">
        <v>489</v>
      </c>
      <c r="L19" s="108" t="s">
        <v>490</v>
      </c>
      <c r="M19" s="109">
        <v>42522</v>
      </c>
      <c r="N19" s="109">
        <v>43982</v>
      </c>
      <c r="O19" s="108" t="s">
        <v>491</v>
      </c>
      <c r="P19" s="108" t="s">
        <v>492</v>
      </c>
      <c r="Q19" s="108" t="s">
        <v>602</v>
      </c>
      <c r="R19" s="108"/>
      <c r="S19" s="108"/>
      <c r="T19" s="108"/>
      <c r="U19" s="215"/>
      <c r="V19" s="216">
        <v>0.1</v>
      </c>
      <c r="W19" s="215">
        <v>759</v>
      </c>
      <c r="X19" s="215"/>
      <c r="Y19" s="215">
        <v>671</v>
      </c>
      <c r="Z19" s="215"/>
      <c r="AA19" s="113"/>
      <c r="AB19" s="108"/>
      <c r="AC19" s="107" t="s">
        <v>550</v>
      </c>
      <c r="AD19" s="107" t="s">
        <v>551</v>
      </c>
      <c r="AE19" s="107" t="s">
        <v>552</v>
      </c>
      <c r="AF19" s="108">
        <v>1130</v>
      </c>
      <c r="AG19" s="108" t="s">
        <v>553</v>
      </c>
      <c r="AH19" s="107" t="s">
        <v>554</v>
      </c>
      <c r="AI19" s="108" t="s">
        <v>555</v>
      </c>
      <c r="AJ19" s="108"/>
      <c r="AK19" s="108" t="s">
        <v>1025</v>
      </c>
      <c r="AL19" s="108"/>
      <c r="AM19" s="141" t="s">
        <v>1192</v>
      </c>
    </row>
    <row r="20" spans="1:39" s="198" customFormat="1" x14ac:dyDescent="0.2">
      <c r="A20" s="205"/>
      <c r="B20" s="206"/>
      <c r="C20" s="206"/>
      <c r="D20" s="206"/>
      <c r="E20" s="206"/>
      <c r="F20" s="206"/>
      <c r="G20" s="206"/>
      <c r="H20" s="206"/>
      <c r="I20" s="206"/>
      <c r="J20" s="206"/>
      <c r="K20" s="206"/>
      <c r="L20" s="206"/>
      <c r="M20" s="207"/>
      <c r="N20" s="207"/>
      <c r="O20" s="206"/>
      <c r="P20" s="206"/>
      <c r="Q20" s="206"/>
      <c r="R20" s="206"/>
      <c r="S20" s="206"/>
      <c r="T20" s="206"/>
      <c r="U20" s="206"/>
      <c r="V20" s="206"/>
      <c r="W20" s="206"/>
      <c r="X20" s="206"/>
      <c r="Y20" s="206"/>
      <c r="Z20" s="206"/>
      <c r="AA20" s="206"/>
      <c r="AB20" s="206"/>
      <c r="AC20" s="206"/>
      <c r="AD20" s="206"/>
      <c r="AE20" s="206"/>
      <c r="AF20" s="206"/>
      <c r="AG20" s="206"/>
      <c r="AH20" s="206"/>
      <c r="AI20" s="208"/>
      <c r="AJ20" s="206"/>
      <c r="AK20" s="206"/>
      <c r="AL20" s="206"/>
      <c r="AM20" s="206"/>
    </row>
    <row r="21" spans="1:39" x14ac:dyDescent="0.2">
      <c r="A21" s="58"/>
      <c r="B21" s="45"/>
      <c r="C21" s="45"/>
      <c r="D21" s="45"/>
      <c r="E21" s="45"/>
      <c r="F21" s="45"/>
      <c r="G21" s="45"/>
      <c r="H21" s="45"/>
      <c r="I21" s="45"/>
      <c r="J21" s="45"/>
      <c r="K21" s="45"/>
      <c r="L21" s="45"/>
      <c r="M21" s="46"/>
      <c r="N21" s="46"/>
      <c r="O21" s="45"/>
      <c r="P21" s="45"/>
      <c r="Q21" s="45"/>
      <c r="R21" s="45"/>
      <c r="S21" s="45"/>
      <c r="T21" s="45"/>
      <c r="U21" s="45"/>
      <c r="V21" s="45"/>
      <c r="W21" s="45"/>
      <c r="X21" s="45"/>
      <c r="Y21" s="45"/>
      <c r="Z21" s="45"/>
      <c r="AA21" s="45"/>
      <c r="AB21" s="45"/>
      <c r="AC21" s="45"/>
      <c r="AD21" s="45"/>
      <c r="AE21" s="45"/>
      <c r="AF21" s="45"/>
      <c r="AG21" s="45"/>
      <c r="AH21" s="45"/>
      <c r="AI21" s="48"/>
      <c r="AJ21" s="45"/>
      <c r="AK21" s="45"/>
      <c r="AL21" s="45"/>
      <c r="AM21" s="45"/>
    </row>
    <row r="22" spans="1:39" x14ac:dyDescent="0.2">
      <c r="A22" s="58"/>
      <c r="B22" s="45"/>
      <c r="C22" s="45"/>
      <c r="D22" s="45"/>
      <c r="E22" s="45"/>
      <c r="F22" s="45"/>
      <c r="G22" s="45"/>
      <c r="H22" s="45"/>
      <c r="I22" s="45"/>
      <c r="J22" s="45"/>
      <c r="K22" s="45"/>
      <c r="L22" s="45"/>
      <c r="M22" s="46"/>
      <c r="N22" s="46"/>
      <c r="O22" s="45"/>
      <c r="P22" s="45"/>
      <c r="Q22" s="45"/>
      <c r="R22" s="45"/>
      <c r="S22" s="45"/>
      <c r="T22" s="45"/>
      <c r="U22" s="45"/>
      <c r="V22" s="45"/>
      <c r="W22" s="45"/>
      <c r="X22" s="45"/>
      <c r="Y22" s="45"/>
      <c r="Z22" s="45"/>
      <c r="AA22" s="45"/>
      <c r="AB22" s="45"/>
      <c r="AC22" s="45"/>
      <c r="AD22" s="45"/>
      <c r="AE22" s="45"/>
      <c r="AF22" s="45"/>
      <c r="AG22" s="45"/>
      <c r="AH22" s="45"/>
      <c r="AI22" s="48"/>
      <c r="AJ22" s="45"/>
      <c r="AK22" s="45"/>
      <c r="AL22" s="45"/>
      <c r="AM22" s="45"/>
    </row>
    <row r="23" spans="1:39" x14ac:dyDescent="0.2">
      <c r="A23" s="58"/>
      <c r="B23" s="45"/>
      <c r="C23" s="45"/>
      <c r="D23" s="45"/>
      <c r="E23" s="45"/>
      <c r="F23" s="45"/>
      <c r="G23" s="45"/>
      <c r="H23" s="45"/>
      <c r="I23" s="45"/>
      <c r="J23" s="45"/>
      <c r="K23" s="45"/>
      <c r="L23" s="45"/>
      <c r="M23" s="46"/>
      <c r="N23" s="46"/>
      <c r="O23" s="45"/>
      <c r="P23" s="45"/>
      <c r="Q23" s="45"/>
      <c r="R23" s="45"/>
      <c r="S23" s="45"/>
      <c r="T23" s="45"/>
      <c r="U23" s="45"/>
      <c r="V23" s="45"/>
      <c r="W23" s="45"/>
      <c r="X23" s="45"/>
      <c r="Y23" s="45"/>
      <c r="Z23" s="45"/>
      <c r="AA23" s="45"/>
      <c r="AB23" s="45"/>
      <c r="AC23" s="45"/>
      <c r="AD23" s="45"/>
      <c r="AE23" s="45"/>
      <c r="AF23" s="45"/>
      <c r="AG23" s="45"/>
      <c r="AH23" s="45"/>
      <c r="AI23" s="48"/>
      <c r="AJ23" s="45"/>
      <c r="AK23" s="45"/>
      <c r="AL23" s="45"/>
      <c r="AM23" s="45"/>
    </row>
    <row r="24" spans="1:39" x14ac:dyDescent="0.2">
      <c r="A24" s="58"/>
      <c r="B24" s="45"/>
      <c r="C24" s="45"/>
      <c r="D24" s="45"/>
      <c r="E24" s="45"/>
      <c r="F24" s="45"/>
      <c r="G24" s="45"/>
      <c r="H24" s="45"/>
      <c r="I24" s="45"/>
      <c r="J24" s="45"/>
      <c r="K24" s="45"/>
      <c r="L24" s="45"/>
      <c r="M24" s="46"/>
      <c r="N24" s="46"/>
      <c r="O24" s="45"/>
      <c r="P24" s="45"/>
      <c r="Q24" s="45"/>
      <c r="R24" s="45"/>
      <c r="S24" s="45"/>
      <c r="T24" s="45"/>
      <c r="U24" s="45"/>
      <c r="V24" s="45"/>
      <c r="W24" s="45"/>
      <c r="X24" s="45"/>
      <c r="Y24" s="45"/>
      <c r="Z24" s="45"/>
      <c r="AA24" s="45"/>
      <c r="AB24" s="45"/>
      <c r="AC24" s="45"/>
      <c r="AD24" s="45"/>
      <c r="AE24" s="45"/>
      <c r="AF24" s="45"/>
      <c r="AG24" s="45"/>
      <c r="AH24" s="45"/>
      <c r="AI24" s="48"/>
      <c r="AJ24" s="45"/>
      <c r="AK24" s="45"/>
      <c r="AL24" s="45"/>
      <c r="AM24" s="45"/>
    </row>
    <row r="25" spans="1:39" x14ac:dyDescent="0.2">
      <c r="A25" s="58"/>
      <c r="B25" s="45"/>
      <c r="C25" s="45"/>
      <c r="D25" s="45"/>
      <c r="E25" s="45"/>
      <c r="F25" s="45"/>
      <c r="G25" s="45"/>
      <c r="H25" s="45"/>
      <c r="I25" s="45"/>
      <c r="J25" s="45"/>
      <c r="K25" s="45"/>
      <c r="L25" s="45"/>
      <c r="M25" s="46"/>
      <c r="N25" s="46"/>
      <c r="O25" s="45"/>
      <c r="P25" s="45"/>
      <c r="Q25" s="45"/>
      <c r="R25" s="45"/>
      <c r="S25" s="45"/>
      <c r="T25" s="45"/>
      <c r="U25" s="45"/>
      <c r="V25" s="45"/>
      <c r="W25" s="45"/>
      <c r="X25" s="45"/>
      <c r="Y25" s="45"/>
      <c r="Z25" s="45"/>
      <c r="AA25" s="45"/>
      <c r="AB25" s="45"/>
      <c r="AC25" s="45"/>
      <c r="AD25" s="45"/>
      <c r="AE25" s="45"/>
      <c r="AF25" s="45"/>
      <c r="AG25" s="45"/>
      <c r="AH25" s="45"/>
      <c r="AI25" s="48"/>
      <c r="AJ25" s="45"/>
      <c r="AK25" s="45"/>
      <c r="AL25" s="45"/>
      <c r="AM25" s="45"/>
    </row>
    <row r="26" spans="1:39" x14ac:dyDescent="0.2">
      <c r="A26" s="58"/>
      <c r="B26" s="45"/>
      <c r="C26" s="45"/>
      <c r="D26" s="45"/>
      <c r="E26" s="45"/>
      <c r="F26" s="45"/>
      <c r="G26" s="45"/>
      <c r="H26" s="45"/>
      <c r="I26" s="45"/>
      <c r="J26" s="45"/>
      <c r="K26" s="45"/>
      <c r="L26" s="45"/>
      <c r="M26" s="46"/>
      <c r="N26" s="46"/>
      <c r="O26" s="45"/>
      <c r="P26" s="45"/>
      <c r="Q26" s="45"/>
      <c r="R26" s="45"/>
      <c r="S26" s="45"/>
      <c r="T26" s="45"/>
      <c r="U26" s="45"/>
      <c r="V26" s="45"/>
      <c r="W26" s="45"/>
      <c r="X26" s="45"/>
      <c r="Y26" s="45"/>
      <c r="Z26" s="45"/>
      <c r="AA26" s="45"/>
      <c r="AB26" s="45"/>
      <c r="AC26" s="45"/>
      <c r="AD26" s="45"/>
      <c r="AE26" s="45"/>
      <c r="AF26" s="45"/>
      <c r="AG26" s="45"/>
      <c r="AH26" s="45"/>
      <c r="AI26" s="48"/>
      <c r="AJ26" s="45"/>
      <c r="AK26" s="45"/>
      <c r="AL26" s="45"/>
      <c r="AM26" s="45"/>
    </row>
    <row r="27" spans="1:39" x14ac:dyDescent="0.2">
      <c r="A27" s="58"/>
      <c r="B27" s="45"/>
      <c r="C27" s="45"/>
      <c r="D27" s="45"/>
      <c r="E27" s="45"/>
      <c r="F27" s="45"/>
      <c r="G27" s="45"/>
      <c r="H27" s="45"/>
      <c r="I27" s="45"/>
      <c r="J27" s="45"/>
      <c r="K27" s="45"/>
      <c r="L27" s="45"/>
      <c r="M27" s="46"/>
      <c r="N27" s="46"/>
      <c r="O27" s="45"/>
      <c r="P27" s="45"/>
      <c r="Q27" s="45"/>
      <c r="R27" s="45"/>
      <c r="S27" s="45"/>
      <c r="T27" s="45"/>
      <c r="U27" s="45"/>
      <c r="V27" s="45"/>
      <c r="W27" s="45"/>
      <c r="X27" s="45"/>
      <c r="Y27" s="45"/>
      <c r="Z27" s="45"/>
      <c r="AA27" s="45"/>
      <c r="AB27" s="45"/>
      <c r="AC27" s="45"/>
      <c r="AD27" s="45"/>
      <c r="AE27" s="45"/>
      <c r="AF27" s="45"/>
      <c r="AG27" s="45"/>
      <c r="AH27" s="45"/>
      <c r="AI27" s="48"/>
      <c r="AJ27" s="45"/>
      <c r="AK27" s="45"/>
      <c r="AL27" s="45"/>
      <c r="AM27" s="45"/>
    </row>
    <row r="28" spans="1:39" x14ac:dyDescent="0.2">
      <c r="A28" s="58"/>
      <c r="B28" s="45"/>
      <c r="C28" s="45"/>
      <c r="D28" s="45"/>
      <c r="E28" s="45"/>
      <c r="F28" s="45"/>
      <c r="G28" s="45"/>
      <c r="H28" s="45"/>
      <c r="I28" s="45"/>
      <c r="J28" s="45"/>
      <c r="K28" s="45"/>
      <c r="L28" s="45"/>
      <c r="M28" s="46"/>
      <c r="N28" s="46"/>
      <c r="O28" s="45"/>
      <c r="P28" s="45"/>
      <c r="Q28" s="45"/>
      <c r="R28" s="45"/>
      <c r="S28" s="45"/>
      <c r="T28" s="45"/>
      <c r="U28" s="45"/>
      <c r="V28" s="45"/>
      <c r="W28" s="45"/>
      <c r="X28" s="45"/>
      <c r="Y28" s="45"/>
      <c r="Z28" s="45"/>
      <c r="AA28" s="45"/>
      <c r="AB28" s="45"/>
      <c r="AC28" s="45"/>
      <c r="AD28" s="45"/>
      <c r="AE28" s="45"/>
      <c r="AF28" s="45"/>
      <c r="AG28" s="45"/>
      <c r="AH28" s="45"/>
      <c r="AI28" s="48"/>
      <c r="AJ28" s="45"/>
      <c r="AK28" s="45"/>
      <c r="AL28" s="45"/>
      <c r="AM28" s="45"/>
    </row>
    <row r="29" spans="1:39" x14ac:dyDescent="0.2">
      <c r="A29" s="58"/>
      <c r="B29" s="45"/>
      <c r="C29" s="45"/>
      <c r="D29" s="45"/>
      <c r="E29" s="45"/>
      <c r="F29" s="45"/>
      <c r="G29" s="45"/>
      <c r="H29" s="45"/>
      <c r="I29" s="45"/>
      <c r="J29" s="45"/>
      <c r="K29" s="45"/>
      <c r="L29" s="45"/>
      <c r="M29" s="46"/>
      <c r="N29" s="46"/>
      <c r="O29" s="45"/>
      <c r="P29" s="45"/>
      <c r="Q29" s="45"/>
      <c r="R29" s="45"/>
      <c r="S29" s="45"/>
      <c r="T29" s="45"/>
      <c r="U29" s="45"/>
      <c r="V29" s="45"/>
      <c r="W29" s="45"/>
      <c r="X29" s="45"/>
      <c r="Y29" s="45"/>
      <c r="Z29" s="45"/>
      <c r="AA29" s="45"/>
      <c r="AB29" s="45"/>
      <c r="AC29" s="45"/>
      <c r="AD29" s="45"/>
      <c r="AE29" s="45"/>
      <c r="AF29" s="45"/>
      <c r="AG29" s="45"/>
      <c r="AH29" s="45"/>
      <c r="AI29" s="48"/>
      <c r="AJ29" s="45"/>
      <c r="AK29" s="45"/>
      <c r="AL29" s="45"/>
      <c r="AM29" s="45"/>
    </row>
    <row r="30" spans="1:39" x14ac:dyDescent="0.2">
      <c r="A30" s="58"/>
      <c r="B30" s="45"/>
      <c r="C30" s="45"/>
      <c r="D30" s="45"/>
      <c r="E30" s="45"/>
      <c r="F30" s="45"/>
      <c r="G30" s="45"/>
      <c r="H30" s="45"/>
      <c r="I30" s="45"/>
      <c r="J30" s="45"/>
      <c r="K30" s="45"/>
      <c r="L30" s="45"/>
      <c r="M30" s="46"/>
      <c r="N30" s="46"/>
      <c r="O30" s="45"/>
      <c r="P30" s="45"/>
      <c r="Q30" s="45"/>
      <c r="R30" s="45"/>
      <c r="S30" s="45"/>
      <c r="T30" s="45"/>
      <c r="U30" s="45"/>
      <c r="V30" s="45"/>
      <c r="W30" s="45"/>
      <c r="X30" s="45"/>
      <c r="Y30" s="45"/>
      <c r="Z30" s="45"/>
      <c r="AA30" s="45"/>
      <c r="AB30" s="45"/>
      <c r="AC30" s="45"/>
      <c r="AD30" s="45"/>
      <c r="AE30" s="45"/>
      <c r="AF30" s="45"/>
      <c r="AG30" s="45"/>
      <c r="AH30" s="45"/>
      <c r="AI30" s="48"/>
      <c r="AJ30" s="45"/>
      <c r="AK30" s="45"/>
      <c r="AL30" s="45"/>
      <c r="AM30" s="45"/>
    </row>
    <row r="31" spans="1:39" x14ac:dyDescent="0.2">
      <c r="A31" s="58"/>
      <c r="B31" s="45"/>
      <c r="C31" s="45"/>
      <c r="D31" s="45"/>
      <c r="E31" s="45"/>
      <c r="F31" s="45"/>
      <c r="G31" s="45"/>
      <c r="H31" s="45"/>
      <c r="I31" s="45"/>
      <c r="J31" s="45"/>
      <c r="K31" s="45"/>
      <c r="L31" s="45"/>
      <c r="M31" s="46"/>
      <c r="N31" s="46"/>
      <c r="O31" s="45"/>
      <c r="P31" s="45"/>
      <c r="Q31" s="45"/>
      <c r="R31" s="45"/>
      <c r="S31" s="45"/>
      <c r="T31" s="45"/>
      <c r="U31" s="45"/>
      <c r="V31" s="45"/>
      <c r="W31" s="45"/>
      <c r="X31" s="45"/>
      <c r="Y31" s="45"/>
      <c r="Z31" s="45"/>
      <c r="AA31" s="45"/>
      <c r="AB31" s="45"/>
      <c r="AC31" s="45"/>
      <c r="AD31" s="45"/>
      <c r="AE31" s="45"/>
      <c r="AF31" s="45"/>
      <c r="AG31" s="45"/>
      <c r="AH31" s="45"/>
      <c r="AI31" s="48"/>
      <c r="AJ31" s="45"/>
      <c r="AK31" s="45"/>
      <c r="AL31" s="45"/>
      <c r="AM31" s="45"/>
    </row>
    <row r="32" spans="1:39" x14ac:dyDescent="0.2">
      <c r="A32" s="58"/>
      <c r="B32" s="45"/>
      <c r="C32" s="45"/>
      <c r="D32" s="45"/>
      <c r="E32" s="45"/>
      <c r="F32" s="45"/>
      <c r="G32" s="45"/>
      <c r="H32" s="45"/>
      <c r="I32" s="45"/>
      <c r="J32" s="45"/>
      <c r="K32" s="45"/>
      <c r="L32" s="45"/>
      <c r="M32" s="46"/>
      <c r="N32" s="46"/>
      <c r="O32" s="45"/>
      <c r="P32" s="45"/>
      <c r="Q32" s="45"/>
      <c r="R32" s="45"/>
      <c r="S32" s="45"/>
      <c r="T32" s="45"/>
      <c r="U32" s="45"/>
      <c r="V32" s="45"/>
      <c r="W32" s="45"/>
      <c r="X32" s="45"/>
      <c r="Y32" s="45"/>
      <c r="Z32" s="45"/>
      <c r="AA32" s="45"/>
      <c r="AB32" s="45"/>
      <c r="AC32" s="45"/>
      <c r="AD32" s="45"/>
      <c r="AE32" s="45"/>
      <c r="AF32" s="45"/>
      <c r="AG32" s="45"/>
      <c r="AH32" s="45"/>
      <c r="AI32" s="48"/>
      <c r="AJ32" s="45"/>
      <c r="AK32" s="45"/>
      <c r="AL32" s="45"/>
      <c r="AM32" s="45"/>
    </row>
    <row r="33" spans="1:39" x14ac:dyDescent="0.2">
      <c r="A33" s="58"/>
      <c r="B33" s="45"/>
      <c r="C33" s="45"/>
      <c r="D33" s="45"/>
      <c r="E33" s="45"/>
      <c r="F33" s="45"/>
      <c r="G33" s="45"/>
      <c r="H33" s="45"/>
      <c r="I33" s="45"/>
      <c r="J33" s="45"/>
      <c r="K33" s="45"/>
      <c r="L33" s="45"/>
      <c r="M33" s="46"/>
      <c r="N33" s="46"/>
      <c r="O33" s="45"/>
      <c r="P33" s="45"/>
      <c r="Q33" s="45"/>
      <c r="R33" s="45"/>
      <c r="S33" s="45"/>
      <c r="T33" s="45"/>
      <c r="U33" s="45"/>
      <c r="V33" s="45"/>
      <c r="W33" s="45"/>
      <c r="X33" s="45"/>
      <c r="Y33" s="45"/>
      <c r="Z33" s="45"/>
      <c r="AA33" s="45"/>
      <c r="AB33" s="45"/>
      <c r="AC33" s="45"/>
      <c r="AD33" s="45"/>
      <c r="AE33" s="45"/>
      <c r="AF33" s="45"/>
      <c r="AG33" s="45"/>
      <c r="AH33" s="45"/>
      <c r="AI33" s="48"/>
      <c r="AJ33" s="45"/>
      <c r="AK33" s="45"/>
      <c r="AL33" s="45"/>
      <c r="AM33" s="45"/>
    </row>
    <row r="34" spans="1:39" x14ac:dyDescent="0.2">
      <c r="A34" s="58"/>
      <c r="B34" s="45"/>
      <c r="C34" s="45"/>
      <c r="D34" s="45"/>
      <c r="E34" s="45"/>
      <c r="F34" s="45"/>
      <c r="G34" s="45"/>
      <c r="H34" s="45"/>
      <c r="I34" s="45"/>
      <c r="J34" s="45"/>
      <c r="K34" s="45"/>
      <c r="L34" s="45"/>
      <c r="M34" s="46"/>
      <c r="N34" s="46"/>
      <c r="O34" s="45"/>
      <c r="P34" s="45"/>
      <c r="Q34" s="45"/>
      <c r="R34" s="45"/>
      <c r="S34" s="45"/>
      <c r="T34" s="45"/>
      <c r="U34" s="45"/>
      <c r="V34" s="45"/>
      <c r="W34" s="45"/>
      <c r="X34" s="45"/>
      <c r="Y34" s="45"/>
      <c r="Z34" s="45"/>
      <c r="AA34" s="45"/>
      <c r="AB34" s="45"/>
      <c r="AC34" s="45"/>
      <c r="AD34" s="45"/>
      <c r="AE34" s="45"/>
      <c r="AF34" s="45"/>
      <c r="AG34" s="45"/>
      <c r="AH34" s="45"/>
      <c r="AI34" s="48"/>
      <c r="AJ34" s="45"/>
      <c r="AK34" s="45"/>
      <c r="AL34" s="45"/>
      <c r="AM34" s="45"/>
    </row>
    <row r="35" spans="1:39" x14ac:dyDescent="0.2">
      <c r="A35" s="58"/>
      <c r="B35" s="45"/>
      <c r="C35" s="45"/>
      <c r="D35" s="45"/>
      <c r="E35" s="45"/>
      <c r="F35" s="45"/>
      <c r="G35" s="45"/>
      <c r="H35" s="45"/>
      <c r="I35" s="45"/>
      <c r="J35" s="45"/>
      <c r="K35" s="45"/>
      <c r="L35" s="45"/>
      <c r="M35" s="46"/>
      <c r="N35" s="46"/>
      <c r="O35" s="45"/>
      <c r="P35" s="45"/>
      <c r="Q35" s="45"/>
      <c r="R35" s="45"/>
      <c r="S35" s="45"/>
      <c r="T35" s="45"/>
      <c r="U35" s="45"/>
      <c r="V35" s="45"/>
      <c r="W35" s="45"/>
      <c r="X35" s="45"/>
      <c r="Y35" s="45"/>
      <c r="Z35" s="45"/>
      <c r="AA35" s="45"/>
      <c r="AB35" s="45"/>
      <c r="AC35" s="45"/>
      <c r="AD35" s="45"/>
      <c r="AE35" s="45"/>
      <c r="AF35" s="45"/>
      <c r="AG35" s="45"/>
      <c r="AH35" s="45"/>
      <c r="AI35" s="48"/>
      <c r="AJ35" s="45"/>
      <c r="AK35" s="45"/>
      <c r="AL35" s="45"/>
      <c r="AM35" s="45"/>
    </row>
    <row r="36" spans="1:39" x14ac:dyDescent="0.2">
      <c r="A36" s="58"/>
      <c r="B36" s="45"/>
      <c r="C36" s="45"/>
      <c r="D36" s="45"/>
      <c r="E36" s="45"/>
      <c r="F36" s="45"/>
      <c r="G36" s="45"/>
      <c r="H36" s="45"/>
      <c r="I36" s="45"/>
      <c r="J36" s="45"/>
      <c r="K36" s="45"/>
      <c r="L36" s="45"/>
      <c r="M36" s="46"/>
      <c r="N36" s="46"/>
      <c r="O36" s="45"/>
      <c r="P36" s="45"/>
      <c r="Q36" s="45"/>
      <c r="R36" s="45"/>
      <c r="S36" s="45"/>
      <c r="T36" s="45"/>
      <c r="U36" s="45"/>
      <c r="V36" s="45"/>
      <c r="W36" s="45"/>
      <c r="X36" s="45"/>
      <c r="Y36" s="45"/>
      <c r="Z36" s="45"/>
      <c r="AA36" s="45"/>
      <c r="AB36" s="45"/>
      <c r="AC36" s="45"/>
      <c r="AD36" s="45"/>
      <c r="AE36" s="45"/>
      <c r="AF36" s="45"/>
      <c r="AG36" s="45"/>
      <c r="AH36" s="45"/>
      <c r="AI36" s="48"/>
      <c r="AJ36" s="45"/>
      <c r="AK36" s="45"/>
      <c r="AL36" s="45"/>
      <c r="AM36" s="45"/>
    </row>
    <row r="37" spans="1:39" x14ac:dyDescent="0.2">
      <c r="A37" s="58"/>
      <c r="B37" s="45"/>
      <c r="C37" s="45"/>
      <c r="D37" s="45"/>
      <c r="E37" s="45"/>
      <c r="F37" s="45"/>
      <c r="G37" s="45"/>
      <c r="H37" s="45"/>
      <c r="I37" s="45"/>
      <c r="J37" s="45"/>
      <c r="K37" s="45"/>
      <c r="L37" s="45"/>
      <c r="M37" s="46"/>
      <c r="N37" s="46"/>
      <c r="O37" s="45"/>
      <c r="P37" s="45"/>
      <c r="Q37" s="45"/>
      <c r="R37" s="45"/>
      <c r="S37" s="45"/>
      <c r="T37" s="45"/>
      <c r="U37" s="45"/>
      <c r="V37" s="45"/>
      <c r="W37" s="45"/>
      <c r="X37" s="45"/>
      <c r="Y37" s="45"/>
      <c r="Z37" s="45"/>
      <c r="AA37" s="45"/>
      <c r="AB37" s="45"/>
      <c r="AC37" s="45"/>
      <c r="AD37" s="45"/>
      <c r="AE37" s="45"/>
      <c r="AF37" s="45"/>
      <c r="AG37" s="45"/>
      <c r="AH37" s="45"/>
      <c r="AI37" s="48"/>
      <c r="AJ37" s="45"/>
      <c r="AK37" s="45"/>
      <c r="AL37" s="45"/>
      <c r="AM37" s="45"/>
    </row>
    <row r="38" spans="1:39" x14ac:dyDescent="0.2">
      <c r="A38" s="58"/>
      <c r="B38" s="45"/>
      <c r="C38" s="45"/>
      <c r="D38" s="45"/>
      <c r="E38" s="45"/>
      <c r="F38" s="45"/>
      <c r="G38" s="45"/>
      <c r="H38" s="45"/>
      <c r="I38" s="45"/>
      <c r="J38" s="45"/>
      <c r="K38" s="45"/>
      <c r="L38" s="45"/>
      <c r="M38" s="46"/>
      <c r="N38" s="46"/>
      <c r="O38" s="45"/>
      <c r="P38" s="45"/>
      <c r="Q38" s="45"/>
      <c r="R38" s="45"/>
      <c r="S38" s="45"/>
      <c r="T38" s="45"/>
      <c r="U38" s="45"/>
      <c r="V38" s="45"/>
      <c r="W38" s="45"/>
      <c r="X38" s="45"/>
      <c r="Y38" s="45"/>
      <c r="Z38" s="45"/>
      <c r="AA38" s="45"/>
      <c r="AB38" s="45"/>
      <c r="AC38" s="45"/>
      <c r="AD38" s="45"/>
      <c r="AE38" s="45"/>
      <c r="AF38" s="45"/>
      <c r="AG38" s="45"/>
      <c r="AH38" s="45"/>
      <c r="AI38" s="48"/>
      <c r="AJ38" s="45"/>
      <c r="AK38" s="45"/>
      <c r="AL38" s="45"/>
      <c r="AM38" s="45"/>
    </row>
    <row r="39" spans="1:39" x14ac:dyDescent="0.2">
      <c r="A39" s="58"/>
      <c r="B39" s="45"/>
      <c r="C39" s="45"/>
      <c r="D39" s="45"/>
      <c r="E39" s="45"/>
      <c r="F39" s="45"/>
      <c r="G39" s="45"/>
      <c r="H39" s="45"/>
      <c r="I39" s="45"/>
      <c r="J39" s="45"/>
      <c r="K39" s="45"/>
      <c r="L39" s="45"/>
      <c r="M39" s="46"/>
      <c r="N39" s="46"/>
      <c r="O39" s="45"/>
      <c r="P39" s="45"/>
      <c r="Q39" s="45"/>
      <c r="R39" s="45"/>
      <c r="S39" s="45"/>
      <c r="T39" s="45"/>
      <c r="U39" s="45"/>
      <c r="V39" s="45"/>
      <c r="W39" s="45"/>
      <c r="X39" s="45"/>
      <c r="Y39" s="45"/>
      <c r="Z39" s="45"/>
      <c r="AA39" s="45"/>
      <c r="AB39" s="45"/>
      <c r="AC39" s="45"/>
      <c r="AD39" s="45"/>
      <c r="AE39" s="45"/>
      <c r="AF39" s="45"/>
      <c r="AG39" s="45"/>
      <c r="AH39" s="45"/>
      <c r="AI39" s="48"/>
      <c r="AJ39" s="45"/>
      <c r="AK39" s="45"/>
      <c r="AL39" s="45"/>
      <c r="AM39" s="45"/>
    </row>
    <row r="40" spans="1:39" x14ac:dyDescent="0.2">
      <c r="A40" s="58"/>
      <c r="B40" s="45"/>
      <c r="C40" s="45"/>
      <c r="D40" s="45"/>
      <c r="E40" s="45"/>
      <c r="F40" s="45"/>
      <c r="G40" s="45"/>
      <c r="H40" s="45"/>
      <c r="I40" s="45"/>
      <c r="J40" s="45"/>
      <c r="K40" s="45"/>
      <c r="L40" s="45"/>
      <c r="M40" s="46"/>
      <c r="N40" s="46"/>
      <c r="O40" s="45"/>
      <c r="P40" s="45"/>
      <c r="Q40" s="45"/>
      <c r="R40" s="45"/>
      <c r="S40" s="45"/>
      <c r="T40" s="45"/>
      <c r="U40" s="45"/>
      <c r="V40" s="45"/>
      <c r="W40" s="45"/>
      <c r="X40" s="45"/>
      <c r="Y40" s="45"/>
      <c r="Z40" s="45"/>
      <c r="AA40" s="45"/>
      <c r="AB40" s="45"/>
      <c r="AC40" s="45"/>
      <c r="AD40" s="45"/>
      <c r="AE40" s="45"/>
      <c r="AF40" s="45"/>
      <c r="AG40" s="45"/>
      <c r="AH40" s="45"/>
      <c r="AI40" s="48"/>
      <c r="AJ40" s="45"/>
      <c r="AK40" s="45"/>
      <c r="AL40" s="45"/>
      <c r="AM40" s="45"/>
    </row>
    <row r="41" spans="1:39" x14ac:dyDescent="0.2">
      <c r="A41" s="58"/>
      <c r="B41" s="45"/>
      <c r="C41" s="45"/>
      <c r="D41" s="45"/>
      <c r="E41" s="45"/>
      <c r="F41" s="45"/>
      <c r="G41" s="45"/>
      <c r="H41" s="45"/>
      <c r="I41" s="45"/>
      <c r="J41" s="45"/>
      <c r="K41" s="45"/>
      <c r="L41" s="45"/>
      <c r="M41" s="46"/>
      <c r="N41" s="46"/>
      <c r="O41" s="45"/>
      <c r="P41" s="45"/>
      <c r="Q41" s="45"/>
      <c r="R41" s="45"/>
      <c r="S41" s="45"/>
      <c r="T41" s="45"/>
      <c r="U41" s="45"/>
      <c r="V41" s="45"/>
      <c r="W41" s="45"/>
      <c r="X41" s="45"/>
      <c r="Y41" s="45"/>
      <c r="Z41" s="45"/>
      <c r="AA41" s="45"/>
      <c r="AB41" s="45"/>
      <c r="AC41" s="45"/>
      <c r="AD41" s="45"/>
      <c r="AE41" s="45"/>
      <c r="AF41" s="45"/>
      <c r="AG41" s="45"/>
      <c r="AH41" s="45"/>
      <c r="AI41" s="48"/>
      <c r="AJ41" s="45"/>
      <c r="AK41" s="45"/>
      <c r="AL41" s="45"/>
      <c r="AM41" s="45"/>
    </row>
    <row r="42" spans="1:39" x14ac:dyDescent="0.2">
      <c r="A42" s="58"/>
      <c r="B42" s="45"/>
      <c r="C42" s="45"/>
      <c r="D42" s="45"/>
      <c r="E42" s="45"/>
      <c r="F42" s="45"/>
      <c r="G42" s="45"/>
      <c r="H42" s="45"/>
      <c r="I42" s="45"/>
      <c r="J42" s="45"/>
      <c r="K42" s="45"/>
      <c r="L42" s="45"/>
      <c r="M42" s="46"/>
      <c r="N42" s="46"/>
      <c r="O42" s="45"/>
      <c r="P42" s="45"/>
      <c r="Q42" s="45"/>
      <c r="R42" s="45"/>
      <c r="S42" s="45"/>
      <c r="T42" s="45"/>
      <c r="U42" s="45"/>
      <c r="V42" s="45"/>
      <c r="W42" s="45"/>
      <c r="X42" s="45"/>
      <c r="Y42" s="45"/>
      <c r="Z42" s="45"/>
      <c r="AA42" s="45"/>
      <c r="AB42" s="45"/>
      <c r="AC42" s="45"/>
      <c r="AD42" s="45"/>
      <c r="AE42" s="45"/>
      <c r="AF42" s="45"/>
      <c r="AG42" s="45"/>
      <c r="AH42" s="45"/>
      <c r="AI42" s="48"/>
      <c r="AJ42" s="45"/>
      <c r="AK42" s="45"/>
      <c r="AL42" s="45"/>
      <c r="AM42" s="45"/>
    </row>
    <row r="43" spans="1:39" x14ac:dyDescent="0.2">
      <c r="A43" s="58"/>
      <c r="B43" s="45"/>
      <c r="C43" s="45"/>
      <c r="D43" s="45"/>
      <c r="E43" s="45"/>
      <c r="F43" s="45"/>
      <c r="G43" s="45"/>
      <c r="H43" s="45"/>
      <c r="I43" s="45"/>
      <c r="J43" s="45"/>
      <c r="K43" s="45"/>
      <c r="L43" s="45"/>
      <c r="M43" s="46"/>
      <c r="N43" s="46"/>
      <c r="O43" s="45"/>
      <c r="P43" s="45"/>
      <c r="Q43" s="45"/>
      <c r="R43" s="45"/>
      <c r="S43" s="45"/>
      <c r="T43" s="45"/>
      <c r="U43" s="45"/>
      <c r="V43" s="45"/>
      <c r="W43" s="45"/>
      <c r="X43" s="45"/>
      <c r="Y43" s="45"/>
      <c r="Z43" s="45"/>
      <c r="AA43" s="45"/>
      <c r="AB43" s="45"/>
      <c r="AC43" s="45"/>
      <c r="AD43" s="45"/>
      <c r="AE43" s="45"/>
      <c r="AF43" s="45"/>
      <c r="AG43" s="45"/>
      <c r="AH43" s="45"/>
      <c r="AI43" s="48"/>
      <c r="AJ43" s="45"/>
      <c r="AK43" s="45"/>
      <c r="AL43" s="45"/>
      <c r="AM43" s="45"/>
    </row>
    <row r="44" spans="1:39" x14ac:dyDescent="0.2">
      <c r="A44" s="58"/>
      <c r="B44" s="45"/>
      <c r="C44" s="45"/>
      <c r="D44" s="45"/>
      <c r="E44" s="45"/>
      <c r="F44" s="45"/>
      <c r="G44" s="45"/>
      <c r="H44" s="45"/>
      <c r="I44" s="45"/>
      <c r="J44" s="45"/>
      <c r="K44" s="45"/>
      <c r="L44" s="45"/>
      <c r="M44" s="46"/>
      <c r="N44" s="46"/>
      <c r="O44" s="45"/>
      <c r="P44" s="45"/>
      <c r="Q44" s="45"/>
      <c r="R44" s="45"/>
      <c r="S44" s="45"/>
      <c r="T44" s="45"/>
      <c r="U44" s="45"/>
      <c r="V44" s="45"/>
      <c r="W44" s="45"/>
      <c r="X44" s="45"/>
      <c r="Y44" s="45"/>
      <c r="Z44" s="45"/>
      <c r="AA44" s="45"/>
      <c r="AB44" s="45"/>
      <c r="AC44" s="45"/>
      <c r="AD44" s="45"/>
      <c r="AE44" s="45"/>
      <c r="AF44" s="45"/>
      <c r="AG44" s="45"/>
      <c r="AH44" s="45"/>
      <c r="AI44" s="48"/>
      <c r="AJ44" s="45"/>
      <c r="AK44" s="45"/>
      <c r="AL44" s="45"/>
      <c r="AM44" s="45"/>
    </row>
    <row r="45" spans="1:39" x14ac:dyDescent="0.2">
      <c r="A45" s="58"/>
      <c r="B45" s="45"/>
      <c r="C45" s="45"/>
      <c r="D45" s="45"/>
      <c r="E45" s="45"/>
      <c r="F45" s="45"/>
      <c r="G45" s="45"/>
      <c r="H45" s="45"/>
      <c r="I45" s="45"/>
      <c r="J45" s="45"/>
      <c r="K45" s="45"/>
      <c r="L45" s="45"/>
      <c r="M45" s="46"/>
      <c r="N45" s="46"/>
      <c r="O45" s="45"/>
      <c r="P45" s="45"/>
      <c r="Q45" s="45"/>
      <c r="R45" s="45"/>
      <c r="S45" s="45"/>
      <c r="T45" s="45"/>
      <c r="U45" s="45"/>
      <c r="V45" s="45"/>
      <c r="W45" s="45"/>
      <c r="X45" s="45"/>
      <c r="Y45" s="45"/>
      <c r="Z45" s="45"/>
      <c r="AA45" s="45"/>
      <c r="AB45" s="45"/>
      <c r="AC45" s="45"/>
      <c r="AD45" s="45"/>
      <c r="AE45" s="45"/>
      <c r="AF45" s="45"/>
      <c r="AG45" s="45"/>
      <c r="AH45" s="45"/>
      <c r="AI45" s="48"/>
      <c r="AJ45" s="45"/>
      <c r="AK45" s="45"/>
      <c r="AL45" s="45"/>
      <c r="AM45" s="45"/>
    </row>
    <row r="46" spans="1:39" x14ac:dyDescent="0.2">
      <c r="A46" s="58"/>
      <c r="B46" s="45"/>
      <c r="C46" s="45"/>
      <c r="D46" s="45"/>
      <c r="E46" s="45"/>
      <c r="F46" s="45"/>
      <c r="G46" s="45"/>
      <c r="H46" s="45"/>
      <c r="I46" s="45"/>
      <c r="J46" s="45"/>
      <c r="K46" s="45"/>
      <c r="L46" s="45"/>
      <c r="M46" s="46"/>
      <c r="N46" s="46"/>
      <c r="O46" s="45"/>
      <c r="P46" s="45"/>
      <c r="Q46" s="45"/>
      <c r="R46" s="45"/>
      <c r="S46" s="45"/>
      <c r="T46" s="45"/>
      <c r="U46" s="45"/>
      <c r="V46" s="45"/>
      <c r="W46" s="45"/>
      <c r="X46" s="45"/>
      <c r="Y46" s="45"/>
      <c r="Z46" s="45"/>
      <c r="AA46" s="45"/>
      <c r="AB46" s="45"/>
      <c r="AC46" s="45"/>
      <c r="AD46" s="45"/>
      <c r="AE46" s="45"/>
      <c r="AF46" s="45"/>
      <c r="AG46" s="45"/>
      <c r="AH46" s="45"/>
      <c r="AI46" s="48"/>
      <c r="AJ46" s="45"/>
      <c r="AK46" s="45"/>
      <c r="AL46" s="45"/>
      <c r="AM46" s="45"/>
    </row>
    <row r="47" spans="1:39" x14ac:dyDescent="0.2">
      <c r="A47" s="58"/>
      <c r="B47" s="45"/>
      <c r="C47" s="45"/>
      <c r="D47" s="45"/>
      <c r="E47" s="45"/>
      <c r="F47" s="45"/>
      <c r="G47" s="45"/>
      <c r="H47" s="45"/>
      <c r="I47" s="45"/>
      <c r="J47" s="45"/>
      <c r="K47" s="45"/>
      <c r="L47" s="45"/>
      <c r="M47" s="46"/>
      <c r="N47" s="46"/>
      <c r="O47" s="45"/>
      <c r="P47" s="45"/>
      <c r="Q47" s="45"/>
      <c r="R47" s="45"/>
      <c r="S47" s="45"/>
      <c r="T47" s="45"/>
      <c r="U47" s="45"/>
      <c r="V47" s="45"/>
      <c r="W47" s="45"/>
      <c r="X47" s="45"/>
      <c r="Y47" s="45"/>
      <c r="Z47" s="45"/>
      <c r="AA47" s="45"/>
      <c r="AB47" s="45"/>
      <c r="AC47" s="45"/>
      <c r="AD47" s="45"/>
      <c r="AE47" s="45"/>
      <c r="AF47" s="45"/>
      <c r="AG47" s="45"/>
      <c r="AH47" s="45"/>
      <c r="AI47" s="48"/>
      <c r="AJ47" s="45"/>
      <c r="AK47" s="45"/>
      <c r="AL47" s="45"/>
      <c r="AM47" s="45"/>
    </row>
    <row r="48" spans="1:39" x14ac:dyDescent="0.2">
      <c r="A48" s="58"/>
      <c r="B48" s="45"/>
      <c r="C48" s="45"/>
      <c r="D48" s="45"/>
      <c r="E48" s="45"/>
      <c r="F48" s="45"/>
      <c r="G48" s="45"/>
      <c r="H48" s="45"/>
      <c r="I48" s="45"/>
      <c r="J48" s="45"/>
      <c r="K48" s="45"/>
      <c r="L48" s="45"/>
      <c r="M48" s="46"/>
      <c r="N48" s="46"/>
      <c r="O48" s="45"/>
      <c r="P48" s="45"/>
      <c r="Q48" s="45"/>
      <c r="R48" s="45"/>
      <c r="S48" s="45"/>
      <c r="T48" s="45"/>
      <c r="U48" s="45"/>
      <c r="V48" s="45"/>
      <c r="W48" s="45"/>
      <c r="X48" s="45"/>
      <c r="Y48" s="45"/>
      <c r="Z48" s="45"/>
      <c r="AA48" s="45"/>
      <c r="AB48" s="45"/>
      <c r="AC48" s="45"/>
      <c r="AD48" s="45"/>
      <c r="AE48" s="45"/>
      <c r="AF48" s="45"/>
      <c r="AG48" s="45"/>
      <c r="AH48" s="45"/>
      <c r="AI48" s="48"/>
      <c r="AJ48" s="45"/>
      <c r="AK48" s="45"/>
      <c r="AL48" s="45"/>
      <c r="AM48" s="45"/>
    </row>
    <row r="49" spans="1:39" x14ac:dyDescent="0.2">
      <c r="A49" s="58"/>
      <c r="B49" s="45"/>
      <c r="C49" s="45"/>
      <c r="D49" s="45"/>
      <c r="E49" s="45"/>
      <c r="F49" s="45"/>
      <c r="G49" s="45"/>
      <c r="H49" s="45"/>
      <c r="I49" s="45"/>
      <c r="J49" s="45"/>
      <c r="K49" s="45"/>
      <c r="L49" s="45"/>
      <c r="M49" s="46"/>
      <c r="N49" s="46"/>
      <c r="O49" s="45"/>
      <c r="P49" s="45"/>
      <c r="Q49" s="45"/>
      <c r="R49" s="45"/>
      <c r="S49" s="45"/>
      <c r="T49" s="45"/>
      <c r="U49" s="45"/>
      <c r="V49" s="45"/>
      <c r="W49" s="45"/>
      <c r="X49" s="45"/>
      <c r="Y49" s="45"/>
      <c r="Z49" s="45"/>
      <c r="AA49" s="45"/>
      <c r="AB49" s="45"/>
      <c r="AC49" s="45"/>
      <c r="AD49" s="45"/>
      <c r="AE49" s="45"/>
      <c r="AF49" s="45"/>
      <c r="AG49" s="45"/>
      <c r="AH49" s="45"/>
      <c r="AI49" s="48"/>
      <c r="AJ49" s="45"/>
      <c r="AK49" s="45"/>
      <c r="AL49" s="45"/>
      <c r="AM49" s="45"/>
    </row>
    <row r="50" spans="1:39" x14ac:dyDescent="0.2">
      <c r="B50" s="45"/>
      <c r="C50" s="45"/>
      <c r="D50" s="45"/>
      <c r="E50" s="45"/>
      <c r="F50" s="45"/>
      <c r="G50" s="45"/>
      <c r="H50" s="45"/>
      <c r="I50" s="45"/>
      <c r="J50" s="45"/>
      <c r="K50" s="45"/>
      <c r="L50" s="45"/>
      <c r="M50" s="46"/>
      <c r="N50" s="46"/>
      <c r="O50" s="45"/>
      <c r="P50" s="45"/>
      <c r="Q50" s="45"/>
      <c r="R50" s="45"/>
      <c r="S50" s="45"/>
      <c r="T50" s="45"/>
      <c r="U50" s="45"/>
      <c r="V50" s="45"/>
      <c r="W50" s="45"/>
      <c r="X50" s="45"/>
      <c r="Y50" s="45"/>
      <c r="Z50" s="45"/>
      <c r="AA50" s="45"/>
      <c r="AB50" s="45"/>
      <c r="AC50" s="45"/>
      <c r="AD50" s="45"/>
      <c r="AE50" s="45"/>
      <c r="AF50" s="45"/>
      <c r="AG50" s="45"/>
      <c r="AH50" s="45"/>
      <c r="AI50" s="48"/>
      <c r="AJ50" s="45"/>
      <c r="AK50" s="45"/>
      <c r="AL50" s="45"/>
      <c r="AM50" s="45"/>
    </row>
    <row r="51" spans="1:39" x14ac:dyDescent="0.2">
      <c r="B51" s="45"/>
      <c r="C51" s="45"/>
      <c r="D51" s="45"/>
      <c r="E51" s="45"/>
      <c r="F51" s="45"/>
      <c r="G51" s="45"/>
      <c r="H51" s="45"/>
      <c r="I51" s="45"/>
      <c r="J51" s="45"/>
      <c r="K51" s="45"/>
      <c r="L51" s="45"/>
      <c r="M51" s="46"/>
      <c r="N51" s="46"/>
      <c r="O51" s="45"/>
      <c r="P51" s="45"/>
      <c r="Q51" s="45"/>
      <c r="R51" s="45"/>
      <c r="S51" s="45"/>
      <c r="T51" s="45"/>
      <c r="U51" s="45"/>
      <c r="V51" s="45"/>
      <c r="W51" s="45"/>
      <c r="X51" s="45"/>
      <c r="Y51" s="45"/>
      <c r="Z51" s="45"/>
      <c r="AA51" s="45"/>
      <c r="AB51" s="45"/>
      <c r="AC51" s="45"/>
      <c r="AD51" s="45"/>
      <c r="AE51" s="45"/>
      <c r="AF51" s="45"/>
      <c r="AG51" s="45"/>
      <c r="AH51" s="45"/>
      <c r="AI51" s="48"/>
      <c r="AJ51" s="45"/>
      <c r="AK51" s="45"/>
      <c r="AL51" s="45"/>
      <c r="AM51" s="45"/>
    </row>
    <row r="52" spans="1:39" x14ac:dyDescent="0.2">
      <c r="B52" s="45"/>
      <c r="C52" s="45"/>
      <c r="D52" s="45"/>
      <c r="E52" s="45"/>
      <c r="F52" s="45"/>
      <c r="G52" s="45"/>
      <c r="H52" s="45"/>
      <c r="I52" s="45"/>
      <c r="J52" s="45"/>
      <c r="K52" s="45"/>
      <c r="L52" s="45"/>
      <c r="M52" s="46"/>
      <c r="N52" s="46"/>
      <c r="O52" s="45"/>
      <c r="P52" s="45"/>
      <c r="Q52" s="45"/>
      <c r="R52" s="45"/>
      <c r="S52" s="45"/>
      <c r="T52" s="45"/>
      <c r="U52" s="45"/>
      <c r="V52" s="45"/>
      <c r="W52" s="45"/>
      <c r="X52" s="45"/>
      <c r="Y52" s="45"/>
      <c r="Z52" s="45"/>
      <c r="AA52" s="45"/>
      <c r="AB52" s="45"/>
      <c r="AC52" s="45"/>
      <c r="AD52" s="45"/>
      <c r="AE52" s="45"/>
      <c r="AF52" s="45"/>
      <c r="AG52" s="45"/>
      <c r="AH52" s="45"/>
      <c r="AI52" s="48"/>
      <c r="AJ52" s="45"/>
      <c r="AK52" s="45"/>
      <c r="AL52" s="45"/>
      <c r="AM52" s="45"/>
    </row>
    <row r="53" spans="1:39" x14ac:dyDescent="0.2">
      <c r="B53" s="45"/>
      <c r="C53" s="45"/>
      <c r="D53" s="45"/>
      <c r="E53" s="45"/>
      <c r="F53" s="45"/>
      <c r="G53" s="45"/>
      <c r="H53" s="45"/>
      <c r="I53" s="45"/>
      <c r="J53" s="45"/>
      <c r="K53" s="45"/>
      <c r="L53" s="45"/>
      <c r="M53" s="46"/>
      <c r="N53" s="46"/>
      <c r="O53" s="45"/>
      <c r="P53" s="45"/>
      <c r="Q53" s="45"/>
      <c r="R53" s="45"/>
      <c r="S53" s="45"/>
      <c r="T53" s="45"/>
      <c r="U53" s="45"/>
      <c r="V53" s="45"/>
      <c r="W53" s="45"/>
      <c r="X53" s="45"/>
      <c r="Y53" s="45"/>
      <c r="Z53" s="45"/>
      <c r="AA53" s="45"/>
      <c r="AB53" s="45"/>
      <c r="AC53" s="45"/>
      <c r="AD53" s="45"/>
      <c r="AE53" s="45"/>
      <c r="AF53" s="45"/>
      <c r="AG53" s="45"/>
      <c r="AH53" s="45"/>
      <c r="AI53" s="48"/>
      <c r="AJ53" s="45"/>
      <c r="AK53" s="45"/>
      <c r="AL53" s="45"/>
      <c r="AM53" s="45"/>
    </row>
    <row r="54" spans="1:39" x14ac:dyDescent="0.2">
      <c r="B54" s="45"/>
      <c r="C54" s="45"/>
      <c r="D54" s="45"/>
      <c r="E54" s="45"/>
      <c r="F54" s="45"/>
      <c r="G54" s="45"/>
      <c r="H54" s="45"/>
      <c r="I54" s="45"/>
      <c r="J54" s="45"/>
      <c r="K54" s="45"/>
      <c r="L54" s="45"/>
      <c r="M54" s="46"/>
      <c r="N54" s="46"/>
      <c r="O54" s="45"/>
      <c r="P54" s="45"/>
      <c r="Q54" s="45"/>
      <c r="R54" s="45"/>
      <c r="S54" s="45"/>
      <c r="T54" s="45"/>
      <c r="U54" s="45"/>
      <c r="V54" s="45"/>
      <c r="W54" s="45"/>
      <c r="X54" s="45"/>
      <c r="Y54" s="45"/>
      <c r="Z54" s="45"/>
      <c r="AA54" s="45"/>
      <c r="AB54" s="45"/>
      <c r="AC54" s="45"/>
      <c r="AD54" s="45"/>
      <c r="AE54" s="45"/>
      <c r="AF54" s="45"/>
      <c r="AG54" s="45"/>
      <c r="AH54" s="45"/>
      <c r="AI54" s="48"/>
      <c r="AJ54" s="45"/>
      <c r="AK54" s="45"/>
      <c r="AL54" s="45"/>
      <c r="AM54" s="45"/>
    </row>
    <row r="55" spans="1:39" x14ac:dyDescent="0.2">
      <c r="B55" s="45"/>
      <c r="C55" s="45"/>
      <c r="D55" s="45"/>
      <c r="E55" s="45"/>
      <c r="F55" s="45"/>
      <c r="G55" s="45"/>
      <c r="H55" s="45"/>
      <c r="I55" s="45"/>
      <c r="J55" s="45"/>
      <c r="K55" s="45"/>
      <c r="L55" s="45"/>
      <c r="M55" s="46"/>
      <c r="N55" s="46"/>
      <c r="O55" s="45"/>
      <c r="P55" s="45"/>
      <c r="Q55" s="45"/>
      <c r="R55" s="45"/>
      <c r="S55" s="45"/>
      <c r="T55" s="45"/>
      <c r="U55" s="45"/>
      <c r="V55" s="45"/>
      <c r="W55" s="45"/>
      <c r="X55" s="45"/>
      <c r="Y55" s="45"/>
      <c r="Z55" s="45"/>
      <c r="AA55" s="45"/>
      <c r="AB55" s="45"/>
      <c r="AC55" s="45"/>
      <c r="AD55" s="45"/>
      <c r="AE55" s="45"/>
      <c r="AF55" s="45"/>
      <c r="AG55" s="45"/>
      <c r="AH55" s="45"/>
      <c r="AI55" s="48"/>
      <c r="AJ55" s="45"/>
      <c r="AK55" s="45"/>
      <c r="AL55" s="45"/>
      <c r="AM55" s="45"/>
    </row>
    <row r="56" spans="1:39" x14ac:dyDescent="0.2">
      <c r="B56" s="45"/>
      <c r="C56" s="45"/>
      <c r="D56" s="45"/>
      <c r="E56" s="45"/>
      <c r="F56" s="45"/>
      <c r="G56" s="45"/>
      <c r="H56" s="45"/>
      <c r="I56" s="45"/>
      <c r="J56" s="45"/>
      <c r="K56" s="45"/>
      <c r="L56" s="45"/>
      <c r="M56" s="46"/>
      <c r="N56" s="46"/>
      <c r="O56" s="45"/>
      <c r="P56" s="45"/>
      <c r="Q56" s="45"/>
      <c r="R56" s="45"/>
      <c r="S56" s="45"/>
      <c r="T56" s="45"/>
      <c r="U56" s="45"/>
      <c r="V56" s="45"/>
      <c r="W56" s="45"/>
      <c r="X56" s="45"/>
      <c r="Y56" s="45"/>
      <c r="Z56" s="45"/>
      <c r="AA56" s="45"/>
      <c r="AB56" s="45"/>
      <c r="AC56" s="45"/>
      <c r="AD56" s="45"/>
      <c r="AE56" s="45"/>
      <c r="AF56" s="45"/>
      <c r="AG56" s="45"/>
      <c r="AH56" s="45"/>
      <c r="AI56" s="48"/>
      <c r="AJ56" s="45"/>
      <c r="AK56" s="45"/>
      <c r="AL56" s="45"/>
      <c r="AM56" s="45"/>
    </row>
    <row r="57" spans="1:39" x14ac:dyDescent="0.2">
      <c r="B57" s="45"/>
      <c r="C57" s="45"/>
      <c r="D57" s="45"/>
      <c r="E57" s="45"/>
      <c r="F57" s="45"/>
      <c r="G57" s="45"/>
      <c r="H57" s="45"/>
      <c r="I57" s="45"/>
      <c r="J57" s="45"/>
      <c r="K57" s="45"/>
      <c r="L57" s="45"/>
      <c r="M57" s="46"/>
      <c r="N57" s="46"/>
      <c r="O57" s="45"/>
      <c r="P57" s="45"/>
      <c r="Q57" s="45"/>
      <c r="R57" s="45"/>
      <c r="S57" s="45"/>
      <c r="T57" s="45"/>
      <c r="U57" s="45"/>
      <c r="V57" s="45"/>
      <c r="W57" s="45"/>
      <c r="X57" s="45"/>
      <c r="Y57" s="45"/>
      <c r="Z57" s="45"/>
      <c r="AA57" s="45"/>
      <c r="AB57" s="45"/>
      <c r="AC57" s="45"/>
      <c r="AD57" s="45"/>
      <c r="AE57" s="45"/>
      <c r="AF57" s="45"/>
      <c r="AG57" s="45"/>
      <c r="AH57" s="45"/>
      <c r="AI57" s="48"/>
      <c r="AJ57" s="45"/>
      <c r="AK57" s="45"/>
      <c r="AL57" s="45"/>
      <c r="AM57" s="45"/>
    </row>
    <row r="58" spans="1:39" x14ac:dyDescent="0.2">
      <c r="B58" s="45"/>
      <c r="C58" s="45"/>
      <c r="D58" s="45"/>
      <c r="E58" s="45"/>
      <c r="F58" s="45"/>
      <c r="G58" s="45"/>
      <c r="H58" s="45"/>
      <c r="I58" s="45"/>
      <c r="J58" s="45"/>
      <c r="K58" s="45"/>
      <c r="L58" s="45"/>
      <c r="M58" s="46"/>
      <c r="N58" s="46"/>
      <c r="O58" s="45"/>
      <c r="P58" s="45"/>
      <c r="Q58" s="45"/>
      <c r="R58" s="45"/>
      <c r="S58" s="45"/>
      <c r="T58" s="45"/>
      <c r="U58" s="45"/>
      <c r="V58" s="45"/>
      <c r="W58" s="45"/>
      <c r="X58" s="45"/>
      <c r="Y58" s="45"/>
      <c r="Z58" s="45"/>
      <c r="AA58" s="45"/>
      <c r="AB58" s="45"/>
      <c r="AC58" s="45"/>
      <c r="AD58" s="45"/>
      <c r="AE58" s="45"/>
      <c r="AF58" s="45"/>
      <c r="AG58" s="45"/>
      <c r="AH58" s="45"/>
      <c r="AI58" s="48"/>
      <c r="AJ58" s="45"/>
      <c r="AK58" s="45"/>
      <c r="AL58" s="45"/>
      <c r="AM58" s="45"/>
    </row>
    <row r="59" spans="1:39" x14ac:dyDescent="0.2">
      <c r="B59" s="45"/>
      <c r="C59" s="45"/>
      <c r="D59" s="45"/>
      <c r="E59" s="45"/>
      <c r="F59" s="45"/>
      <c r="G59" s="45"/>
      <c r="H59" s="45"/>
      <c r="I59" s="45"/>
      <c r="J59" s="45"/>
      <c r="K59" s="45"/>
      <c r="L59" s="45"/>
      <c r="M59" s="46"/>
      <c r="N59" s="46"/>
      <c r="O59" s="45"/>
      <c r="P59" s="45"/>
      <c r="Q59" s="45"/>
      <c r="R59" s="45"/>
      <c r="S59" s="45"/>
      <c r="T59" s="45"/>
      <c r="U59" s="45"/>
      <c r="V59" s="45"/>
      <c r="W59" s="45"/>
      <c r="X59" s="45"/>
      <c r="Y59" s="45"/>
      <c r="Z59" s="45"/>
      <c r="AA59" s="45"/>
      <c r="AB59" s="45"/>
      <c r="AC59" s="45"/>
      <c r="AD59" s="45"/>
      <c r="AE59" s="45"/>
      <c r="AF59" s="45"/>
      <c r="AG59" s="45"/>
      <c r="AH59" s="45"/>
      <c r="AI59" s="48"/>
      <c r="AJ59" s="45"/>
      <c r="AK59" s="45"/>
      <c r="AL59" s="45"/>
      <c r="AM59" s="45"/>
    </row>
    <row r="60" spans="1:39" x14ac:dyDescent="0.2">
      <c r="B60" s="45"/>
      <c r="C60" s="45"/>
      <c r="D60" s="45"/>
      <c r="E60" s="45"/>
      <c r="F60" s="45"/>
      <c r="G60" s="45"/>
      <c r="H60" s="45"/>
      <c r="I60" s="45"/>
      <c r="J60" s="45"/>
      <c r="K60" s="45"/>
      <c r="L60" s="45"/>
      <c r="M60" s="46"/>
      <c r="N60" s="46"/>
      <c r="O60" s="45"/>
      <c r="P60" s="45"/>
      <c r="Q60" s="45"/>
      <c r="R60" s="45"/>
      <c r="S60" s="45"/>
      <c r="T60" s="45"/>
      <c r="U60" s="45"/>
      <c r="V60" s="45"/>
      <c r="W60" s="45"/>
      <c r="X60" s="45"/>
      <c r="Y60" s="45"/>
      <c r="Z60" s="45"/>
      <c r="AA60" s="45"/>
      <c r="AB60" s="45"/>
      <c r="AC60" s="45"/>
      <c r="AD60" s="45"/>
      <c r="AE60" s="45"/>
      <c r="AF60" s="45"/>
      <c r="AG60" s="45"/>
      <c r="AH60" s="45"/>
      <c r="AI60" s="48"/>
      <c r="AJ60" s="45"/>
      <c r="AK60" s="45"/>
      <c r="AL60" s="45"/>
      <c r="AM60" s="45"/>
    </row>
    <row r="61" spans="1:39" x14ac:dyDescent="0.2">
      <c r="B61" s="45"/>
      <c r="C61" s="45"/>
      <c r="D61" s="45"/>
      <c r="E61" s="45"/>
      <c r="F61" s="45"/>
      <c r="G61" s="45"/>
      <c r="H61" s="45"/>
      <c r="I61" s="45"/>
      <c r="J61" s="45"/>
      <c r="K61" s="45"/>
      <c r="L61" s="45"/>
      <c r="M61" s="46"/>
      <c r="N61" s="46"/>
      <c r="O61" s="45"/>
      <c r="P61" s="45"/>
      <c r="Q61" s="45"/>
      <c r="R61" s="45"/>
      <c r="S61" s="45"/>
      <c r="T61" s="45"/>
      <c r="U61" s="45"/>
      <c r="V61" s="45"/>
      <c r="W61" s="45"/>
      <c r="X61" s="45"/>
      <c r="Y61" s="45"/>
      <c r="Z61" s="45"/>
      <c r="AA61" s="45"/>
      <c r="AB61" s="45"/>
      <c r="AC61" s="45"/>
      <c r="AD61" s="45"/>
      <c r="AE61" s="45"/>
      <c r="AF61" s="45"/>
      <c r="AG61" s="45"/>
      <c r="AH61" s="45"/>
      <c r="AI61" s="48"/>
      <c r="AJ61" s="45"/>
      <c r="AK61" s="45"/>
      <c r="AL61" s="45"/>
      <c r="AM61" s="45"/>
    </row>
    <row r="62" spans="1:39" x14ac:dyDescent="0.2">
      <c r="B62" s="45"/>
      <c r="C62" s="45"/>
      <c r="D62" s="45"/>
      <c r="E62" s="45"/>
      <c r="F62" s="45"/>
      <c r="G62" s="45"/>
      <c r="H62" s="45"/>
      <c r="I62" s="45"/>
      <c r="J62" s="45"/>
      <c r="K62" s="45"/>
      <c r="L62" s="45"/>
      <c r="M62" s="46"/>
      <c r="N62" s="46"/>
      <c r="O62" s="45"/>
      <c r="P62" s="45"/>
      <c r="Q62" s="45"/>
      <c r="R62" s="45"/>
      <c r="S62" s="45"/>
      <c r="T62" s="45"/>
      <c r="U62" s="45"/>
      <c r="V62" s="45"/>
      <c r="W62" s="45"/>
      <c r="X62" s="45"/>
      <c r="Y62" s="45"/>
      <c r="Z62" s="45"/>
      <c r="AA62" s="45"/>
      <c r="AB62" s="45"/>
      <c r="AC62" s="45"/>
      <c r="AD62" s="45"/>
      <c r="AE62" s="45"/>
      <c r="AF62" s="45"/>
      <c r="AG62" s="45"/>
      <c r="AH62" s="45"/>
      <c r="AI62" s="48"/>
      <c r="AJ62" s="45"/>
      <c r="AK62" s="45"/>
      <c r="AL62" s="45"/>
      <c r="AM62" s="45"/>
    </row>
    <row r="63" spans="1:39" x14ac:dyDescent="0.2">
      <c r="B63" s="45"/>
      <c r="C63" s="45"/>
      <c r="D63" s="45"/>
      <c r="E63" s="45"/>
      <c r="F63" s="45"/>
      <c r="G63" s="45"/>
      <c r="H63" s="45"/>
      <c r="I63" s="45"/>
      <c r="J63" s="45"/>
      <c r="K63" s="45"/>
      <c r="L63" s="45"/>
      <c r="M63" s="46"/>
      <c r="N63" s="46"/>
      <c r="O63" s="45"/>
      <c r="P63" s="45"/>
      <c r="Q63" s="45"/>
      <c r="R63" s="45"/>
      <c r="S63" s="45"/>
      <c r="T63" s="45"/>
      <c r="U63" s="45"/>
      <c r="V63" s="45"/>
      <c r="W63" s="45"/>
      <c r="X63" s="45"/>
      <c r="Y63" s="45"/>
      <c r="Z63" s="45"/>
      <c r="AA63" s="45"/>
      <c r="AB63" s="45"/>
      <c r="AC63" s="45"/>
      <c r="AD63" s="45"/>
      <c r="AE63" s="45"/>
      <c r="AF63" s="45"/>
      <c r="AG63" s="45"/>
      <c r="AH63" s="45"/>
      <c r="AI63" s="48"/>
      <c r="AJ63" s="45"/>
      <c r="AK63" s="45"/>
      <c r="AL63" s="45"/>
      <c r="AM63" s="45"/>
    </row>
    <row r="64" spans="1:39" x14ac:dyDescent="0.2">
      <c r="B64" s="45"/>
      <c r="C64" s="45"/>
      <c r="D64" s="45"/>
      <c r="E64" s="45"/>
      <c r="F64" s="45"/>
      <c r="G64" s="45"/>
      <c r="H64" s="45"/>
      <c r="I64" s="45"/>
      <c r="J64" s="45"/>
      <c r="K64" s="45"/>
      <c r="L64" s="45"/>
      <c r="M64" s="46"/>
      <c r="N64" s="46"/>
      <c r="O64" s="45"/>
      <c r="P64" s="45"/>
      <c r="Q64" s="45"/>
      <c r="R64" s="45"/>
      <c r="S64" s="45"/>
      <c r="T64" s="45"/>
      <c r="U64" s="45"/>
      <c r="V64" s="45"/>
      <c r="W64" s="45"/>
      <c r="X64" s="45"/>
      <c r="Y64" s="45"/>
      <c r="Z64" s="45"/>
      <c r="AA64" s="45"/>
      <c r="AB64" s="45"/>
      <c r="AC64" s="45"/>
      <c r="AD64" s="45"/>
      <c r="AE64" s="45"/>
      <c r="AF64" s="45"/>
      <c r="AG64" s="45"/>
      <c r="AH64" s="45"/>
      <c r="AI64" s="48"/>
      <c r="AJ64" s="45"/>
      <c r="AK64" s="45"/>
      <c r="AL64" s="45"/>
      <c r="AM64" s="45"/>
    </row>
    <row r="65" spans="2:39" x14ac:dyDescent="0.2">
      <c r="B65" s="45"/>
      <c r="C65" s="45"/>
      <c r="D65" s="45"/>
      <c r="E65" s="45"/>
      <c r="F65" s="45"/>
      <c r="G65" s="45"/>
      <c r="H65" s="45"/>
      <c r="I65" s="45"/>
      <c r="J65" s="45"/>
      <c r="K65" s="45"/>
      <c r="L65" s="45"/>
      <c r="M65" s="46"/>
      <c r="N65" s="46"/>
      <c r="O65" s="45"/>
      <c r="P65" s="45"/>
      <c r="Q65" s="45"/>
      <c r="R65" s="45"/>
      <c r="S65" s="45"/>
      <c r="T65" s="45"/>
      <c r="U65" s="45"/>
      <c r="V65" s="45"/>
      <c r="W65" s="45"/>
      <c r="X65" s="45"/>
      <c r="Y65" s="45"/>
      <c r="Z65" s="45"/>
      <c r="AA65" s="45"/>
      <c r="AB65" s="45"/>
      <c r="AC65" s="45"/>
      <c r="AD65" s="45"/>
      <c r="AE65" s="45"/>
      <c r="AF65" s="45"/>
      <c r="AG65" s="45"/>
      <c r="AH65" s="45"/>
      <c r="AI65" s="48"/>
      <c r="AJ65" s="45"/>
      <c r="AK65" s="45"/>
      <c r="AL65" s="45"/>
      <c r="AM65" s="45"/>
    </row>
    <row r="66" spans="2:39" x14ac:dyDescent="0.2">
      <c r="B66" s="45"/>
      <c r="C66" s="45"/>
      <c r="D66" s="45"/>
      <c r="E66" s="45"/>
      <c r="F66" s="45"/>
      <c r="G66" s="45"/>
      <c r="H66" s="45"/>
      <c r="I66" s="45"/>
      <c r="J66" s="45"/>
      <c r="K66" s="45"/>
      <c r="L66" s="45"/>
      <c r="M66" s="46"/>
      <c r="N66" s="46"/>
      <c r="O66" s="45"/>
      <c r="P66" s="45"/>
      <c r="Q66" s="45"/>
      <c r="R66" s="45"/>
      <c r="S66" s="45"/>
      <c r="T66" s="45"/>
      <c r="U66" s="45"/>
      <c r="V66" s="45"/>
      <c r="W66" s="45"/>
      <c r="X66" s="45"/>
      <c r="Y66" s="45"/>
      <c r="Z66" s="45"/>
      <c r="AA66" s="45"/>
      <c r="AB66" s="45"/>
      <c r="AC66" s="45"/>
      <c r="AD66" s="45"/>
      <c r="AE66" s="45"/>
      <c r="AF66" s="45"/>
      <c r="AG66" s="45"/>
      <c r="AH66" s="45"/>
      <c r="AI66" s="48"/>
      <c r="AJ66" s="45"/>
      <c r="AK66" s="45"/>
      <c r="AL66" s="45"/>
      <c r="AM66" s="45"/>
    </row>
    <row r="67" spans="2:39" x14ac:dyDescent="0.2">
      <c r="B67" s="45"/>
      <c r="C67" s="45"/>
      <c r="D67" s="45"/>
      <c r="E67" s="45"/>
      <c r="F67" s="45"/>
      <c r="G67" s="45"/>
      <c r="H67" s="45"/>
      <c r="I67" s="45"/>
      <c r="J67" s="45"/>
      <c r="K67" s="45"/>
      <c r="L67" s="45"/>
      <c r="M67" s="46"/>
      <c r="N67" s="46"/>
      <c r="O67" s="45"/>
      <c r="P67" s="45"/>
      <c r="Q67" s="45"/>
      <c r="R67" s="45"/>
      <c r="S67" s="45"/>
      <c r="T67" s="45"/>
      <c r="U67" s="45"/>
      <c r="V67" s="45"/>
      <c r="W67" s="45"/>
      <c r="X67" s="45"/>
      <c r="Y67" s="45"/>
      <c r="Z67" s="45"/>
      <c r="AA67" s="45"/>
      <c r="AB67" s="45"/>
      <c r="AC67" s="45"/>
      <c r="AD67" s="45"/>
      <c r="AE67" s="45"/>
      <c r="AF67" s="45"/>
      <c r="AG67" s="45"/>
      <c r="AH67" s="45"/>
      <c r="AI67" s="48"/>
      <c r="AJ67" s="45"/>
      <c r="AK67" s="45"/>
      <c r="AL67" s="45"/>
      <c r="AM67" s="45"/>
    </row>
    <row r="68" spans="2:39" x14ac:dyDescent="0.2">
      <c r="B68" s="45"/>
      <c r="C68" s="45"/>
      <c r="D68" s="45"/>
      <c r="E68" s="45"/>
      <c r="F68" s="45"/>
      <c r="G68" s="45"/>
      <c r="H68" s="45"/>
      <c r="I68" s="45"/>
      <c r="J68" s="45"/>
      <c r="K68" s="45"/>
      <c r="L68" s="45"/>
      <c r="M68" s="46"/>
      <c r="N68" s="46"/>
      <c r="O68" s="45"/>
      <c r="P68" s="45"/>
      <c r="Q68" s="45"/>
      <c r="R68" s="45"/>
      <c r="S68" s="45"/>
      <c r="T68" s="45"/>
      <c r="U68" s="45"/>
      <c r="V68" s="45"/>
      <c r="W68" s="45"/>
      <c r="X68" s="45"/>
      <c r="Y68" s="45"/>
      <c r="Z68" s="45"/>
      <c r="AA68" s="45"/>
      <c r="AB68" s="45"/>
      <c r="AC68" s="45"/>
      <c r="AD68" s="45"/>
      <c r="AE68" s="45"/>
      <c r="AF68" s="45"/>
      <c r="AG68" s="45"/>
      <c r="AH68" s="45"/>
      <c r="AI68" s="48"/>
      <c r="AJ68" s="45"/>
      <c r="AK68" s="45"/>
      <c r="AL68" s="45"/>
      <c r="AM68" s="45"/>
    </row>
    <row r="69" spans="2:39" x14ac:dyDescent="0.2">
      <c r="B69" s="45"/>
      <c r="C69" s="45"/>
      <c r="D69" s="45"/>
      <c r="E69" s="45"/>
      <c r="F69" s="45"/>
      <c r="G69" s="45"/>
      <c r="H69" s="45"/>
      <c r="I69" s="45"/>
      <c r="J69" s="45"/>
      <c r="K69" s="45"/>
      <c r="L69" s="45"/>
      <c r="M69" s="46"/>
      <c r="N69" s="46"/>
      <c r="O69" s="45"/>
      <c r="P69" s="45"/>
      <c r="Q69" s="45"/>
      <c r="R69" s="45"/>
      <c r="S69" s="45"/>
      <c r="T69" s="45"/>
      <c r="U69" s="45"/>
      <c r="V69" s="45"/>
      <c r="W69" s="45"/>
      <c r="X69" s="45"/>
      <c r="Y69" s="45"/>
      <c r="Z69" s="45"/>
      <c r="AA69" s="45"/>
      <c r="AB69" s="45"/>
      <c r="AC69" s="45"/>
      <c r="AD69" s="45"/>
      <c r="AE69" s="45"/>
      <c r="AF69" s="45"/>
      <c r="AG69" s="45"/>
      <c r="AH69" s="45"/>
      <c r="AI69" s="48"/>
      <c r="AJ69" s="45"/>
      <c r="AK69" s="45"/>
      <c r="AL69" s="45"/>
      <c r="AM69" s="45"/>
    </row>
    <row r="70" spans="2:39" x14ac:dyDescent="0.2">
      <c r="B70" s="45"/>
      <c r="C70" s="45"/>
      <c r="D70" s="45"/>
      <c r="E70" s="45"/>
      <c r="F70" s="45"/>
      <c r="G70" s="45"/>
      <c r="H70" s="45"/>
      <c r="I70" s="45"/>
      <c r="J70" s="45"/>
      <c r="K70" s="45"/>
      <c r="L70" s="45"/>
      <c r="M70" s="46"/>
      <c r="N70" s="46"/>
      <c r="O70" s="45"/>
      <c r="P70" s="45"/>
      <c r="Q70" s="45"/>
      <c r="R70" s="45"/>
      <c r="S70" s="45"/>
      <c r="T70" s="45"/>
      <c r="U70" s="45"/>
      <c r="V70" s="45"/>
      <c r="W70" s="45"/>
      <c r="X70" s="45"/>
      <c r="Y70" s="45"/>
      <c r="Z70" s="45"/>
      <c r="AA70" s="45"/>
      <c r="AB70" s="45"/>
      <c r="AC70" s="45"/>
      <c r="AD70" s="45"/>
      <c r="AE70" s="45"/>
      <c r="AF70" s="45"/>
      <c r="AG70" s="45"/>
      <c r="AH70" s="45"/>
      <c r="AI70" s="48"/>
      <c r="AJ70" s="45"/>
      <c r="AK70" s="45"/>
      <c r="AL70" s="45"/>
      <c r="AM70" s="45"/>
    </row>
    <row r="71" spans="2:39" x14ac:dyDescent="0.2">
      <c r="B71" s="45"/>
      <c r="C71" s="45"/>
      <c r="D71" s="45"/>
      <c r="E71" s="45"/>
      <c r="F71" s="45"/>
      <c r="G71" s="45"/>
      <c r="H71" s="45"/>
      <c r="I71" s="45"/>
      <c r="J71" s="45"/>
      <c r="K71" s="45"/>
      <c r="L71" s="45"/>
      <c r="M71" s="46"/>
      <c r="N71" s="46"/>
      <c r="O71" s="45"/>
      <c r="P71" s="45"/>
      <c r="Q71" s="45"/>
      <c r="R71" s="45"/>
      <c r="S71" s="45"/>
      <c r="T71" s="45"/>
      <c r="U71" s="45"/>
      <c r="V71" s="45"/>
      <c r="W71" s="45"/>
      <c r="X71" s="45"/>
      <c r="Y71" s="45"/>
      <c r="Z71" s="45"/>
      <c r="AA71" s="45"/>
      <c r="AB71" s="45"/>
      <c r="AC71" s="45"/>
      <c r="AD71" s="45"/>
      <c r="AE71" s="45"/>
      <c r="AF71" s="45"/>
      <c r="AG71" s="45"/>
      <c r="AH71" s="45"/>
      <c r="AI71" s="48"/>
      <c r="AJ71" s="45"/>
      <c r="AK71" s="45"/>
      <c r="AL71" s="45"/>
      <c r="AM71" s="45"/>
    </row>
    <row r="72" spans="2:39" x14ac:dyDescent="0.2">
      <c r="B72" s="45"/>
      <c r="C72" s="45"/>
      <c r="D72" s="45"/>
      <c r="E72" s="45"/>
      <c r="F72" s="45"/>
      <c r="G72" s="45"/>
      <c r="H72" s="45"/>
      <c r="I72" s="45"/>
      <c r="J72" s="45"/>
      <c r="K72" s="45"/>
      <c r="L72" s="45"/>
      <c r="M72" s="46"/>
      <c r="N72" s="46"/>
      <c r="O72" s="45"/>
      <c r="P72" s="45"/>
      <c r="Q72" s="45"/>
      <c r="R72" s="45"/>
      <c r="S72" s="45"/>
      <c r="T72" s="45"/>
      <c r="U72" s="45"/>
      <c r="V72" s="45"/>
      <c r="W72" s="45"/>
      <c r="X72" s="45"/>
      <c r="Y72" s="45"/>
      <c r="Z72" s="45"/>
      <c r="AA72" s="45"/>
      <c r="AB72" s="45"/>
      <c r="AC72" s="45"/>
      <c r="AD72" s="45"/>
      <c r="AE72" s="45"/>
      <c r="AF72" s="45"/>
      <c r="AG72" s="45"/>
      <c r="AH72" s="45"/>
      <c r="AI72" s="48"/>
      <c r="AJ72" s="45"/>
      <c r="AK72" s="45"/>
      <c r="AL72" s="45"/>
      <c r="AM72" s="45"/>
    </row>
    <row r="73" spans="2:39" x14ac:dyDescent="0.2">
      <c r="B73" s="45"/>
      <c r="C73" s="45"/>
      <c r="D73" s="45"/>
      <c r="E73" s="45"/>
      <c r="F73" s="45"/>
      <c r="G73" s="45"/>
      <c r="H73" s="45"/>
      <c r="I73" s="45"/>
      <c r="J73" s="45"/>
      <c r="K73" s="45"/>
      <c r="L73" s="45"/>
      <c r="M73" s="46"/>
      <c r="N73" s="46"/>
      <c r="O73" s="45"/>
      <c r="P73" s="45"/>
      <c r="Q73" s="45"/>
      <c r="R73" s="45"/>
      <c r="S73" s="45"/>
      <c r="T73" s="45"/>
      <c r="U73" s="45"/>
      <c r="V73" s="45"/>
      <c r="W73" s="45"/>
      <c r="X73" s="45"/>
      <c r="Y73" s="45"/>
      <c r="Z73" s="45"/>
      <c r="AA73" s="45"/>
      <c r="AB73" s="45"/>
      <c r="AC73" s="45"/>
      <c r="AD73" s="45"/>
      <c r="AE73" s="45"/>
      <c r="AF73" s="45"/>
      <c r="AG73" s="45"/>
      <c r="AH73" s="45"/>
      <c r="AI73" s="48"/>
      <c r="AJ73" s="45"/>
      <c r="AK73" s="45"/>
      <c r="AL73" s="45"/>
      <c r="AM73" s="45"/>
    </row>
    <row r="74" spans="2:39" x14ac:dyDescent="0.2">
      <c r="B74" s="45"/>
      <c r="C74" s="45"/>
      <c r="D74" s="45"/>
      <c r="E74" s="45"/>
      <c r="F74" s="45"/>
      <c r="G74" s="45"/>
      <c r="H74" s="45"/>
      <c r="I74" s="45"/>
      <c r="J74" s="45"/>
      <c r="K74" s="45"/>
      <c r="L74" s="45"/>
      <c r="M74" s="46"/>
      <c r="N74" s="46"/>
      <c r="O74" s="45"/>
      <c r="P74" s="45"/>
      <c r="Q74" s="45"/>
      <c r="R74" s="45"/>
      <c r="S74" s="45"/>
      <c r="T74" s="45"/>
      <c r="U74" s="45"/>
      <c r="V74" s="45"/>
      <c r="W74" s="45"/>
      <c r="X74" s="45"/>
      <c r="Y74" s="45"/>
      <c r="Z74" s="45"/>
      <c r="AA74" s="45"/>
      <c r="AB74" s="45"/>
      <c r="AC74" s="45"/>
      <c r="AD74" s="45"/>
      <c r="AE74" s="45"/>
      <c r="AF74" s="45"/>
      <c r="AG74" s="45"/>
      <c r="AH74" s="45"/>
      <c r="AI74" s="48"/>
      <c r="AJ74" s="45"/>
      <c r="AK74" s="45"/>
      <c r="AL74" s="45"/>
      <c r="AM74" s="45"/>
    </row>
    <row r="75" spans="2:39" x14ac:dyDescent="0.2">
      <c r="B75" s="45"/>
      <c r="C75" s="45"/>
      <c r="D75" s="45"/>
      <c r="E75" s="45"/>
      <c r="F75" s="45"/>
      <c r="G75" s="45"/>
      <c r="H75" s="45"/>
      <c r="I75" s="45"/>
      <c r="J75" s="45"/>
      <c r="K75" s="45"/>
      <c r="L75" s="45"/>
      <c r="M75" s="46"/>
      <c r="N75" s="46"/>
      <c r="O75" s="45"/>
      <c r="P75" s="45"/>
      <c r="Q75" s="45"/>
      <c r="R75" s="45"/>
      <c r="S75" s="45"/>
      <c r="T75" s="45"/>
      <c r="U75" s="45"/>
      <c r="V75" s="45"/>
      <c r="W75" s="45"/>
      <c r="X75" s="45"/>
      <c r="Y75" s="45"/>
      <c r="Z75" s="45"/>
      <c r="AA75" s="45"/>
      <c r="AB75" s="45"/>
      <c r="AC75" s="45"/>
      <c r="AD75" s="45"/>
      <c r="AE75" s="45"/>
      <c r="AF75" s="45"/>
      <c r="AG75" s="45"/>
      <c r="AH75" s="45"/>
      <c r="AI75" s="48"/>
      <c r="AJ75" s="45"/>
      <c r="AK75" s="45"/>
      <c r="AL75" s="45"/>
      <c r="AM75" s="45"/>
    </row>
    <row r="76" spans="2:39" x14ac:dyDescent="0.2">
      <c r="B76" s="45"/>
      <c r="C76" s="45"/>
      <c r="D76" s="45"/>
      <c r="E76" s="45"/>
      <c r="F76" s="45"/>
      <c r="G76" s="45"/>
      <c r="H76" s="45"/>
      <c r="I76" s="45"/>
      <c r="J76" s="45"/>
      <c r="K76" s="45"/>
      <c r="L76" s="45"/>
      <c r="M76" s="46"/>
      <c r="N76" s="46"/>
      <c r="O76" s="45"/>
      <c r="P76" s="45"/>
      <c r="Q76" s="45"/>
      <c r="R76" s="45"/>
      <c r="S76" s="45"/>
      <c r="T76" s="45"/>
      <c r="U76" s="45"/>
      <c r="V76" s="45"/>
      <c r="W76" s="45"/>
      <c r="X76" s="45"/>
      <c r="Y76" s="45"/>
      <c r="Z76" s="45"/>
      <c r="AA76" s="45"/>
      <c r="AB76" s="45"/>
      <c r="AC76" s="45"/>
      <c r="AD76" s="45"/>
      <c r="AE76" s="45"/>
      <c r="AF76" s="45"/>
      <c r="AG76" s="45"/>
      <c r="AH76" s="45"/>
      <c r="AI76" s="48"/>
      <c r="AJ76" s="45"/>
      <c r="AK76" s="45"/>
      <c r="AL76" s="45"/>
      <c r="AM76" s="45"/>
    </row>
    <row r="77" spans="2:39" x14ac:dyDescent="0.2">
      <c r="B77" s="45"/>
      <c r="C77" s="45"/>
      <c r="D77" s="45"/>
      <c r="E77" s="45"/>
      <c r="F77" s="45"/>
      <c r="G77" s="45"/>
      <c r="H77" s="45"/>
      <c r="I77" s="45"/>
      <c r="J77" s="45"/>
      <c r="K77" s="45"/>
      <c r="L77" s="45"/>
      <c r="M77" s="46"/>
      <c r="N77" s="46"/>
      <c r="O77" s="45"/>
      <c r="P77" s="45"/>
      <c r="Q77" s="45"/>
      <c r="R77" s="45"/>
      <c r="S77" s="45"/>
      <c r="T77" s="45"/>
      <c r="U77" s="45"/>
      <c r="V77" s="45"/>
      <c r="W77" s="45"/>
      <c r="X77" s="45"/>
      <c r="Y77" s="45"/>
      <c r="Z77" s="45"/>
      <c r="AA77" s="45"/>
      <c r="AB77" s="45"/>
      <c r="AC77" s="45"/>
      <c r="AD77" s="45"/>
      <c r="AE77" s="45"/>
      <c r="AF77" s="45"/>
      <c r="AG77" s="45"/>
      <c r="AH77" s="45"/>
      <c r="AI77" s="48"/>
      <c r="AJ77" s="45"/>
      <c r="AK77" s="45"/>
      <c r="AL77" s="45"/>
      <c r="AM77" s="45"/>
    </row>
    <row r="78" spans="2:39" x14ac:dyDescent="0.2">
      <c r="B78" s="45"/>
      <c r="C78" s="45"/>
      <c r="D78" s="45"/>
      <c r="E78" s="45"/>
      <c r="F78" s="45"/>
      <c r="G78" s="45"/>
      <c r="H78" s="45"/>
      <c r="I78" s="45"/>
      <c r="J78" s="45"/>
      <c r="K78" s="45"/>
      <c r="L78" s="45"/>
      <c r="M78" s="46"/>
      <c r="N78" s="46"/>
      <c r="O78" s="45"/>
      <c r="P78" s="45"/>
      <c r="Q78" s="45"/>
      <c r="R78" s="45"/>
      <c r="S78" s="45"/>
      <c r="T78" s="45"/>
      <c r="U78" s="45"/>
      <c r="V78" s="45"/>
      <c r="W78" s="45"/>
      <c r="X78" s="45"/>
      <c r="Y78" s="45"/>
      <c r="Z78" s="45"/>
      <c r="AA78" s="45"/>
      <c r="AB78" s="45"/>
      <c r="AC78" s="45"/>
      <c r="AD78" s="45"/>
      <c r="AE78" s="45"/>
      <c r="AF78" s="45"/>
      <c r="AG78" s="45"/>
      <c r="AH78" s="45"/>
      <c r="AI78" s="48"/>
      <c r="AJ78" s="45"/>
      <c r="AK78" s="45"/>
      <c r="AL78" s="45"/>
      <c r="AM78" s="45"/>
    </row>
    <row r="79" spans="2:39" x14ac:dyDescent="0.2">
      <c r="B79" s="45"/>
      <c r="C79" s="45"/>
      <c r="D79" s="45"/>
      <c r="E79" s="45"/>
      <c r="F79" s="45"/>
      <c r="G79" s="45"/>
      <c r="H79" s="45"/>
      <c r="I79" s="45"/>
      <c r="J79" s="45"/>
      <c r="K79" s="45"/>
      <c r="L79" s="45"/>
      <c r="M79" s="46"/>
      <c r="N79" s="46"/>
      <c r="O79" s="45"/>
      <c r="P79" s="45"/>
      <c r="Q79" s="45"/>
      <c r="R79" s="45"/>
      <c r="S79" s="45"/>
      <c r="T79" s="45"/>
      <c r="U79" s="45"/>
      <c r="V79" s="45"/>
      <c r="W79" s="45"/>
      <c r="X79" s="45"/>
      <c r="Y79" s="45"/>
      <c r="Z79" s="45"/>
      <c r="AA79" s="45"/>
      <c r="AB79" s="45"/>
      <c r="AC79" s="45"/>
      <c r="AD79" s="45"/>
      <c r="AE79" s="45"/>
      <c r="AF79" s="45"/>
      <c r="AG79" s="45"/>
      <c r="AH79" s="45"/>
      <c r="AI79" s="48"/>
      <c r="AJ79" s="45"/>
      <c r="AK79" s="45"/>
      <c r="AL79" s="45"/>
      <c r="AM79" s="45"/>
    </row>
    <row r="80" spans="2:39" x14ac:dyDescent="0.2">
      <c r="B80" s="45"/>
      <c r="C80" s="45"/>
      <c r="D80" s="45"/>
      <c r="E80" s="45"/>
      <c r="F80" s="45"/>
      <c r="G80" s="45"/>
      <c r="H80" s="45"/>
      <c r="I80" s="45"/>
      <c r="J80" s="45"/>
      <c r="K80" s="45"/>
      <c r="L80" s="45"/>
      <c r="M80" s="46"/>
      <c r="N80" s="46"/>
      <c r="O80" s="45"/>
      <c r="P80" s="45"/>
      <c r="Q80" s="45"/>
      <c r="R80" s="45"/>
      <c r="S80" s="45"/>
      <c r="T80" s="45"/>
      <c r="U80" s="45"/>
      <c r="V80" s="45"/>
      <c r="W80" s="45"/>
      <c r="X80" s="45"/>
      <c r="Y80" s="45"/>
      <c r="Z80" s="45"/>
      <c r="AA80" s="45"/>
      <c r="AB80" s="45"/>
      <c r="AC80" s="45"/>
      <c r="AD80" s="45"/>
      <c r="AE80" s="45"/>
      <c r="AF80" s="45"/>
      <c r="AG80" s="45"/>
      <c r="AH80" s="45"/>
      <c r="AI80" s="48"/>
      <c r="AJ80" s="45"/>
      <c r="AK80" s="45"/>
      <c r="AL80" s="45"/>
      <c r="AM80" s="45"/>
    </row>
    <row r="81" spans="2:39" x14ac:dyDescent="0.2">
      <c r="B81" s="45"/>
      <c r="C81" s="45"/>
      <c r="D81" s="45"/>
      <c r="E81" s="45"/>
      <c r="F81" s="45"/>
      <c r="G81" s="45"/>
      <c r="H81" s="45"/>
      <c r="I81" s="45"/>
      <c r="J81" s="45"/>
      <c r="K81" s="45"/>
      <c r="L81" s="45"/>
      <c r="M81" s="46"/>
      <c r="N81" s="46"/>
      <c r="O81" s="45"/>
      <c r="P81" s="45"/>
      <c r="Q81" s="45"/>
      <c r="R81" s="45"/>
      <c r="S81" s="45"/>
      <c r="T81" s="45"/>
      <c r="U81" s="45"/>
      <c r="V81" s="45"/>
      <c r="W81" s="45"/>
      <c r="X81" s="45"/>
      <c r="Y81" s="45"/>
      <c r="Z81" s="45"/>
      <c r="AA81" s="45"/>
      <c r="AB81" s="45"/>
      <c r="AC81" s="45"/>
      <c r="AD81" s="45"/>
      <c r="AE81" s="45"/>
      <c r="AF81" s="45"/>
      <c r="AG81" s="45"/>
      <c r="AH81" s="45"/>
      <c r="AI81" s="48"/>
      <c r="AJ81" s="45"/>
      <c r="AK81" s="45"/>
      <c r="AL81" s="45"/>
      <c r="AM81" s="45"/>
    </row>
    <row r="82" spans="2:39" x14ac:dyDescent="0.2">
      <c r="B82" s="45"/>
      <c r="C82" s="45"/>
      <c r="D82" s="45"/>
      <c r="E82" s="45"/>
      <c r="F82" s="45"/>
      <c r="G82" s="45"/>
      <c r="H82" s="45"/>
      <c r="I82" s="45"/>
      <c r="J82" s="45"/>
      <c r="K82" s="45"/>
      <c r="L82" s="45"/>
      <c r="M82" s="46"/>
      <c r="N82" s="46"/>
      <c r="O82" s="45"/>
      <c r="P82" s="45"/>
      <c r="Q82" s="45"/>
      <c r="R82" s="45"/>
      <c r="S82" s="45"/>
      <c r="T82" s="45"/>
      <c r="U82" s="45"/>
      <c r="V82" s="45"/>
      <c r="W82" s="45"/>
      <c r="X82" s="45"/>
      <c r="Y82" s="45"/>
      <c r="Z82" s="45"/>
      <c r="AA82" s="45"/>
      <c r="AB82" s="45"/>
      <c r="AC82" s="45"/>
      <c r="AD82" s="45"/>
      <c r="AE82" s="45"/>
      <c r="AF82" s="45"/>
      <c r="AG82" s="45"/>
      <c r="AH82" s="45"/>
      <c r="AI82" s="48"/>
      <c r="AJ82" s="45"/>
      <c r="AK82" s="45"/>
      <c r="AL82" s="45"/>
      <c r="AM82" s="45"/>
    </row>
    <row r="83" spans="2:39" x14ac:dyDescent="0.2">
      <c r="B83" s="45"/>
      <c r="C83" s="45"/>
      <c r="D83" s="45"/>
      <c r="E83" s="45"/>
      <c r="F83" s="45"/>
      <c r="G83" s="45"/>
      <c r="H83" s="45"/>
      <c r="I83" s="45"/>
      <c r="J83" s="45"/>
      <c r="K83" s="45"/>
      <c r="L83" s="45"/>
      <c r="M83" s="46"/>
      <c r="N83" s="46"/>
      <c r="O83" s="45"/>
      <c r="P83" s="45"/>
      <c r="Q83" s="45"/>
      <c r="R83" s="45"/>
      <c r="S83" s="45"/>
      <c r="T83" s="45"/>
      <c r="U83" s="45"/>
      <c r="V83" s="45"/>
      <c r="W83" s="45"/>
      <c r="X83" s="45"/>
      <c r="Y83" s="45"/>
      <c r="Z83" s="45"/>
      <c r="AA83" s="45"/>
      <c r="AB83" s="45"/>
      <c r="AC83" s="45"/>
      <c r="AD83" s="45"/>
      <c r="AE83" s="45"/>
      <c r="AF83" s="45"/>
      <c r="AG83" s="45"/>
      <c r="AH83" s="45"/>
      <c r="AI83" s="48"/>
      <c r="AJ83" s="45"/>
      <c r="AK83" s="45"/>
      <c r="AL83" s="45"/>
      <c r="AM83" s="45"/>
    </row>
    <row r="84" spans="2:39" x14ac:dyDescent="0.2">
      <c r="B84" s="45"/>
      <c r="C84" s="45"/>
      <c r="D84" s="45"/>
      <c r="E84" s="45"/>
      <c r="F84" s="45"/>
      <c r="G84" s="45"/>
      <c r="H84" s="45"/>
      <c r="I84" s="45"/>
      <c r="J84" s="45"/>
      <c r="K84" s="45"/>
      <c r="L84" s="45"/>
      <c r="M84" s="46"/>
      <c r="N84" s="46"/>
      <c r="O84" s="45"/>
      <c r="P84" s="45"/>
      <c r="Q84" s="45"/>
      <c r="R84" s="45"/>
      <c r="S84" s="45"/>
      <c r="T84" s="45"/>
      <c r="U84" s="45"/>
      <c r="V84" s="45"/>
      <c r="W84" s="45"/>
      <c r="X84" s="45"/>
      <c r="Y84" s="45"/>
      <c r="Z84" s="45"/>
      <c r="AA84" s="45"/>
      <c r="AB84" s="45"/>
      <c r="AC84" s="45"/>
      <c r="AD84" s="45"/>
      <c r="AE84" s="45"/>
      <c r="AF84" s="45"/>
      <c r="AG84" s="45"/>
      <c r="AH84" s="45"/>
      <c r="AI84" s="48"/>
      <c r="AJ84" s="45"/>
      <c r="AK84" s="45"/>
      <c r="AL84" s="45"/>
      <c r="AM84" s="45"/>
    </row>
    <row r="85" spans="2:39" x14ac:dyDescent="0.2">
      <c r="B85" s="45"/>
      <c r="C85" s="45"/>
      <c r="D85" s="45"/>
      <c r="E85" s="45"/>
      <c r="F85" s="45"/>
      <c r="G85" s="45"/>
      <c r="H85" s="45"/>
      <c r="I85" s="45"/>
      <c r="J85" s="45"/>
      <c r="K85" s="45"/>
      <c r="L85" s="45"/>
      <c r="M85" s="46"/>
      <c r="N85" s="46"/>
      <c r="O85" s="45"/>
      <c r="P85" s="45"/>
      <c r="Q85" s="45"/>
      <c r="R85" s="45"/>
      <c r="S85" s="45"/>
      <c r="T85" s="45"/>
      <c r="U85" s="45"/>
      <c r="V85" s="45"/>
      <c r="W85" s="45"/>
      <c r="X85" s="45"/>
      <c r="Y85" s="45"/>
      <c r="Z85" s="45"/>
      <c r="AA85" s="45"/>
      <c r="AB85" s="45"/>
      <c r="AC85" s="45"/>
      <c r="AD85" s="45"/>
      <c r="AE85" s="45"/>
      <c r="AF85" s="45"/>
      <c r="AG85" s="45"/>
      <c r="AH85" s="45"/>
      <c r="AI85" s="48"/>
      <c r="AJ85" s="45"/>
      <c r="AK85" s="45"/>
      <c r="AL85" s="45"/>
      <c r="AM85" s="45"/>
    </row>
    <row r="86" spans="2:39" x14ac:dyDescent="0.2">
      <c r="B86" s="45"/>
      <c r="C86" s="45"/>
      <c r="D86" s="45"/>
      <c r="E86" s="45"/>
      <c r="F86" s="45"/>
      <c r="G86" s="45"/>
      <c r="H86" s="45"/>
      <c r="I86" s="45"/>
      <c r="J86" s="45"/>
      <c r="K86" s="45"/>
      <c r="L86" s="45"/>
      <c r="M86" s="46"/>
      <c r="N86" s="46"/>
      <c r="O86" s="45"/>
      <c r="P86" s="45"/>
      <c r="Q86" s="45"/>
      <c r="R86" s="45"/>
      <c r="S86" s="45"/>
      <c r="T86" s="45"/>
      <c r="U86" s="45"/>
      <c r="V86" s="45"/>
      <c r="W86" s="45"/>
      <c r="X86" s="45"/>
      <c r="Y86" s="45"/>
      <c r="Z86" s="45"/>
      <c r="AA86" s="45"/>
      <c r="AB86" s="45"/>
      <c r="AC86" s="45"/>
      <c r="AD86" s="45"/>
      <c r="AE86" s="45"/>
      <c r="AF86" s="45"/>
      <c r="AG86" s="45"/>
      <c r="AH86" s="45"/>
      <c r="AI86" s="48"/>
      <c r="AJ86" s="45"/>
      <c r="AK86" s="45"/>
      <c r="AL86" s="45"/>
      <c r="AM86" s="45"/>
    </row>
    <row r="87" spans="2:39" x14ac:dyDescent="0.2">
      <c r="B87" s="45"/>
      <c r="C87" s="45"/>
      <c r="D87" s="45"/>
      <c r="E87" s="45"/>
      <c r="F87" s="45"/>
      <c r="G87" s="45"/>
      <c r="H87" s="45"/>
      <c r="I87" s="45"/>
      <c r="J87" s="45"/>
      <c r="K87" s="45"/>
      <c r="L87" s="45"/>
      <c r="M87" s="46"/>
      <c r="N87" s="46"/>
      <c r="O87" s="45"/>
      <c r="P87" s="45"/>
      <c r="Q87" s="45"/>
      <c r="R87" s="45"/>
      <c r="S87" s="45"/>
      <c r="T87" s="45"/>
      <c r="U87" s="45"/>
      <c r="V87" s="45"/>
      <c r="W87" s="45"/>
      <c r="X87" s="45"/>
      <c r="Y87" s="45"/>
      <c r="Z87" s="45"/>
      <c r="AA87" s="45"/>
      <c r="AB87" s="45"/>
      <c r="AC87" s="45"/>
      <c r="AD87" s="45"/>
      <c r="AE87" s="45"/>
      <c r="AF87" s="45"/>
      <c r="AG87" s="45"/>
      <c r="AH87" s="45"/>
      <c r="AI87" s="48"/>
      <c r="AJ87" s="45"/>
      <c r="AK87" s="45"/>
      <c r="AL87" s="45"/>
      <c r="AM87" s="45"/>
    </row>
    <row r="88" spans="2:39" x14ac:dyDescent="0.2">
      <c r="B88" s="45"/>
      <c r="C88" s="45"/>
      <c r="D88" s="45"/>
      <c r="E88" s="45"/>
      <c r="F88" s="45"/>
      <c r="G88" s="45"/>
      <c r="H88" s="45"/>
      <c r="I88" s="45"/>
      <c r="J88" s="45"/>
      <c r="K88" s="45"/>
      <c r="L88" s="45"/>
      <c r="M88" s="46"/>
      <c r="N88" s="46"/>
      <c r="O88" s="45"/>
      <c r="P88" s="45"/>
      <c r="Q88" s="45"/>
      <c r="R88" s="45"/>
      <c r="S88" s="45"/>
      <c r="T88" s="45"/>
      <c r="U88" s="45"/>
      <c r="V88" s="45"/>
      <c r="W88" s="45"/>
      <c r="X88" s="45"/>
      <c r="Y88" s="45"/>
      <c r="Z88" s="45"/>
      <c r="AA88" s="45"/>
      <c r="AB88" s="45"/>
      <c r="AC88" s="45"/>
      <c r="AD88" s="45"/>
      <c r="AE88" s="45"/>
      <c r="AF88" s="45"/>
      <c r="AG88" s="45"/>
      <c r="AH88" s="45"/>
      <c r="AI88" s="48"/>
      <c r="AJ88" s="45"/>
      <c r="AK88" s="45"/>
      <c r="AL88" s="45"/>
      <c r="AM88" s="45"/>
    </row>
    <row r="89" spans="2:39" x14ac:dyDescent="0.2">
      <c r="B89" s="45"/>
      <c r="C89" s="45"/>
      <c r="D89" s="45"/>
      <c r="E89" s="45"/>
      <c r="F89" s="45"/>
      <c r="G89" s="45"/>
      <c r="H89" s="45"/>
      <c r="I89" s="45"/>
      <c r="J89" s="45"/>
      <c r="K89" s="45"/>
      <c r="L89" s="45"/>
      <c r="M89" s="46"/>
      <c r="N89" s="46"/>
      <c r="O89" s="45"/>
      <c r="P89" s="45"/>
      <c r="Q89" s="45"/>
      <c r="R89" s="45"/>
      <c r="S89" s="45"/>
      <c r="T89" s="45"/>
      <c r="U89" s="45"/>
      <c r="V89" s="45"/>
      <c r="W89" s="45"/>
      <c r="X89" s="45"/>
      <c r="Y89" s="45"/>
      <c r="Z89" s="45"/>
      <c r="AA89" s="45"/>
      <c r="AB89" s="45"/>
      <c r="AC89" s="45"/>
      <c r="AD89" s="45"/>
      <c r="AE89" s="45"/>
      <c r="AF89" s="45"/>
      <c r="AG89" s="45"/>
      <c r="AH89" s="45"/>
      <c r="AI89" s="48"/>
      <c r="AJ89" s="45"/>
      <c r="AK89" s="45"/>
      <c r="AL89" s="45"/>
      <c r="AM89" s="45"/>
    </row>
    <row r="90" spans="2:39" x14ac:dyDescent="0.2">
      <c r="B90" s="45"/>
      <c r="C90" s="45"/>
      <c r="D90" s="45"/>
      <c r="E90" s="45"/>
      <c r="F90" s="45"/>
      <c r="G90" s="45"/>
      <c r="H90" s="45"/>
      <c r="I90" s="45"/>
      <c r="J90" s="45"/>
      <c r="K90" s="45"/>
      <c r="L90" s="45"/>
      <c r="M90" s="46"/>
      <c r="N90" s="46"/>
      <c r="O90" s="45"/>
      <c r="P90" s="45"/>
      <c r="Q90" s="45"/>
      <c r="R90" s="45"/>
      <c r="S90" s="45"/>
      <c r="T90" s="45"/>
      <c r="U90" s="45"/>
      <c r="V90" s="45"/>
      <c r="W90" s="45"/>
      <c r="X90" s="45"/>
      <c r="Y90" s="45"/>
      <c r="Z90" s="45"/>
      <c r="AA90" s="45"/>
      <c r="AB90" s="45"/>
      <c r="AC90" s="45"/>
      <c r="AD90" s="45"/>
      <c r="AE90" s="45"/>
      <c r="AF90" s="45"/>
      <c r="AG90" s="45"/>
      <c r="AH90" s="45"/>
      <c r="AI90" s="48"/>
      <c r="AJ90" s="45"/>
      <c r="AK90" s="45"/>
      <c r="AL90" s="45"/>
      <c r="AM90" s="45"/>
    </row>
    <row r="91" spans="2:39" x14ac:dyDescent="0.2">
      <c r="B91" s="45"/>
      <c r="C91" s="45"/>
      <c r="D91" s="45"/>
      <c r="E91" s="45"/>
      <c r="F91" s="45"/>
      <c r="G91" s="45"/>
      <c r="H91" s="45"/>
      <c r="I91" s="45"/>
      <c r="J91" s="45"/>
      <c r="K91" s="45"/>
      <c r="L91" s="45"/>
      <c r="M91" s="46"/>
      <c r="N91" s="46"/>
      <c r="O91" s="45"/>
      <c r="P91" s="45"/>
      <c r="Q91" s="45"/>
      <c r="R91" s="45"/>
      <c r="S91" s="45"/>
      <c r="T91" s="45"/>
      <c r="U91" s="45"/>
      <c r="V91" s="45"/>
      <c r="W91" s="45"/>
      <c r="X91" s="45"/>
      <c r="Y91" s="45"/>
      <c r="Z91" s="45"/>
      <c r="AA91" s="45"/>
      <c r="AB91" s="45"/>
      <c r="AC91" s="45"/>
      <c r="AD91" s="45"/>
      <c r="AE91" s="45"/>
      <c r="AF91" s="45"/>
      <c r="AG91" s="45"/>
      <c r="AH91" s="45"/>
      <c r="AI91" s="48"/>
      <c r="AJ91" s="45"/>
      <c r="AK91" s="45"/>
      <c r="AL91" s="45"/>
      <c r="AM91" s="45"/>
    </row>
    <row r="92" spans="2:39" x14ac:dyDescent="0.2">
      <c r="B92" s="45"/>
      <c r="C92" s="45"/>
      <c r="D92" s="45"/>
      <c r="E92" s="45"/>
      <c r="F92" s="45"/>
      <c r="G92" s="45"/>
      <c r="H92" s="45"/>
      <c r="I92" s="45"/>
      <c r="J92" s="45"/>
      <c r="K92" s="45"/>
      <c r="L92" s="45"/>
      <c r="M92" s="46"/>
      <c r="N92" s="46"/>
      <c r="O92" s="45"/>
      <c r="P92" s="45"/>
      <c r="Q92" s="45"/>
      <c r="R92" s="45"/>
      <c r="S92" s="45"/>
      <c r="T92" s="45"/>
      <c r="U92" s="45"/>
      <c r="V92" s="45"/>
      <c r="W92" s="45"/>
      <c r="X92" s="45"/>
      <c r="Y92" s="45"/>
      <c r="Z92" s="45"/>
      <c r="AA92" s="45"/>
      <c r="AB92" s="45"/>
      <c r="AC92" s="45"/>
      <c r="AD92" s="45"/>
      <c r="AE92" s="45"/>
      <c r="AF92" s="45"/>
      <c r="AG92" s="45"/>
      <c r="AH92" s="45"/>
      <c r="AI92" s="48"/>
      <c r="AJ92" s="45"/>
      <c r="AK92" s="45"/>
      <c r="AL92" s="45"/>
      <c r="AM92" s="45"/>
    </row>
    <row r="93" spans="2:39" x14ac:dyDescent="0.2">
      <c r="B93" s="45"/>
      <c r="C93" s="45"/>
      <c r="D93" s="45"/>
      <c r="E93" s="45"/>
      <c r="F93" s="45"/>
      <c r="G93" s="45"/>
      <c r="H93" s="45"/>
      <c r="I93" s="45"/>
      <c r="J93" s="45"/>
      <c r="K93" s="45"/>
      <c r="L93" s="45"/>
      <c r="M93" s="46"/>
      <c r="N93" s="46"/>
      <c r="O93" s="45"/>
      <c r="P93" s="45"/>
      <c r="Q93" s="45"/>
      <c r="R93" s="45"/>
      <c r="S93" s="45"/>
      <c r="T93" s="45"/>
      <c r="U93" s="45"/>
      <c r="V93" s="45"/>
      <c r="W93" s="45"/>
      <c r="X93" s="45"/>
      <c r="Y93" s="45"/>
      <c r="Z93" s="45"/>
      <c r="AA93" s="45"/>
      <c r="AB93" s="45"/>
      <c r="AC93" s="45"/>
      <c r="AD93" s="45"/>
      <c r="AE93" s="45"/>
      <c r="AF93" s="45"/>
      <c r="AG93" s="45"/>
      <c r="AH93" s="45"/>
      <c r="AI93" s="48"/>
      <c r="AJ93" s="45"/>
      <c r="AK93" s="45"/>
      <c r="AL93" s="45"/>
      <c r="AM93" s="45"/>
    </row>
    <row r="94" spans="2:39" x14ac:dyDescent="0.2">
      <c r="B94" s="45"/>
      <c r="C94" s="45"/>
      <c r="D94" s="45"/>
      <c r="E94" s="45"/>
      <c r="F94" s="45"/>
      <c r="G94" s="45"/>
      <c r="H94" s="45"/>
      <c r="I94" s="45"/>
      <c r="J94" s="45"/>
      <c r="K94" s="45"/>
      <c r="L94" s="45"/>
      <c r="M94" s="46"/>
      <c r="N94" s="46"/>
      <c r="O94" s="45"/>
      <c r="P94" s="45"/>
      <c r="Q94" s="45"/>
      <c r="R94" s="45"/>
      <c r="S94" s="45"/>
      <c r="T94" s="45"/>
      <c r="U94" s="45"/>
      <c r="V94" s="45"/>
      <c r="W94" s="45"/>
      <c r="X94" s="45"/>
      <c r="Y94" s="45"/>
      <c r="Z94" s="45"/>
      <c r="AA94" s="45"/>
      <c r="AB94" s="45"/>
      <c r="AC94" s="45"/>
      <c r="AD94" s="45"/>
      <c r="AE94" s="45"/>
      <c r="AF94" s="45"/>
      <c r="AG94" s="45"/>
      <c r="AH94" s="45"/>
      <c r="AI94" s="48"/>
      <c r="AJ94" s="45"/>
      <c r="AK94" s="45"/>
      <c r="AL94" s="45"/>
      <c r="AM94" s="45"/>
    </row>
    <row r="95" spans="2:39" x14ac:dyDescent="0.2">
      <c r="B95" s="45"/>
      <c r="C95" s="45"/>
      <c r="D95" s="45"/>
      <c r="E95" s="45"/>
      <c r="F95" s="45"/>
      <c r="G95" s="45"/>
      <c r="H95" s="45"/>
      <c r="I95" s="45"/>
      <c r="J95" s="45"/>
      <c r="K95" s="45"/>
      <c r="L95" s="45"/>
      <c r="M95" s="46"/>
      <c r="N95" s="46"/>
      <c r="O95" s="45"/>
      <c r="P95" s="45"/>
      <c r="Q95" s="45"/>
      <c r="R95" s="45"/>
      <c r="S95" s="45"/>
      <c r="T95" s="45"/>
      <c r="U95" s="45"/>
      <c r="V95" s="45"/>
      <c r="W95" s="45"/>
      <c r="X95" s="45"/>
      <c r="Y95" s="45"/>
      <c r="Z95" s="45"/>
      <c r="AA95" s="45"/>
      <c r="AB95" s="45"/>
      <c r="AC95" s="45"/>
      <c r="AD95" s="45"/>
      <c r="AE95" s="45"/>
      <c r="AF95" s="45"/>
      <c r="AG95" s="45"/>
      <c r="AH95" s="45"/>
      <c r="AI95" s="48"/>
      <c r="AJ95" s="45"/>
      <c r="AK95" s="45"/>
      <c r="AL95" s="45"/>
      <c r="AM95" s="45"/>
    </row>
    <row r="96" spans="2:39" x14ac:dyDescent="0.2">
      <c r="B96" s="45"/>
      <c r="C96" s="45"/>
      <c r="D96" s="45"/>
      <c r="E96" s="45"/>
      <c r="F96" s="45"/>
      <c r="G96" s="45"/>
      <c r="H96" s="45"/>
      <c r="I96" s="45"/>
      <c r="J96" s="45"/>
      <c r="K96" s="45"/>
      <c r="L96" s="45"/>
      <c r="M96" s="46"/>
      <c r="N96" s="46"/>
      <c r="O96" s="45"/>
      <c r="P96" s="45"/>
      <c r="Q96" s="45"/>
      <c r="R96" s="45"/>
      <c r="S96" s="45"/>
      <c r="T96" s="45"/>
      <c r="U96" s="45"/>
      <c r="V96" s="45"/>
      <c r="W96" s="45"/>
      <c r="X96" s="45"/>
      <c r="Y96" s="45"/>
      <c r="Z96" s="45"/>
      <c r="AA96" s="45"/>
      <c r="AB96" s="45"/>
      <c r="AC96" s="45"/>
      <c r="AD96" s="45"/>
      <c r="AE96" s="45"/>
      <c r="AF96" s="45"/>
      <c r="AG96" s="45"/>
      <c r="AH96" s="45"/>
      <c r="AI96" s="48"/>
      <c r="AJ96" s="45"/>
      <c r="AK96" s="45"/>
      <c r="AL96" s="45"/>
      <c r="AM96" s="45"/>
    </row>
    <row r="97" spans="2:39" x14ac:dyDescent="0.2">
      <c r="B97" s="45"/>
      <c r="C97" s="45"/>
      <c r="D97" s="45"/>
      <c r="E97" s="45"/>
      <c r="F97" s="45"/>
      <c r="G97" s="45"/>
      <c r="H97" s="45"/>
      <c r="I97" s="45"/>
      <c r="J97" s="45"/>
      <c r="K97" s="45"/>
      <c r="L97" s="45"/>
      <c r="M97" s="46"/>
      <c r="N97" s="46"/>
      <c r="O97" s="45"/>
      <c r="P97" s="45"/>
      <c r="Q97" s="45"/>
      <c r="R97" s="45"/>
      <c r="S97" s="45"/>
      <c r="T97" s="45"/>
      <c r="U97" s="45"/>
      <c r="V97" s="45"/>
      <c r="W97" s="45"/>
      <c r="X97" s="45"/>
      <c r="Y97" s="45"/>
      <c r="Z97" s="45"/>
      <c r="AA97" s="45"/>
      <c r="AB97" s="45"/>
      <c r="AC97" s="45"/>
      <c r="AD97" s="45"/>
      <c r="AE97" s="45"/>
      <c r="AF97" s="45"/>
      <c r="AG97" s="45"/>
      <c r="AH97" s="45"/>
      <c r="AI97" s="48"/>
      <c r="AJ97" s="45"/>
      <c r="AK97" s="45"/>
      <c r="AL97" s="45"/>
      <c r="AM97" s="45"/>
    </row>
    <row r="98" spans="2:39" x14ac:dyDescent="0.2">
      <c r="B98" s="45"/>
      <c r="C98" s="45"/>
      <c r="D98" s="45"/>
      <c r="E98" s="45"/>
      <c r="F98" s="45"/>
      <c r="G98" s="45"/>
      <c r="H98" s="45"/>
      <c r="I98" s="45"/>
      <c r="J98" s="45"/>
      <c r="K98" s="45"/>
      <c r="L98" s="45"/>
      <c r="M98" s="46"/>
      <c r="N98" s="46"/>
      <c r="O98" s="45"/>
      <c r="P98" s="45"/>
      <c r="Q98" s="45"/>
      <c r="R98" s="45"/>
      <c r="S98" s="45"/>
      <c r="T98" s="45"/>
      <c r="U98" s="45"/>
      <c r="V98" s="45"/>
      <c r="W98" s="45"/>
      <c r="X98" s="45"/>
      <c r="Y98" s="45"/>
      <c r="Z98" s="45"/>
      <c r="AA98" s="45"/>
      <c r="AB98" s="45"/>
      <c r="AC98" s="45"/>
      <c r="AD98" s="45"/>
      <c r="AE98" s="45"/>
      <c r="AF98" s="45"/>
      <c r="AG98" s="45"/>
      <c r="AH98" s="45"/>
      <c r="AI98" s="48"/>
      <c r="AJ98" s="45"/>
      <c r="AK98" s="45"/>
      <c r="AL98" s="45"/>
      <c r="AM98" s="45"/>
    </row>
    <row r="99" spans="2:39" x14ac:dyDescent="0.2">
      <c r="B99" s="45"/>
      <c r="C99" s="45"/>
      <c r="D99" s="45"/>
      <c r="E99" s="45"/>
      <c r="F99" s="45"/>
      <c r="G99" s="45"/>
      <c r="H99" s="45"/>
      <c r="I99" s="45"/>
      <c r="J99" s="45"/>
      <c r="K99" s="45"/>
      <c r="L99" s="45"/>
      <c r="M99" s="46"/>
      <c r="N99" s="46"/>
      <c r="O99" s="45"/>
      <c r="P99" s="45"/>
      <c r="Q99" s="45"/>
      <c r="R99" s="45"/>
      <c r="S99" s="45"/>
      <c r="T99" s="45"/>
      <c r="U99" s="45"/>
      <c r="V99" s="45"/>
      <c r="W99" s="45"/>
      <c r="X99" s="45"/>
      <c r="Y99" s="45"/>
      <c r="Z99" s="45"/>
      <c r="AA99" s="45"/>
      <c r="AB99" s="45"/>
      <c r="AC99" s="45"/>
      <c r="AD99" s="45"/>
      <c r="AE99" s="45"/>
      <c r="AF99" s="45"/>
      <c r="AG99" s="45"/>
      <c r="AH99" s="45"/>
      <c r="AI99" s="48"/>
      <c r="AJ99" s="45"/>
      <c r="AK99" s="45"/>
      <c r="AL99" s="45"/>
      <c r="AM99" s="45"/>
    </row>
    <row r="100" spans="2:39" x14ac:dyDescent="0.2">
      <c r="B100" s="45"/>
      <c r="C100" s="45"/>
      <c r="D100" s="45"/>
      <c r="E100" s="45"/>
      <c r="F100" s="45"/>
      <c r="G100" s="45"/>
      <c r="H100" s="45"/>
      <c r="I100" s="45"/>
      <c r="J100" s="45"/>
      <c r="K100" s="45"/>
      <c r="L100" s="45"/>
      <c r="M100" s="46"/>
      <c r="N100" s="46"/>
      <c r="O100" s="45"/>
      <c r="P100" s="45"/>
      <c r="Q100" s="45"/>
      <c r="R100" s="45"/>
      <c r="S100" s="45"/>
      <c r="T100" s="45"/>
      <c r="U100" s="45"/>
      <c r="V100" s="45"/>
      <c r="W100" s="45"/>
      <c r="X100" s="45"/>
      <c r="Y100" s="45"/>
      <c r="Z100" s="45"/>
      <c r="AA100" s="45"/>
      <c r="AB100" s="45"/>
      <c r="AC100" s="45"/>
      <c r="AD100" s="45"/>
      <c r="AE100" s="45"/>
      <c r="AF100" s="45"/>
      <c r="AG100" s="45"/>
      <c r="AH100" s="45"/>
      <c r="AI100" s="48"/>
      <c r="AJ100" s="45"/>
      <c r="AK100" s="45"/>
      <c r="AL100" s="45"/>
      <c r="AM100" s="45"/>
    </row>
    <row r="101" spans="2:39" x14ac:dyDescent="0.2">
      <c r="B101" s="45"/>
      <c r="C101" s="45"/>
      <c r="D101" s="45"/>
      <c r="E101" s="45"/>
      <c r="F101" s="45"/>
      <c r="G101" s="45"/>
      <c r="H101" s="45"/>
      <c r="I101" s="45"/>
      <c r="J101" s="45"/>
      <c r="K101" s="45"/>
      <c r="L101" s="45"/>
      <c r="M101" s="46"/>
      <c r="N101" s="46"/>
      <c r="O101" s="45"/>
      <c r="P101" s="45"/>
      <c r="Q101" s="45"/>
      <c r="R101" s="45"/>
      <c r="S101" s="45"/>
      <c r="T101" s="45"/>
      <c r="U101" s="45"/>
      <c r="V101" s="45"/>
      <c r="W101" s="45"/>
      <c r="X101" s="45"/>
      <c r="Y101" s="45"/>
      <c r="Z101" s="45"/>
      <c r="AA101" s="45"/>
      <c r="AB101" s="45"/>
      <c r="AC101" s="45"/>
      <c r="AD101" s="45"/>
      <c r="AE101" s="45"/>
      <c r="AF101" s="45"/>
      <c r="AG101" s="45"/>
      <c r="AH101" s="45"/>
      <c r="AI101" s="48"/>
      <c r="AJ101" s="45"/>
      <c r="AK101" s="45"/>
      <c r="AL101" s="45"/>
      <c r="AM101" s="45"/>
    </row>
    <row r="102" spans="2:39" x14ac:dyDescent="0.2">
      <c r="B102" s="45"/>
      <c r="C102" s="45"/>
      <c r="D102" s="45"/>
      <c r="E102" s="45"/>
      <c r="F102" s="45"/>
      <c r="G102" s="45"/>
      <c r="H102" s="45"/>
      <c r="I102" s="45"/>
      <c r="J102" s="45"/>
      <c r="K102" s="45"/>
      <c r="L102" s="45"/>
      <c r="M102" s="46"/>
      <c r="N102" s="46"/>
      <c r="O102" s="45"/>
      <c r="P102" s="45"/>
      <c r="Q102" s="45"/>
      <c r="R102" s="45"/>
      <c r="S102" s="45"/>
      <c r="T102" s="45"/>
      <c r="U102" s="45"/>
      <c r="V102" s="45"/>
      <c r="W102" s="45"/>
      <c r="X102" s="45"/>
      <c r="Y102" s="45"/>
      <c r="Z102" s="45"/>
      <c r="AA102" s="45"/>
      <c r="AB102" s="45"/>
      <c r="AC102" s="45"/>
      <c r="AD102" s="45"/>
      <c r="AE102" s="45"/>
      <c r="AF102" s="45"/>
      <c r="AG102" s="45"/>
      <c r="AH102" s="45"/>
      <c r="AI102" s="48"/>
      <c r="AJ102" s="45"/>
      <c r="AK102" s="45"/>
      <c r="AL102" s="45"/>
      <c r="AM102" s="45"/>
    </row>
    <row r="103" spans="2:39" x14ac:dyDescent="0.2">
      <c r="B103" s="45"/>
      <c r="C103" s="45"/>
      <c r="D103" s="45"/>
      <c r="E103" s="45"/>
      <c r="F103" s="45"/>
      <c r="G103" s="45"/>
      <c r="H103" s="45"/>
      <c r="I103" s="45"/>
      <c r="J103" s="45"/>
      <c r="K103" s="45"/>
      <c r="L103" s="45"/>
      <c r="M103" s="46"/>
      <c r="N103" s="46"/>
      <c r="O103" s="45"/>
      <c r="P103" s="45"/>
      <c r="Q103" s="45"/>
      <c r="R103" s="45"/>
      <c r="S103" s="45"/>
      <c r="T103" s="45"/>
      <c r="U103" s="45"/>
      <c r="V103" s="45"/>
      <c r="W103" s="45"/>
      <c r="X103" s="45"/>
      <c r="Y103" s="45"/>
      <c r="Z103" s="45"/>
      <c r="AA103" s="45"/>
      <c r="AB103" s="45"/>
      <c r="AC103" s="45"/>
      <c r="AD103" s="45"/>
      <c r="AE103" s="45"/>
      <c r="AF103" s="45"/>
      <c r="AG103" s="45"/>
      <c r="AH103" s="45"/>
      <c r="AI103" s="48"/>
      <c r="AJ103" s="45"/>
      <c r="AK103" s="45"/>
      <c r="AL103" s="45"/>
      <c r="AM103" s="45"/>
    </row>
    <row r="104" spans="2:39" x14ac:dyDescent="0.2">
      <c r="B104" s="45"/>
      <c r="C104" s="45"/>
      <c r="D104" s="45"/>
      <c r="E104" s="45"/>
      <c r="F104" s="45"/>
      <c r="G104" s="45"/>
      <c r="H104" s="45"/>
      <c r="I104" s="45"/>
      <c r="J104" s="45"/>
      <c r="K104" s="45"/>
      <c r="L104" s="45"/>
      <c r="M104" s="46"/>
      <c r="N104" s="46"/>
      <c r="O104" s="45"/>
      <c r="P104" s="45"/>
      <c r="Q104" s="45"/>
      <c r="R104" s="45"/>
      <c r="S104" s="45"/>
      <c r="T104" s="45"/>
      <c r="U104" s="45"/>
      <c r="V104" s="45"/>
      <c r="W104" s="45"/>
      <c r="X104" s="45"/>
      <c r="Y104" s="45"/>
      <c r="Z104" s="45"/>
      <c r="AA104" s="45"/>
      <c r="AB104" s="45"/>
      <c r="AC104" s="45"/>
      <c r="AD104" s="45"/>
      <c r="AE104" s="45"/>
      <c r="AF104" s="45"/>
      <c r="AG104" s="45"/>
      <c r="AH104" s="45"/>
      <c r="AI104" s="48"/>
      <c r="AJ104" s="45"/>
      <c r="AK104" s="45"/>
      <c r="AL104" s="45"/>
      <c r="AM104" s="45"/>
    </row>
    <row r="105" spans="2:39" x14ac:dyDescent="0.2">
      <c r="B105" s="45"/>
      <c r="C105" s="45"/>
      <c r="D105" s="45"/>
      <c r="E105" s="45"/>
      <c r="F105" s="45"/>
      <c r="G105" s="45"/>
      <c r="H105" s="45"/>
      <c r="I105" s="45"/>
      <c r="J105" s="45"/>
      <c r="K105" s="45"/>
      <c r="L105" s="45"/>
      <c r="M105" s="46"/>
      <c r="N105" s="46"/>
      <c r="O105" s="45"/>
      <c r="P105" s="45"/>
      <c r="Q105" s="45"/>
      <c r="R105" s="45"/>
      <c r="S105" s="45"/>
      <c r="T105" s="45"/>
      <c r="U105" s="45"/>
      <c r="V105" s="45"/>
      <c r="W105" s="45"/>
      <c r="X105" s="45"/>
      <c r="Y105" s="45"/>
      <c r="Z105" s="45"/>
      <c r="AA105" s="45"/>
      <c r="AB105" s="45"/>
      <c r="AC105" s="45"/>
      <c r="AD105" s="45"/>
      <c r="AE105" s="45"/>
      <c r="AF105" s="45"/>
      <c r="AG105" s="45"/>
      <c r="AH105" s="45"/>
      <c r="AI105" s="48"/>
      <c r="AJ105" s="45"/>
      <c r="AK105" s="45"/>
      <c r="AL105" s="45"/>
      <c r="AM105" s="45"/>
    </row>
    <row r="106" spans="2:39" x14ac:dyDescent="0.2">
      <c r="B106" s="45"/>
      <c r="C106" s="45"/>
      <c r="D106" s="45"/>
      <c r="E106" s="45"/>
      <c r="F106" s="45"/>
      <c r="G106" s="45"/>
      <c r="H106" s="45"/>
      <c r="I106" s="45"/>
      <c r="J106" s="45"/>
      <c r="K106" s="45"/>
      <c r="L106" s="45"/>
      <c r="M106" s="46"/>
      <c r="N106" s="46"/>
      <c r="O106" s="45"/>
      <c r="P106" s="45"/>
      <c r="Q106" s="45"/>
      <c r="R106" s="45"/>
      <c r="S106" s="45"/>
      <c r="T106" s="45"/>
      <c r="U106" s="45"/>
      <c r="V106" s="45"/>
      <c r="W106" s="45"/>
      <c r="X106" s="45"/>
      <c r="Y106" s="45"/>
      <c r="Z106" s="45"/>
      <c r="AA106" s="45"/>
      <c r="AB106" s="45"/>
      <c r="AC106" s="45"/>
      <c r="AD106" s="45"/>
      <c r="AE106" s="45"/>
      <c r="AF106" s="45"/>
      <c r="AG106" s="45"/>
      <c r="AH106" s="45"/>
      <c r="AI106" s="48"/>
      <c r="AJ106" s="45"/>
      <c r="AK106" s="45"/>
      <c r="AL106" s="45"/>
      <c r="AM106" s="45"/>
    </row>
    <row r="107" spans="2:39" x14ac:dyDescent="0.2">
      <c r="B107" s="45"/>
      <c r="C107" s="45"/>
      <c r="D107" s="45"/>
      <c r="E107" s="45"/>
      <c r="F107" s="45"/>
      <c r="G107" s="45"/>
      <c r="H107" s="45"/>
      <c r="I107" s="45"/>
      <c r="J107" s="45"/>
      <c r="K107" s="45"/>
      <c r="L107" s="45"/>
      <c r="M107" s="46"/>
      <c r="N107" s="46"/>
      <c r="O107" s="45"/>
      <c r="P107" s="45"/>
      <c r="Q107" s="45"/>
      <c r="R107" s="45"/>
      <c r="S107" s="45"/>
      <c r="T107" s="45"/>
      <c r="U107" s="45"/>
      <c r="V107" s="45"/>
      <c r="W107" s="45"/>
      <c r="X107" s="45"/>
      <c r="Y107" s="45"/>
      <c r="Z107" s="45"/>
      <c r="AA107" s="45"/>
      <c r="AB107" s="45"/>
      <c r="AC107" s="45"/>
      <c r="AD107" s="45"/>
      <c r="AE107" s="45"/>
      <c r="AF107" s="45"/>
      <c r="AG107" s="45"/>
      <c r="AH107" s="45"/>
      <c r="AI107" s="48"/>
      <c r="AJ107" s="45"/>
      <c r="AK107" s="45"/>
      <c r="AL107" s="45"/>
      <c r="AM107" s="45"/>
    </row>
    <row r="108" spans="2:39" x14ac:dyDescent="0.2">
      <c r="B108" s="45"/>
      <c r="C108" s="45"/>
      <c r="D108" s="45"/>
      <c r="E108" s="45"/>
      <c r="F108" s="45"/>
      <c r="G108" s="45"/>
      <c r="H108" s="45"/>
      <c r="I108" s="45"/>
      <c r="J108" s="45"/>
      <c r="K108" s="45"/>
      <c r="L108" s="45"/>
      <c r="M108" s="46"/>
      <c r="N108" s="46"/>
      <c r="O108" s="45"/>
      <c r="P108" s="45"/>
      <c r="Q108" s="45"/>
      <c r="R108" s="45"/>
      <c r="S108" s="45"/>
      <c r="T108" s="45"/>
      <c r="U108" s="45"/>
      <c r="V108" s="45"/>
      <c r="W108" s="45"/>
      <c r="X108" s="45"/>
      <c r="Y108" s="45"/>
      <c r="Z108" s="45"/>
      <c r="AA108" s="45"/>
      <c r="AB108" s="45"/>
      <c r="AC108" s="45"/>
      <c r="AD108" s="45"/>
      <c r="AE108" s="45"/>
      <c r="AF108" s="45"/>
      <c r="AG108" s="45"/>
      <c r="AH108" s="45"/>
      <c r="AI108" s="48"/>
      <c r="AJ108" s="45"/>
      <c r="AK108" s="45"/>
      <c r="AL108" s="45"/>
      <c r="AM108" s="45"/>
    </row>
    <row r="109" spans="2:39" x14ac:dyDescent="0.2">
      <c r="B109" s="45"/>
      <c r="C109" s="45"/>
      <c r="D109" s="45"/>
      <c r="E109" s="45"/>
      <c r="F109" s="45"/>
      <c r="G109" s="45"/>
      <c r="H109" s="45"/>
      <c r="I109" s="45"/>
      <c r="J109" s="45"/>
      <c r="K109" s="45"/>
      <c r="L109" s="45"/>
      <c r="M109" s="46"/>
      <c r="N109" s="46"/>
      <c r="O109" s="45"/>
      <c r="P109" s="45"/>
      <c r="Q109" s="45"/>
      <c r="R109" s="45"/>
      <c r="S109" s="45"/>
      <c r="T109" s="45"/>
      <c r="U109" s="45"/>
      <c r="V109" s="45"/>
      <c r="W109" s="45"/>
      <c r="X109" s="45"/>
      <c r="Y109" s="45"/>
      <c r="Z109" s="45"/>
      <c r="AA109" s="45"/>
      <c r="AB109" s="45"/>
      <c r="AC109" s="45"/>
      <c r="AD109" s="45"/>
      <c r="AE109" s="45"/>
      <c r="AF109" s="45"/>
      <c r="AG109" s="45"/>
      <c r="AH109" s="45"/>
      <c r="AI109" s="48"/>
      <c r="AJ109" s="45"/>
      <c r="AK109" s="45"/>
      <c r="AL109" s="45"/>
      <c r="AM109" s="45"/>
    </row>
    <row r="110" spans="2:39" x14ac:dyDescent="0.2">
      <c r="B110" s="45"/>
      <c r="C110" s="45"/>
      <c r="D110" s="45"/>
      <c r="E110" s="45"/>
      <c r="F110" s="45"/>
      <c r="G110" s="45"/>
      <c r="H110" s="45"/>
      <c r="I110" s="45"/>
      <c r="J110" s="45"/>
      <c r="K110" s="45"/>
      <c r="L110" s="45"/>
      <c r="M110" s="46"/>
      <c r="N110" s="46"/>
      <c r="O110" s="45"/>
      <c r="P110" s="45"/>
      <c r="Q110" s="45"/>
      <c r="R110" s="45"/>
      <c r="S110" s="45"/>
      <c r="T110" s="45"/>
      <c r="U110" s="45"/>
      <c r="V110" s="45"/>
      <c r="W110" s="45"/>
      <c r="X110" s="45"/>
      <c r="Y110" s="45"/>
      <c r="Z110" s="45"/>
      <c r="AA110" s="45"/>
      <c r="AB110" s="45"/>
      <c r="AC110" s="45"/>
      <c r="AD110" s="45"/>
      <c r="AE110" s="45"/>
      <c r="AF110" s="45"/>
      <c r="AG110" s="45"/>
      <c r="AH110" s="45"/>
      <c r="AI110" s="48"/>
      <c r="AJ110" s="45"/>
      <c r="AK110" s="45"/>
      <c r="AL110" s="45"/>
      <c r="AM110" s="45"/>
    </row>
    <row r="111" spans="2:39" x14ac:dyDescent="0.2">
      <c r="B111" s="45"/>
      <c r="C111" s="45"/>
      <c r="D111" s="45"/>
      <c r="E111" s="45"/>
      <c r="F111" s="45"/>
      <c r="G111" s="45"/>
      <c r="H111" s="45"/>
      <c r="I111" s="45"/>
      <c r="J111" s="45"/>
      <c r="K111" s="45"/>
      <c r="L111" s="45"/>
      <c r="M111" s="46"/>
      <c r="N111" s="46"/>
      <c r="O111" s="45"/>
      <c r="P111" s="45"/>
      <c r="Q111" s="45"/>
      <c r="R111" s="45"/>
      <c r="S111" s="45"/>
      <c r="T111" s="45"/>
      <c r="U111" s="45"/>
      <c r="V111" s="45"/>
      <c r="W111" s="45"/>
      <c r="X111" s="45"/>
      <c r="Y111" s="45"/>
      <c r="Z111" s="45"/>
      <c r="AA111" s="45"/>
      <c r="AB111" s="45"/>
      <c r="AC111" s="45"/>
      <c r="AD111" s="45"/>
      <c r="AE111" s="45"/>
      <c r="AF111" s="45"/>
      <c r="AG111" s="45"/>
      <c r="AH111" s="45"/>
      <c r="AI111" s="48"/>
      <c r="AJ111" s="45"/>
      <c r="AK111" s="45"/>
      <c r="AL111" s="45"/>
      <c r="AM111" s="45"/>
    </row>
    <row r="112" spans="2:39" x14ac:dyDescent="0.2">
      <c r="B112" s="45"/>
      <c r="C112" s="45"/>
      <c r="D112" s="45"/>
      <c r="E112" s="45"/>
      <c r="F112" s="45"/>
      <c r="G112" s="45"/>
      <c r="H112" s="45"/>
      <c r="I112" s="45"/>
      <c r="J112" s="45"/>
      <c r="K112" s="45"/>
      <c r="L112" s="45"/>
      <c r="M112" s="46"/>
      <c r="N112" s="46"/>
      <c r="O112" s="45"/>
      <c r="P112" s="45"/>
      <c r="Q112" s="45"/>
      <c r="R112" s="45"/>
      <c r="S112" s="45"/>
      <c r="T112" s="45"/>
      <c r="U112" s="45"/>
      <c r="V112" s="45"/>
      <c r="W112" s="45"/>
      <c r="X112" s="45"/>
      <c r="Y112" s="45"/>
      <c r="Z112" s="45"/>
      <c r="AA112" s="45"/>
      <c r="AB112" s="45"/>
      <c r="AC112" s="45"/>
      <c r="AD112" s="45"/>
      <c r="AE112" s="45"/>
      <c r="AF112" s="45"/>
      <c r="AG112" s="45"/>
      <c r="AH112" s="45"/>
      <c r="AI112" s="48"/>
      <c r="AJ112" s="45"/>
      <c r="AK112" s="45"/>
      <c r="AL112" s="45"/>
      <c r="AM112" s="45"/>
    </row>
    <row r="113" spans="2:39" x14ac:dyDescent="0.2">
      <c r="B113" s="45"/>
      <c r="C113" s="45"/>
      <c r="D113" s="45"/>
      <c r="E113" s="45"/>
      <c r="F113" s="45"/>
      <c r="G113" s="45"/>
      <c r="H113" s="45"/>
      <c r="I113" s="45"/>
      <c r="J113" s="45"/>
      <c r="K113" s="45"/>
      <c r="L113" s="45"/>
      <c r="M113" s="46"/>
      <c r="N113" s="46"/>
      <c r="O113" s="45"/>
      <c r="P113" s="45"/>
      <c r="Q113" s="45"/>
      <c r="R113" s="45"/>
      <c r="S113" s="45"/>
      <c r="T113" s="45"/>
      <c r="U113" s="45"/>
      <c r="V113" s="45"/>
      <c r="W113" s="45"/>
      <c r="X113" s="45"/>
      <c r="Y113" s="45"/>
      <c r="Z113" s="45"/>
      <c r="AA113" s="45"/>
      <c r="AB113" s="45"/>
      <c r="AC113" s="45"/>
      <c r="AD113" s="45"/>
      <c r="AE113" s="45"/>
      <c r="AF113" s="45"/>
      <c r="AG113" s="45"/>
      <c r="AH113" s="45"/>
      <c r="AI113" s="48"/>
      <c r="AJ113" s="45"/>
      <c r="AK113" s="45"/>
      <c r="AL113" s="45"/>
      <c r="AM113" s="45"/>
    </row>
    <row r="114" spans="2:39" x14ac:dyDescent="0.2">
      <c r="B114" s="45"/>
      <c r="C114" s="45"/>
      <c r="D114" s="45"/>
      <c r="E114" s="45"/>
      <c r="F114" s="45"/>
      <c r="G114" s="45"/>
      <c r="H114" s="45"/>
      <c r="I114" s="45"/>
      <c r="J114" s="45"/>
      <c r="K114" s="45"/>
      <c r="L114" s="45"/>
      <c r="M114" s="46"/>
      <c r="N114" s="46"/>
      <c r="O114" s="45"/>
      <c r="P114" s="45"/>
      <c r="Q114" s="45"/>
      <c r="R114" s="45"/>
      <c r="S114" s="45"/>
      <c r="T114" s="45"/>
      <c r="U114" s="45"/>
      <c r="V114" s="45"/>
      <c r="W114" s="45"/>
      <c r="X114" s="45"/>
      <c r="Y114" s="45"/>
      <c r="Z114" s="45"/>
      <c r="AA114" s="45"/>
      <c r="AB114" s="45"/>
      <c r="AC114" s="45"/>
      <c r="AD114" s="45"/>
      <c r="AE114" s="45"/>
      <c r="AF114" s="45"/>
      <c r="AG114" s="45"/>
      <c r="AH114" s="45"/>
      <c r="AI114" s="48"/>
      <c r="AJ114" s="45"/>
      <c r="AK114" s="45"/>
      <c r="AL114" s="45"/>
      <c r="AM114" s="45"/>
    </row>
    <row r="115" spans="2:39" x14ac:dyDescent="0.2">
      <c r="B115" s="45"/>
      <c r="C115" s="45"/>
      <c r="D115" s="45"/>
      <c r="E115" s="45"/>
      <c r="F115" s="45"/>
      <c r="G115" s="45"/>
      <c r="H115" s="45"/>
      <c r="I115" s="45"/>
      <c r="J115" s="45"/>
      <c r="K115" s="45"/>
      <c r="L115" s="45"/>
      <c r="M115" s="46"/>
      <c r="N115" s="46"/>
      <c r="O115" s="45"/>
      <c r="P115" s="45"/>
      <c r="Q115" s="45"/>
      <c r="R115" s="45"/>
      <c r="S115" s="45"/>
      <c r="T115" s="45"/>
      <c r="U115" s="45"/>
      <c r="V115" s="45"/>
      <c r="W115" s="45"/>
      <c r="X115" s="45"/>
      <c r="Y115" s="45"/>
      <c r="Z115" s="45"/>
      <c r="AA115" s="45"/>
      <c r="AB115" s="45"/>
      <c r="AC115" s="45"/>
      <c r="AD115" s="45"/>
      <c r="AE115" s="45"/>
      <c r="AF115" s="45"/>
      <c r="AG115" s="45"/>
      <c r="AH115" s="45"/>
      <c r="AI115" s="48"/>
      <c r="AJ115" s="45"/>
      <c r="AK115" s="45"/>
      <c r="AL115" s="45"/>
      <c r="AM115" s="45"/>
    </row>
    <row r="116" spans="2:39" x14ac:dyDescent="0.2">
      <c r="B116" s="45"/>
      <c r="C116" s="45"/>
      <c r="D116" s="45"/>
      <c r="E116" s="45"/>
      <c r="F116" s="45"/>
      <c r="G116" s="45"/>
      <c r="H116" s="45"/>
      <c r="I116" s="45"/>
      <c r="J116" s="45"/>
      <c r="K116" s="45"/>
      <c r="L116" s="45"/>
      <c r="M116" s="46"/>
      <c r="N116" s="46"/>
      <c r="O116" s="45"/>
      <c r="P116" s="45"/>
      <c r="Q116" s="45"/>
      <c r="R116" s="45"/>
      <c r="S116" s="45"/>
      <c r="T116" s="45"/>
      <c r="U116" s="45"/>
      <c r="V116" s="45"/>
      <c r="W116" s="45"/>
      <c r="X116" s="45"/>
      <c r="Y116" s="45"/>
      <c r="Z116" s="45"/>
      <c r="AA116" s="45"/>
      <c r="AB116" s="45"/>
      <c r="AC116" s="45"/>
      <c r="AD116" s="45"/>
      <c r="AE116" s="45"/>
      <c r="AF116" s="45"/>
      <c r="AG116" s="45"/>
      <c r="AH116" s="45"/>
      <c r="AI116" s="48"/>
      <c r="AJ116" s="45"/>
      <c r="AK116" s="45"/>
      <c r="AL116" s="45"/>
      <c r="AM116" s="45"/>
    </row>
    <row r="117" spans="2:39" x14ac:dyDescent="0.2">
      <c r="B117" s="45"/>
      <c r="C117" s="45"/>
      <c r="D117" s="45"/>
      <c r="E117" s="45"/>
      <c r="F117" s="45"/>
      <c r="G117" s="45"/>
      <c r="H117" s="45"/>
      <c r="I117" s="45"/>
      <c r="J117" s="45"/>
      <c r="K117" s="45"/>
      <c r="L117" s="45"/>
      <c r="M117" s="46"/>
      <c r="N117" s="46"/>
      <c r="O117" s="45"/>
      <c r="P117" s="45"/>
      <c r="Q117" s="45"/>
      <c r="R117" s="45"/>
      <c r="S117" s="45"/>
      <c r="T117" s="45"/>
      <c r="U117" s="45"/>
      <c r="V117" s="45"/>
      <c r="W117" s="45"/>
      <c r="X117" s="45"/>
      <c r="Y117" s="45"/>
      <c r="Z117" s="45"/>
      <c r="AA117" s="45"/>
      <c r="AB117" s="45"/>
      <c r="AC117" s="45"/>
      <c r="AD117" s="45"/>
      <c r="AE117" s="45"/>
      <c r="AF117" s="45"/>
      <c r="AG117" s="45"/>
      <c r="AH117" s="45"/>
      <c r="AI117" s="48"/>
      <c r="AJ117" s="45"/>
      <c r="AK117" s="45"/>
      <c r="AL117" s="45"/>
      <c r="AM117" s="45"/>
    </row>
    <row r="118" spans="2:39" x14ac:dyDescent="0.2">
      <c r="B118" s="45"/>
      <c r="C118" s="45"/>
      <c r="D118" s="45"/>
      <c r="E118" s="45"/>
      <c r="F118" s="45"/>
      <c r="G118" s="45"/>
      <c r="H118" s="45"/>
      <c r="I118" s="45"/>
      <c r="J118" s="45"/>
      <c r="K118" s="45"/>
      <c r="L118" s="45"/>
      <c r="M118" s="46"/>
      <c r="N118" s="46"/>
      <c r="O118" s="45"/>
      <c r="P118" s="45"/>
      <c r="Q118" s="45"/>
      <c r="R118" s="45"/>
      <c r="S118" s="45"/>
      <c r="T118" s="45"/>
      <c r="U118" s="45"/>
      <c r="V118" s="45"/>
      <c r="W118" s="45"/>
      <c r="X118" s="45"/>
      <c r="Y118" s="45"/>
      <c r="Z118" s="45"/>
      <c r="AA118" s="45"/>
      <c r="AB118" s="45"/>
      <c r="AC118" s="45"/>
      <c r="AD118" s="45"/>
      <c r="AE118" s="45"/>
      <c r="AF118" s="45"/>
      <c r="AG118" s="45"/>
      <c r="AH118" s="45"/>
      <c r="AI118" s="48"/>
      <c r="AJ118" s="45"/>
      <c r="AK118" s="45"/>
      <c r="AL118" s="45"/>
      <c r="AM118" s="45"/>
    </row>
    <row r="119" spans="2:39" x14ac:dyDescent="0.2">
      <c r="B119" s="45"/>
      <c r="C119" s="45"/>
      <c r="D119" s="45"/>
      <c r="E119" s="45"/>
      <c r="F119" s="45"/>
      <c r="G119" s="45"/>
      <c r="H119" s="45"/>
      <c r="I119" s="45"/>
      <c r="J119" s="45"/>
      <c r="K119" s="45"/>
      <c r="L119" s="45"/>
      <c r="M119" s="46"/>
      <c r="N119" s="46"/>
      <c r="O119" s="45"/>
      <c r="P119" s="45"/>
      <c r="Q119" s="45"/>
      <c r="R119" s="45"/>
      <c r="S119" s="45"/>
      <c r="T119" s="45"/>
      <c r="U119" s="45"/>
      <c r="V119" s="45"/>
      <c r="W119" s="45"/>
      <c r="X119" s="45"/>
      <c r="Y119" s="45"/>
      <c r="Z119" s="45"/>
      <c r="AA119" s="45"/>
      <c r="AB119" s="45"/>
      <c r="AC119" s="45"/>
      <c r="AD119" s="45"/>
      <c r="AE119" s="45"/>
      <c r="AF119" s="45"/>
      <c r="AG119" s="45"/>
      <c r="AH119" s="45"/>
      <c r="AI119" s="48"/>
      <c r="AJ119" s="45"/>
      <c r="AK119" s="45"/>
      <c r="AL119" s="45"/>
      <c r="AM119" s="45"/>
    </row>
    <row r="120" spans="2:39" x14ac:dyDescent="0.2">
      <c r="B120" s="45"/>
      <c r="C120" s="45"/>
      <c r="D120" s="45"/>
      <c r="E120" s="45"/>
      <c r="F120" s="45"/>
      <c r="G120" s="45"/>
      <c r="H120" s="45"/>
      <c r="I120" s="45"/>
      <c r="J120" s="45"/>
      <c r="K120" s="45"/>
      <c r="L120" s="45"/>
      <c r="M120" s="46"/>
      <c r="N120" s="46"/>
      <c r="O120" s="45"/>
      <c r="P120" s="45"/>
      <c r="Q120" s="45"/>
      <c r="R120" s="45"/>
      <c r="S120" s="45"/>
      <c r="T120" s="45"/>
      <c r="U120" s="45"/>
      <c r="V120" s="45"/>
      <c r="W120" s="45"/>
      <c r="X120" s="45"/>
      <c r="Y120" s="45"/>
      <c r="Z120" s="45"/>
      <c r="AA120" s="45"/>
      <c r="AB120" s="45"/>
      <c r="AC120" s="45"/>
      <c r="AD120" s="45"/>
      <c r="AE120" s="45"/>
      <c r="AF120" s="45"/>
      <c r="AG120" s="45"/>
      <c r="AH120" s="45"/>
      <c r="AI120" s="48"/>
      <c r="AJ120" s="45"/>
      <c r="AK120" s="45"/>
      <c r="AL120" s="45"/>
      <c r="AM120" s="45"/>
    </row>
    <row r="121" spans="2:39" x14ac:dyDescent="0.2">
      <c r="B121" s="45"/>
      <c r="C121" s="45"/>
      <c r="D121" s="45"/>
      <c r="E121" s="45"/>
      <c r="F121" s="45"/>
      <c r="G121" s="45"/>
      <c r="H121" s="45"/>
      <c r="I121" s="45"/>
      <c r="J121" s="45"/>
      <c r="K121" s="45"/>
      <c r="L121" s="45"/>
      <c r="M121" s="46"/>
      <c r="N121" s="46"/>
      <c r="O121" s="45"/>
      <c r="P121" s="45"/>
      <c r="Q121" s="45"/>
      <c r="R121" s="45"/>
      <c r="S121" s="45"/>
      <c r="T121" s="45"/>
      <c r="U121" s="45"/>
      <c r="V121" s="45"/>
      <c r="W121" s="45"/>
      <c r="X121" s="45"/>
      <c r="Y121" s="45"/>
      <c r="Z121" s="45"/>
      <c r="AA121" s="45"/>
      <c r="AB121" s="45"/>
      <c r="AC121" s="45"/>
      <c r="AD121" s="45"/>
      <c r="AE121" s="45"/>
      <c r="AF121" s="45"/>
      <c r="AG121" s="45"/>
      <c r="AH121" s="45"/>
      <c r="AI121" s="48"/>
      <c r="AJ121" s="45"/>
      <c r="AK121" s="45"/>
      <c r="AL121" s="45"/>
      <c r="AM121" s="45"/>
    </row>
    <row r="122" spans="2:39" x14ac:dyDescent="0.2">
      <c r="B122" s="45"/>
      <c r="C122" s="45"/>
      <c r="D122" s="45"/>
      <c r="E122" s="45"/>
      <c r="F122" s="45"/>
      <c r="G122" s="45"/>
      <c r="H122" s="45"/>
      <c r="I122" s="45"/>
      <c r="J122" s="45"/>
      <c r="K122" s="45"/>
      <c r="L122" s="45"/>
      <c r="M122" s="46"/>
      <c r="N122" s="46"/>
      <c r="O122" s="45"/>
      <c r="P122" s="45"/>
      <c r="Q122" s="45"/>
      <c r="R122" s="45"/>
      <c r="S122" s="45"/>
      <c r="T122" s="45"/>
      <c r="U122" s="45"/>
      <c r="V122" s="45"/>
      <c r="W122" s="45"/>
      <c r="X122" s="45"/>
      <c r="Y122" s="45"/>
      <c r="Z122" s="45"/>
      <c r="AA122" s="45"/>
      <c r="AB122" s="45"/>
      <c r="AC122" s="45"/>
      <c r="AD122" s="45"/>
      <c r="AE122" s="45"/>
      <c r="AF122" s="45"/>
      <c r="AG122" s="45"/>
      <c r="AH122" s="45"/>
      <c r="AI122" s="48"/>
      <c r="AJ122" s="45"/>
      <c r="AK122" s="45"/>
      <c r="AL122" s="45"/>
      <c r="AM122" s="45"/>
    </row>
    <row r="123" spans="2:39" x14ac:dyDescent="0.2">
      <c r="B123" s="45"/>
      <c r="C123" s="45"/>
      <c r="D123" s="45"/>
      <c r="E123" s="45"/>
      <c r="F123" s="45"/>
      <c r="G123" s="45"/>
      <c r="H123" s="45"/>
      <c r="I123" s="45"/>
      <c r="J123" s="45"/>
      <c r="K123" s="45"/>
      <c r="L123" s="45"/>
      <c r="M123" s="46"/>
      <c r="N123" s="46"/>
      <c r="O123" s="45"/>
      <c r="P123" s="45"/>
      <c r="Q123" s="45"/>
      <c r="R123" s="45"/>
      <c r="S123" s="45"/>
      <c r="T123" s="45"/>
      <c r="U123" s="45"/>
      <c r="V123" s="45"/>
      <c r="W123" s="45"/>
      <c r="X123" s="45"/>
      <c r="Y123" s="45"/>
      <c r="Z123" s="45"/>
      <c r="AA123" s="45"/>
      <c r="AB123" s="45"/>
      <c r="AC123" s="45"/>
      <c r="AD123" s="45"/>
      <c r="AE123" s="45"/>
      <c r="AF123" s="45"/>
      <c r="AG123" s="45"/>
      <c r="AH123" s="45"/>
      <c r="AI123" s="48"/>
      <c r="AJ123" s="45"/>
      <c r="AK123" s="45"/>
      <c r="AL123" s="45"/>
      <c r="AM123" s="45"/>
    </row>
    <row r="124" spans="2:39" x14ac:dyDescent="0.2">
      <c r="B124" s="45"/>
      <c r="C124" s="45"/>
      <c r="D124" s="45"/>
      <c r="E124" s="45"/>
      <c r="F124" s="45"/>
      <c r="G124" s="45"/>
      <c r="H124" s="45"/>
      <c r="I124" s="45"/>
      <c r="J124" s="45"/>
      <c r="K124" s="45"/>
      <c r="L124" s="45"/>
      <c r="M124" s="46"/>
      <c r="N124" s="46"/>
      <c r="O124" s="45"/>
      <c r="P124" s="45"/>
      <c r="Q124" s="45"/>
      <c r="R124" s="45"/>
      <c r="S124" s="45"/>
      <c r="T124" s="45"/>
      <c r="U124" s="45"/>
      <c r="V124" s="45"/>
      <c r="W124" s="45"/>
      <c r="X124" s="45"/>
      <c r="Y124" s="45"/>
      <c r="Z124" s="45"/>
      <c r="AA124" s="45"/>
      <c r="AB124" s="45"/>
      <c r="AC124" s="45"/>
      <c r="AD124" s="45"/>
      <c r="AE124" s="45"/>
      <c r="AF124" s="45"/>
      <c r="AG124" s="45"/>
      <c r="AH124" s="45"/>
      <c r="AI124" s="48"/>
      <c r="AJ124" s="45"/>
      <c r="AK124" s="45"/>
      <c r="AL124" s="45"/>
      <c r="AM124" s="45"/>
    </row>
    <row r="125" spans="2:39" x14ac:dyDescent="0.2">
      <c r="B125" s="45"/>
      <c r="C125" s="45"/>
      <c r="D125" s="45"/>
      <c r="E125" s="45"/>
      <c r="F125" s="45"/>
      <c r="G125" s="45"/>
      <c r="H125" s="45"/>
      <c r="I125" s="45"/>
      <c r="J125" s="45"/>
      <c r="K125" s="45"/>
      <c r="L125" s="45"/>
      <c r="M125" s="46"/>
      <c r="N125" s="46"/>
      <c r="O125" s="45"/>
      <c r="P125" s="45"/>
      <c r="Q125" s="45"/>
      <c r="R125" s="45"/>
      <c r="S125" s="45"/>
      <c r="T125" s="45"/>
      <c r="U125" s="45"/>
      <c r="V125" s="45"/>
      <c r="W125" s="45"/>
      <c r="X125" s="45"/>
      <c r="Y125" s="45"/>
      <c r="Z125" s="45"/>
      <c r="AA125" s="45"/>
      <c r="AB125" s="45"/>
      <c r="AC125" s="45"/>
      <c r="AD125" s="45"/>
      <c r="AE125" s="45"/>
      <c r="AF125" s="45"/>
      <c r="AG125" s="45"/>
      <c r="AH125" s="45"/>
      <c r="AI125" s="48"/>
      <c r="AJ125" s="45"/>
      <c r="AK125" s="45"/>
      <c r="AL125" s="45"/>
      <c r="AM125" s="45"/>
    </row>
    <row r="126" spans="2:39" x14ac:dyDescent="0.2">
      <c r="B126" s="45"/>
      <c r="C126" s="45"/>
      <c r="D126" s="45"/>
      <c r="E126" s="45"/>
      <c r="F126" s="45"/>
      <c r="G126" s="45"/>
      <c r="H126" s="45"/>
      <c r="I126" s="45"/>
      <c r="J126" s="45"/>
      <c r="K126" s="45"/>
      <c r="L126" s="45"/>
      <c r="M126" s="46"/>
      <c r="N126" s="46"/>
      <c r="O126" s="45"/>
      <c r="P126" s="45"/>
      <c r="Q126" s="45"/>
      <c r="R126" s="45"/>
      <c r="S126" s="45"/>
      <c r="T126" s="45"/>
      <c r="U126" s="45"/>
      <c r="V126" s="45"/>
      <c r="W126" s="45"/>
      <c r="X126" s="45"/>
      <c r="Y126" s="45"/>
      <c r="Z126" s="45"/>
      <c r="AA126" s="45"/>
      <c r="AB126" s="45"/>
      <c r="AC126" s="45"/>
      <c r="AD126" s="45"/>
      <c r="AE126" s="45"/>
      <c r="AF126" s="45"/>
      <c r="AG126" s="45"/>
      <c r="AH126" s="45"/>
      <c r="AI126" s="48"/>
      <c r="AJ126" s="45"/>
      <c r="AK126" s="45"/>
      <c r="AL126" s="45"/>
      <c r="AM126" s="45"/>
    </row>
    <row r="127" spans="2:39" x14ac:dyDescent="0.2">
      <c r="B127" s="45"/>
      <c r="C127" s="45"/>
      <c r="D127" s="45"/>
      <c r="E127" s="45"/>
      <c r="F127" s="45"/>
      <c r="G127" s="45"/>
      <c r="H127" s="45"/>
      <c r="I127" s="45"/>
      <c r="J127" s="45"/>
      <c r="K127" s="45"/>
      <c r="L127" s="45"/>
      <c r="M127" s="46"/>
      <c r="N127" s="46"/>
      <c r="O127" s="45"/>
      <c r="P127" s="45"/>
      <c r="Q127" s="45"/>
      <c r="R127" s="45"/>
      <c r="S127" s="45"/>
      <c r="T127" s="45"/>
      <c r="U127" s="45"/>
      <c r="V127" s="45"/>
      <c r="W127" s="45"/>
      <c r="X127" s="45"/>
      <c r="Y127" s="45"/>
      <c r="Z127" s="45"/>
      <c r="AA127" s="45"/>
      <c r="AB127" s="45"/>
      <c r="AC127" s="45"/>
      <c r="AD127" s="45"/>
      <c r="AE127" s="45"/>
      <c r="AF127" s="45"/>
      <c r="AG127" s="45"/>
      <c r="AH127" s="45"/>
      <c r="AI127" s="48"/>
      <c r="AJ127" s="45"/>
      <c r="AK127" s="45"/>
      <c r="AL127" s="45"/>
      <c r="AM127" s="45"/>
    </row>
    <row r="128" spans="2:39" x14ac:dyDescent="0.2">
      <c r="B128" s="45"/>
      <c r="C128" s="45"/>
      <c r="D128" s="45"/>
      <c r="E128" s="45"/>
      <c r="F128" s="45"/>
      <c r="G128" s="45"/>
      <c r="H128" s="45"/>
      <c r="I128" s="45"/>
      <c r="J128" s="45"/>
      <c r="K128" s="45"/>
      <c r="L128" s="45"/>
      <c r="M128" s="46"/>
      <c r="N128" s="46"/>
      <c r="O128" s="45"/>
      <c r="P128" s="45"/>
      <c r="Q128" s="45"/>
      <c r="R128" s="45"/>
      <c r="S128" s="45"/>
      <c r="T128" s="45"/>
      <c r="U128" s="45"/>
      <c r="V128" s="45"/>
      <c r="W128" s="45"/>
      <c r="X128" s="45"/>
      <c r="Y128" s="45"/>
      <c r="Z128" s="45"/>
      <c r="AA128" s="45"/>
      <c r="AB128" s="45"/>
      <c r="AC128" s="45"/>
      <c r="AD128" s="45"/>
      <c r="AE128" s="45"/>
      <c r="AF128" s="45"/>
      <c r="AG128" s="45"/>
      <c r="AH128" s="45"/>
      <c r="AI128" s="48"/>
      <c r="AJ128" s="45"/>
      <c r="AK128" s="45"/>
      <c r="AL128" s="45"/>
      <c r="AM128" s="45"/>
    </row>
    <row r="129" spans="2:39" x14ac:dyDescent="0.2">
      <c r="B129" s="45"/>
      <c r="C129" s="45"/>
      <c r="D129" s="45"/>
      <c r="E129" s="45"/>
      <c r="F129" s="45"/>
      <c r="G129" s="45"/>
      <c r="H129" s="45"/>
      <c r="I129" s="45"/>
      <c r="J129" s="45"/>
      <c r="K129" s="45"/>
      <c r="L129" s="45"/>
      <c r="M129" s="46"/>
      <c r="N129" s="46"/>
      <c r="O129" s="45"/>
      <c r="P129" s="45"/>
      <c r="Q129" s="45"/>
      <c r="R129" s="45"/>
      <c r="S129" s="45"/>
      <c r="T129" s="45"/>
      <c r="U129" s="45"/>
      <c r="V129" s="45"/>
      <c r="W129" s="45"/>
      <c r="X129" s="45"/>
      <c r="Y129" s="45"/>
      <c r="Z129" s="45"/>
      <c r="AA129" s="45"/>
      <c r="AB129" s="45"/>
      <c r="AC129" s="45"/>
      <c r="AD129" s="45"/>
      <c r="AE129" s="45"/>
      <c r="AF129" s="45"/>
      <c r="AG129" s="45"/>
      <c r="AH129" s="45"/>
      <c r="AI129" s="48"/>
      <c r="AJ129" s="45"/>
      <c r="AK129" s="45"/>
      <c r="AL129" s="45"/>
      <c r="AM129" s="45"/>
    </row>
    <row r="130" spans="2:39" x14ac:dyDescent="0.2">
      <c r="B130" s="45"/>
      <c r="C130" s="45"/>
      <c r="D130" s="45"/>
      <c r="E130" s="45"/>
      <c r="F130" s="45"/>
      <c r="G130" s="45"/>
      <c r="H130" s="45"/>
      <c r="I130" s="45"/>
      <c r="J130" s="45"/>
      <c r="K130" s="45"/>
      <c r="L130" s="45"/>
      <c r="M130" s="46"/>
      <c r="N130" s="46"/>
      <c r="O130" s="45"/>
      <c r="P130" s="45"/>
      <c r="Q130" s="45"/>
      <c r="R130" s="45"/>
      <c r="S130" s="45"/>
      <c r="T130" s="45"/>
      <c r="U130" s="45"/>
      <c r="V130" s="45"/>
      <c r="W130" s="45"/>
      <c r="X130" s="45"/>
      <c r="Y130" s="45"/>
      <c r="Z130" s="45"/>
      <c r="AA130" s="45"/>
      <c r="AB130" s="45"/>
      <c r="AC130" s="45"/>
      <c r="AD130" s="45"/>
      <c r="AE130" s="45"/>
      <c r="AF130" s="45"/>
      <c r="AG130" s="45"/>
      <c r="AH130" s="45"/>
      <c r="AI130" s="48"/>
      <c r="AJ130" s="45"/>
      <c r="AK130" s="45"/>
      <c r="AL130" s="45"/>
      <c r="AM130" s="45"/>
    </row>
    <row r="131" spans="2:39" x14ac:dyDescent="0.2">
      <c r="B131" s="45"/>
      <c r="C131" s="45"/>
      <c r="D131" s="45"/>
      <c r="E131" s="45"/>
      <c r="F131" s="45"/>
      <c r="G131" s="45"/>
      <c r="H131" s="45"/>
      <c r="I131" s="45"/>
      <c r="J131" s="45"/>
      <c r="K131" s="45"/>
      <c r="L131" s="45"/>
      <c r="M131" s="46"/>
      <c r="N131" s="46"/>
      <c r="O131" s="45"/>
      <c r="P131" s="45"/>
      <c r="Q131" s="45"/>
      <c r="R131" s="45"/>
      <c r="S131" s="45"/>
      <c r="T131" s="45"/>
      <c r="U131" s="45"/>
      <c r="V131" s="45"/>
      <c r="W131" s="45"/>
      <c r="X131" s="45"/>
      <c r="Y131" s="45"/>
      <c r="Z131" s="45"/>
      <c r="AA131" s="45"/>
      <c r="AB131" s="45"/>
      <c r="AC131" s="45"/>
      <c r="AD131" s="45"/>
      <c r="AE131" s="45"/>
      <c r="AF131" s="45"/>
      <c r="AG131" s="45"/>
      <c r="AH131" s="45"/>
      <c r="AI131" s="48"/>
      <c r="AJ131" s="45"/>
      <c r="AK131" s="45"/>
      <c r="AL131" s="45"/>
      <c r="AM131" s="45"/>
    </row>
    <row r="132" spans="2:39" x14ac:dyDescent="0.2">
      <c r="B132" s="45"/>
      <c r="C132" s="45"/>
      <c r="D132" s="45"/>
      <c r="E132" s="45"/>
      <c r="F132" s="45"/>
      <c r="G132" s="45"/>
      <c r="H132" s="45"/>
      <c r="I132" s="45"/>
      <c r="J132" s="45"/>
      <c r="K132" s="45"/>
      <c r="L132" s="45"/>
      <c r="M132" s="46"/>
      <c r="N132" s="46"/>
      <c r="O132" s="45"/>
      <c r="P132" s="45"/>
      <c r="Q132" s="45"/>
      <c r="R132" s="45"/>
      <c r="S132" s="45"/>
      <c r="T132" s="45"/>
      <c r="U132" s="45"/>
      <c r="V132" s="45"/>
      <c r="W132" s="45"/>
      <c r="X132" s="45"/>
      <c r="Y132" s="45"/>
      <c r="Z132" s="45"/>
      <c r="AA132" s="45"/>
      <c r="AB132" s="45"/>
      <c r="AC132" s="45"/>
      <c r="AD132" s="45"/>
      <c r="AE132" s="45"/>
      <c r="AF132" s="45"/>
      <c r="AG132" s="45"/>
      <c r="AH132" s="45"/>
      <c r="AI132" s="48"/>
      <c r="AJ132" s="45"/>
      <c r="AK132" s="45"/>
      <c r="AL132" s="45"/>
      <c r="AM132" s="45"/>
    </row>
    <row r="133" spans="2:39" x14ac:dyDescent="0.2">
      <c r="B133" s="45"/>
      <c r="C133" s="45"/>
      <c r="D133" s="45"/>
      <c r="E133" s="45"/>
      <c r="F133" s="45"/>
      <c r="G133" s="45"/>
      <c r="H133" s="45"/>
      <c r="I133" s="45"/>
      <c r="J133" s="45"/>
      <c r="K133" s="45"/>
      <c r="L133" s="45"/>
      <c r="M133" s="46"/>
      <c r="N133" s="46"/>
      <c r="O133" s="45"/>
      <c r="P133" s="45"/>
      <c r="Q133" s="45"/>
      <c r="R133" s="45"/>
      <c r="S133" s="45"/>
      <c r="T133" s="45"/>
      <c r="U133" s="45"/>
      <c r="V133" s="45"/>
      <c r="W133" s="45"/>
      <c r="X133" s="45"/>
      <c r="Y133" s="45"/>
      <c r="Z133" s="45"/>
      <c r="AA133" s="45"/>
      <c r="AB133" s="45"/>
      <c r="AC133" s="45"/>
      <c r="AD133" s="45"/>
      <c r="AE133" s="45"/>
      <c r="AF133" s="45"/>
      <c r="AG133" s="45"/>
      <c r="AH133" s="45"/>
      <c r="AI133" s="48"/>
      <c r="AJ133" s="45"/>
      <c r="AK133" s="45"/>
      <c r="AL133" s="45"/>
      <c r="AM133" s="45"/>
    </row>
    <row r="134" spans="2:39" x14ac:dyDescent="0.2">
      <c r="B134" s="45"/>
      <c r="C134" s="45"/>
      <c r="D134" s="45"/>
      <c r="E134" s="45"/>
      <c r="F134" s="45"/>
      <c r="G134" s="45"/>
      <c r="H134" s="45"/>
      <c r="I134" s="45"/>
      <c r="J134" s="45"/>
      <c r="K134" s="45"/>
      <c r="L134" s="45"/>
      <c r="M134" s="46"/>
      <c r="N134" s="46"/>
      <c r="O134" s="45"/>
      <c r="P134" s="45"/>
      <c r="Q134" s="45"/>
      <c r="R134" s="45"/>
      <c r="S134" s="45"/>
      <c r="T134" s="45"/>
      <c r="U134" s="45"/>
      <c r="V134" s="45"/>
      <c r="W134" s="45"/>
      <c r="X134" s="45"/>
      <c r="Y134" s="45"/>
      <c r="Z134" s="45"/>
      <c r="AA134" s="45"/>
      <c r="AB134" s="45"/>
      <c r="AC134" s="45"/>
      <c r="AD134" s="45"/>
      <c r="AE134" s="45"/>
      <c r="AF134" s="45"/>
      <c r="AG134" s="45"/>
      <c r="AH134" s="45"/>
      <c r="AI134" s="48"/>
      <c r="AJ134" s="45"/>
      <c r="AK134" s="45"/>
      <c r="AL134" s="45"/>
      <c r="AM134" s="45"/>
    </row>
    <row r="135" spans="2:39" x14ac:dyDescent="0.2">
      <c r="B135" s="45"/>
      <c r="C135" s="45"/>
      <c r="D135" s="45"/>
      <c r="E135" s="45"/>
      <c r="F135" s="45"/>
      <c r="G135" s="45"/>
      <c r="H135" s="45"/>
      <c r="I135" s="45"/>
      <c r="J135" s="45"/>
      <c r="K135" s="45"/>
      <c r="L135" s="45"/>
      <c r="M135" s="46"/>
      <c r="N135" s="46"/>
      <c r="O135" s="45"/>
      <c r="P135" s="45"/>
      <c r="Q135" s="45"/>
      <c r="R135" s="45"/>
      <c r="S135" s="45"/>
      <c r="T135" s="45"/>
      <c r="U135" s="45"/>
      <c r="V135" s="45"/>
      <c r="W135" s="45"/>
      <c r="X135" s="45"/>
      <c r="Y135" s="45"/>
      <c r="Z135" s="45"/>
      <c r="AA135" s="45"/>
      <c r="AB135" s="45"/>
      <c r="AC135" s="45"/>
      <c r="AD135" s="45"/>
      <c r="AE135" s="45"/>
      <c r="AF135" s="45"/>
      <c r="AG135" s="45"/>
      <c r="AH135" s="45"/>
      <c r="AI135" s="48"/>
      <c r="AJ135" s="45"/>
      <c r="AK135" s="45"/>
      <c r="AL135" s="45"/>
      <c r="AM135" s="45"/>
    </row>
    <row r="136" spans="2:39" x14ac:dyDescent="0.2">
      <c r="B136" s="45"/>
      <c r="C136" s="45"/>
      <c r="D136" s="45"/>
      <c r="E136" s="45"/>
      <c r="F136" s="45"/>
      <c r="G136" s="45"/>
      <c r="H136" s="45"/>
      <c r="I136" s="45"/>
      <c r="J136" s="45"/>
      <c r="K136" s="45"/>
      <c r="L136" s="45"/>
      <c r="M136" s="46"/>
      <c r="N136" s="46"/>
      <c r="O136" s="45"/>
      <c r="P136" s="45"/>
      <c r="Q136" s="45"/>
      <c r="R136" s="45"/>
      <c r="S136" s="45"/>
      <c r="T136" s="45"/>
      <c r="U136" s="45"/>
      <c r="V136" s="45"/>
      <c r="W136" s="45"/>
      <c r="X136" s="45"/>
      <c r="Y136" s="45"/>
      <c r="Z136" s="45"/>
      <c r="AA136" s="45"/>
      <c r="AB136" s="45"/>
      <c r="AC136" s="45"/>
      <c r="AD136" s="45"/>
      <c r="AE136" s="45"/>
      <c r="AF136" s="45"/>
      <c r="AG136" s="45"/>
      <c r="AH136" s="45"/>
      <c r="AI136" s="48"/>
      <c r="AJ136" s="45"/>
      <c r="AK136" s="45"/>
      <c r="AL136" s="45"/>
      <c r="AM136" s="45"/>
    </row>
    <row r="137" spans="2:39" x14ac:dyDescent="0.2">
      <c r="B137" s="45"/>
      <c r="C137" s="45"/>
      <c r="D137" s="45"/>
      <c r="E137" s="45"/>
      <c r="F137" s="45"/>
      <c r="G137" s="45"/>
      <c r="H137" s="45"/>
      <c r="I137" s="45"/>
      <c r="J137" s="45"/>
      <c r="K137" s="45"/>
      <c r="L137" s="45"/>
      <c r="M137" s="46"/>
      <c r="N137" s="46"/>
      <c r="O137" s="45"/>
      <c r="P137" s="45"/>
      <c r="Q137" s="45"/>
      <c r="R137" s="45"/>
      <c r="S137" s="45"/>
      <c r="T137" s="45"/>
      <c r="U137" s="45"/>
      <c r="V137" s="45"/>
      <c r="W137" s="45"/>
      <c r="X137" s="45"/>
      <c r="Y137" s="45"/>
      <c r="Z137" s="45"/>
      <c r="AA137" s="45"/>
      <c r="AB137" s="45"/>
      <c r="AC137" s="45"/>
      <c r="AD137" s="45"/>
      <c r="AE137" s="45"/>
      <c r="AF137" s="45"/>
      <c r="AG137" s="45"/>
      <c r="AH137" s="45"/>
      <c r="AI137" s="48"/>
      <c r="AJ137" s="45"/>
      <c r="AK137" s="45"/>
      <c r="AL137" s="45"/>
      <c r="AM137" s="45"/>
    </row>
    <row r="138" spans="2:39" x14ac:dyDescent="0.2">
      <c r="B138" s="45"/>
      <c r="C138" s="45"/>
      <c r="D138" s="45"/>
      <c r="E138" s="45"/>
      <c r="F138" s="45"/>
      <c r="G138" s="45"/>
      <c r="H138" s="45"/>
      <c r="I138" s="45"/>
      <c r="J138" s="45"/>
      <c r="K138" s="45"/>
      <c r="L138" s="45"/>
      <c r="M138" s="46"/>
      <c r="N138" s="46"/>
      <c r="O138" s="45"/>
      <c r="P138" s="45"/>
      <c r="Q138" s="45"/>
      <c r="R138" s="45"/>
      <c r="S138" s="45"/>
      <c r="T138" s="45"/>
      <c r="U138" s="45"/>
      <c r="V138" s="45"/>
      <c r="W138" s="45"/>
      <c r="X138" s="45"/>
      <c r="Y138" s="45"/>
      <c r="Z138" s="45"/>
      <c r="AA138" s="45"/>
      <c r="AB138" s="45"/>
      <c r="AC138" s="45"/>
      <c r="AD138" s="45"/>
      <c r="AE138" s="45"/>
      <c r="AF138" s="45"/>
      <c r="AG138" s="45"/>
      <c r="AH138" s="45"/>
      <c r="AI138" s="48"/>
      <c r="AJ138" s="45"/>
      <c r="AK138" s="45"/>
      <c r="AL138" s="45"/>
      <c r="AM138" s="45"/>
    </row>
    <row r="139" spans="2:39" x14ac:dyDescent="0.2">
      <c r="B139" s="45"/>
      <c r="C139" s="45"/>
      <c r="D139" s="45"/>
      <c r="E139" s="45"/>
      <c r="F139" s="45"/>
      <c r="G139" s="45"/>
      <c r="H139" s="45"/>
      <c r="I139" s="45"/>
      <c r="J139" s="45"/>
      <c r="K139" s="45"/>
      <c r="L139" s="45"/>
      <c r="M139" s="46"/>
      <c r="N139" s="46"/>
      <c r="O139" s="45"/>
      <c r="P139" s="45"/>
      <c r="Q139" s="45"/>
      <c r="R139" s="45"/>
      <c r="S139" s="45"/>
      <c r="T139" s="45"/>
      <c r="U139" s="45"/>
      <c r="V139" s="45"/>
      <c r="W139" s="45"/>
      <c r="X139" s="45"/>
      <c r="Y139" s="45"/>
      <c r="Z139" s="45"/>
      <c r="AA139" s="45"/>
      <c r="AB139" s="45"/>
      <c r="AC139" s="45"/>
      <c r="AD139" s="45"/>
      <c r="AE139" s="45"/>
      <c r="AF139" s="45"/>
      <c r="AG139" s="45"/>
      <c r="AH139" s="45"/>
      <c r="AI139" s="48"/>
      <c r="AJ139" s="45"/>
      <c r="AK139" s="45"/>
      <c r="AL139" s="45"/>
      <c r="AM139" s="45"/>
    </row>
  </sheetData>
  <autoFilter ref="A10:AX19"/>
  <mergeCells count="17">
    <mergeCell ref="G1:AM6"/>
    <mergeCell ref="D2:F2"/>
    <mergeCell ref="D3:F3"/>
    <mergeCell ref="D4:F4"/>
    <mergeCell ref="B5:C5"/>
    <mergeCell ref="B7:AA8"/>
    <mergeCell ref="AC7:AE8"/>
    <mergeCell ref="AF7:AL8"/>
    <mergeCell ref="AM7:AM9"/>
    <mergeCell ref="B9:D9"/>
    <mergeCell ref="AF9:AL9"/>
    <mergeCell ref="E9:F9"/>
    <mergeCell ref="G9:L9"/>
    <mergeCell ref="M9:N9"/>
    <mergeCell ref="O9:T9"/>
    <mergeCell ref="U9:AB9"/>
    <mergeCell ref="AC9:AE9"/>
  </mergeCells>
  <dataValidations count="28">
    <dataValidation type="list" allowBlank="1" showInputMessage="1" showErrorMessage="1" sqref="AD10:AE10 H10 C20:C139 AD17:AE139 H17:H139">
      <formula1>INDIRECT(B10)</formula1>
    </dataValidation>
    <dataValidation type="date" operator="greaterThan" allowBlank="1" showInputMessage="1" showErrorMessage="1" sqref="M20:N139">
      <formula1>42736</formula1>
    </dataValidation>
    <dataValidation type="list" allowBlank="1" showInputMessage="1" showErrorMessage="1" sqref="G20:G139">
      <formula1>Sector</formula1>
    </dataValidation>
    <dataValidation type="list" allowBlank="1" showInputMessage="1" showErrorMessage="1" sqref="B20:B139">
      <formula1>Dimensiones</formula1>
    </dataValidation>
    <dataValidation type="list" allowBlank="1" showInputMessage="1" showErrorMessage="1" sqref="AC10 AC17:AC139">
      <formula1>_Pilar_Eje</formula1>
    </dataValidation>
    <dataValidation type="decimal" allowBlank="1" showInputMessage="1" showErrorMessage="1" sqref="AJ20:AJ139">
      <formula1>0</formula1>
      <formula2>100</formula2>
    </dataValidation>
    <dataValidation allowBlank="1" showInputMessage="1" showErrorMessage="1" prompt="Por favor elija el Sector de la Administración Distrital que está a cargo del reporte de la información sobre el desarrollo de la acción. " sqref="G11:G14"/>
    <dataValidation allowBlank="1" showInputMessage="1" showErrorMessage="1" prompt="De acuerdo al Sector elija la entidad responsable de repotar la información." sqref="H11:H14"/>
    <dataValidation allowBlank="1" showInputMessage="1" showErrorMessage="1" prompt="Si el reporte de la información no corresponde al Distrito por favor diligencie el nombre completo de quién debe repotar." sqref="I11:I14"/>
    <dataValidation allowBlank="1" showInputMessage="1" showErrorMessage="1" prompt="Escriba el nombre del indicador. Debe ser claro,apropiado,medible, adecuado y sensible. Recuerde NO formular varios indicadores para la misma acción." sqref="O11:O14"/>
    <dataValidation allowBlank="1" showInputMessage="1" showErrorMessage="1" prompt="Por favor incluya las variables consideradas para el cálculo del indicador tomando como referencia las variables señaladas en la definición de la fórmula. (forma matematica)." sqref="P11:P14"/>
    <dataValidation allowBlank="1" showInputMessage="1" showErrorMessage="1" prompt="Escriba la Meta que se tienen programada." sqref="Q11:T14"/>
    <dataValidation allowBlank="1" showInputMessage="1" showErrorMessage="1" prompt="Por favor elija el Pilar o Eje del PDD." sqref="AC13:AC14"/>
    <dataValidation allowBlank="1" showInputMessage="1" showErrorMessage="1" prompt="Por favor seleccionar el Programa de acuerdo al Pilar o Eje." sqref="AD13:AD14"/>
    <dataValidation allowBlank="1" showInputMessage="1" showErrorMessage="1" prompt="Por favor seleccionar el Proyecto de acuerdo al Progama" sqref="AE13:AE14"/>
    <dataValidation allowBlank="1" showInputMessage="1" showErrorMessage="1" prompt="Por favor diligencie los recursos del proyecto. Si no hay un proyecto asociado, por favor incluya los recursos por funcionamiento (gestión)._x000a_" sqref="AJ12:AK12 AI11:AM11 AM12 AI13:AM13 AJ14:AM14"/>
    <dataValidation allowBlank="1" showInputMessage="1" showErrorMessage="1" prompt="Teniendo en cuenta la fórmula de cálculo de cada indicador, registre el resultado de cada uno para la vigencia_x000a_" sqref="W11:W14 U11:U14 Y11:Y14"/>
    <dataValidation allowBlank="1" showInputMessage="1" showErrorMessage="1" prompt=" Este avance se calcula en la Dirección de Equidad y Políticas Poblacionales a partir del resultado de cada indicador frente a su meta anual." sqref="V11:V14"/>
    <dataValidation allowBlank="1" showInputMessage="1" showErrorMessage="1" prompt="Este avance se calcula en la Dirección de Equidad y Políticas Poblacionales a partir del resultado de cada indicador frente a su meta anual." sqref="X11:X14 AB11:AB14 Z11:Z14"/>
    <dataValidation type="date" operator="greaterThan" allowBlank="1" showInputMessage="1" showErrorMessage="1" prompt="Escriba la fecha en formato DD-MM-AA_x000a_" sqref="D5">
      <formula1>32874</formula1>
    </dataValidation>
    <dataValidation allowBlank="1" showInputMessage="1" showErrorMessage="1" prompt="Por favor elegir de acuerdo a la categoría anterior, el objetivo o componente que desarrolla la categoría._x000a_" sqref="D11:D14"/>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1:E14"/>
    <dataValidation allowBlank="1" showInputMessage="1" showErrorMessage="1" prompt="Elija de acuerdo a la categoría anterior_x000a_" sqref="C11:C14"/>
    <dataValidation type="list" allowBlank="1" showInputMessage="1" showErrorMessage="1" promptTitle="¡Recuerde!" prompt="Elegir la política pública o plan de acciones afirmativas._x000a_" sqref="D2">
      <formula1>Política_Pública</formula1>
    </dataValidation>
    <dataValidation allowBlank="1" showInputMessage="1" showErrorMessage="1" prompt="Por favor elegir la categoría que estructura la pp o el plan de acciones afirmativas_x000a_" sqref="B11:B14"/>
    <dataValidation allowBlank="1" showInputMessage="1" showErrorMessage="1" prompt="Teniendo en cuenta la fórmula de cálculo de cada indicador, registre el resultado de cada uno para la vigencia" sqref="AA11:AA19"/>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5"/>
  <sheetViews>
    <sheetView topLeftCell="C3" zoomScale="57" zoomScaleNormal="57" workbookViewId="0">
      <selection activeCell="L11" sqref="L11"/>
    </sheetView>
  </sheetViews>
  <sheetFormatPr baseColWidth="10" defaultColWidth="10.85546875" defaultRowHeight="12.75" x14ac:dyDescent="0.2"/>
  <cols>
    <col min="1" max="1" width="6.7109375" style="198" customWidth="1"/>
    <col min="2" max="2" width="40.140625" style="198" customWidth="1"/>
    <col min="3" max="3" width="13.7109375" style="198" customWidth="1"/>
    <col min="4" max="4" width="20.42578125" style="198" customWidth="1"/>
    <col min="5" max="5" width="37.5703125" style="198" customWidth="1"/>
    <col min="6" max="6" width="11.140625" style="198" customWidth="1"/>
    <col min="7" max="7" width="14.28515625" style="198" customWidth="1"/>
    <col min="8" max="8" width="13.28515625" style="198" customWidth="1"/>
    <col min="9" max="9" width="10.5703125" style="198" customWidth="1"/>
    <col min="10" max="10" width="16.7109375" style="198" customWidth="1"/>
    <col min="11" max="11" width="14.5703125" style="198" customWidth="1"/>
    <col min="12" max="12" width="34.42578125" style="198" customWidth="1"/>
    <col min="13" max="13" width="12" style="198" customWidth="1"/>
    <col min="14" max="14" width="13.85546875" style="198" customWidth="1"/>
    <col min="15" max="15" width="27.140625" style="198" customWidth="1"/>
    <col min="16" max="16" width="17.5703125" style="198" customWidth="1"/>
    <col min="17" max="17" width="15" style="198" customWidth="1"/>
    <col min="18" max="18" width="17.140625" style="198" customWidth="1"/>
    <col min="19" max="19" width="19" style="198" customWidth="1"/>
    <col min="20" max="20" width="21" style="198" customWidth="1"/>
    <col min="21" max="21" width="20.42578125" style="198" customWidth="1"/>
    <col min="22" max="22" width="22.28515625" style="198" customWidth="1"/>
    <col min="23" max="23" width="21.7109375" style="198" customWidth="1"/>
    <col min="24" max="24" width="20.42578125" style="198" customWidth="1"/>
    <col min="25" max="25" width="31.42578125" style="198" customWidth="1"/>
    <col min="26" max="26" width="26.42578125" style="198" customWidth="1"/>
    <col min="27" max="27" width="19.28515625" style="198" customWidth="1"/>
    <col min="28" max="28" width="24.42578125" style="198" customWidth="1"/>
    <col min="29" max="32" width="13.28515625" style="198" customWidth="1"/>
    <col min="33" max="33" width="17" style="198" customWidth="1"/>
    <col min="34" max="34" width="42.28515625" style="198" customWidth="1"/>
    <col min="35" max="35" width="21.140625" style="199" customWidth="1"/>
    <col min="36" max="36" width="18.85546875" style="198" customWidth="1"/>
    <col min="37" max="37" width="20" style="198" customWidth="1"/>
    <col min="38" max="38" width="79.42578125" style="198" customWidth="1"/>
    <col min="39" max="39" width="64.42578125" style="198" customWidth="1"/>
    <col min="40" max="16384" width="10.85546875" style="198"/>
  </cols>
  <sheetData>
    <row r="1" spans="1:50" s="81" customFormat="1" ht="19.5" customHeight="1" x14ac:dyDescent="0.2">
      <c r="A1" s="77"/>
      <c r="B1" s="77"/>
      <c r="C1" s="78"/>
      <c r="D1" s="78"/>
      <c r="E1" s="78"/>
      <c r="F1" s="79"/>
      <c r="G1" s="220" t="s">
        <v>72</v>
      </c>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2"/>
      <c r="AN1" s="80"/>
      <c r="AO1" s="80"/>
      <c r="AP1" s="80"/>
      <c r="AQ1" s="80"/>
      <c r="AR1" s="80"/>
      <c r="AS1" s="80"/>
      <c r="AT1" s="80"/>
      <c r="AU1" s="80"/>
      <c r="AV1" s="80"/>
      <c r="AW1" s="80"/>
    </row>
    <row r="2" spans="1:50" s="81" customFormat="1" ht="20.100000000000001" customHeight="1" x14ac:dyDescent="0.25">
      <c r="A2" s="82"/>
      <c r="B2" s="83" t="s">
        <v>76</v>
      </c>
      <c r="C2" s="84"/>
      <c r="D2" s="229" t="s">
        <v>454</v>
      </c>
      <c r="E2" s="229"/>
      <c r="F2" s="230"/>
      <c r="G2" s="223"/>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5"/>
      <c r="AN2" s="80"/>
      <c r="AO2" s="80"/>
      <c r="AP2" s="80"/>
      <c r="AQ2" s="80"/>
      <c r="AR2" s="80"/>
      <c r="AS2" s="80"/>
      <c r="AT2" s="80"/>
      <c r="AU2" s="80"/>
      <c r="AV2" s="80"/>
      <c r="AW2" s="80"/>
    </row>
    <row r="3" spans="1:50" s="81" customFormat="1" ht="20.100000000000001" customHeight="1" x14ac:dyDescent="0.25">
      <c r="A3" s="82"/>
      <c r="B3" s="83" t="s">
        <v>73</v>
      </c>
      <c r="C3" s="85"/>
      <c r="D3" s="231" t="s">
        <v>880</v>
      </c>
      <c r="E3" s="231"/>
      <c r="F3" s="232"/>
      <c r="G3" s="223"/>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5"/>
      <c r="AN3" s="80"/>
      <c r="AO3" s="80"/>
      <c r="AP3" s="80"/>
      <c r="AQ3" s="80"/>
      <c r="AR3" s="80"/>
      <c r="AS3" s="80"/>
      <c r="AT3" s="80"/>
      <c r="AU3" s="80"/>
      <c r="AV3" s="80"/>
      <c r="AW3" s="80"/>
    </row>
    <row r="4" spans="1:50" s="81" customFormat="1" ht="20.100000000000001" customHeight="1" x14ac:dyDescent="0.25">
      <c r="A4" s="82"/>
      <c r="B4" s="83" t="s">
        <v>74</v>
      </c>
      <c r="C4" s="85"/>
      <c r="D4" s="233"/>
      <c r="E4" s="233"/>
      <c r="F4" s="234"/>
      <c r="G4" s="223"/>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5"/>
      <c r="AN4" s="80"/>
      <c r="AO4" s="80"/>
      <c r="AP4" s="80"/>
      <c r="AQ4" s="80"/>
      <c r="AR4" s="80"/>
      <c r="AS4" s="80"/>
      <c r="AT4" s="80"/>
      <c r="AU4" s="80"/>
      <c r="AV4" s="80"/>
      <c r="AW4" s="80"/>
    </row>
    <row r="5" spans="1:50" s="81" customFormat="1" ht="20.100000000000001" customHeight="1" x14ac:dyDescent="0.25">
      <c r="A5" s="82"/>
      <c r="B5" s="235" t="s">
        <v>75</v>
      </c>
      <c r="C5" s="236"/>
      <c r="D5" s="86"/>
      <c r="E5" s="87" t="s">
        <v>1236</v>
      </c>
      <c r="F5" s="88"/>
      <c r="G5" s="223"/>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5"/>
      <c r="AN5" s="80"/>
      <c r="AO5" s="80"/>
      <c r="AP5" s="80"/>
      <c r="AQ5" s="80"/>
      <c r="AR5" s="80"/>
      <c r="AS5" s="80"/>
      <c r="AT5" s="80"/>
      <c r="AU5" s="80"/>
      <c r="AV5" s="80"/>
      <c r="AW5" s="80"/>
    </row>
    <row r="6" spans="1:50" s="81" customFormat="1" ht="10.5" customHeight="1" thickBot="1" x14ac:dyDescent="0.25">
      <c r="A6" s="82"/>
      <c r="B6" s="89"/>
      <c r="C6" s="90"/>
      <c r="D6" s="91"/>
      <c r="E6" s="91"/>
      <c r="F6" s="92"/>
      <c r="G6" s="226"/>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8"/>
      <c r="AN6" s="80"/>
      <c r="AO6" s="80"/>
      <c r="AP6" s="80"/>
      <c r="AQ6" s="80"/>
      <c r="AR6" s="80"/>
      <c r="AS6" s="80"/>
      <c r="AT6" s="80"/>
      <c r="AU6" s="80"/>
      <c r="AV6" s="80"/>
      <c r="AW6" s="80"/>
    </row>
    <row r="7" spans="1:50" s="94" customFormat="1" ht="15" customHeight="1" x14ac:dyDescent="0.2">
      <c r="A7" s="82"/>
      <c r="B7" s="237" t="s">
        <v>144</v>
      </c>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93"/>
      <c r="AC7" s="241" t="s">
        <v>123</v>
      </c>
      <c r="AD7" s="242"/>
      <c r="AE7" s="243"/>
      <c r="AF7" s="247" t="s">
        <v>450</v>
      </c>
      <c r="AG7" s="248"/>
      <c r="AH7" s="248"/>
      <c r="AI7" s="248"/>
      <c r="AJ7" s="248"/>
      <c r="AK7" s="248"/>
      <c r="AL7" s="249"/>
      <c r="AM7" s="253"/>
      <c r="AN7" s="80"/>
      <c r="AO7" s="80"/>
      <c r="AP7" s="80"/>
      <c r="AQ7" s="80"/>
      <c r="AR7" s="80"/>
      <c r="AS7" s="80"/>
      <c r="AT7" s="80"/>
      <c r="AU7" s="80"/>
      <c r="AV7" s="80"/>
      <c r="AW7" s="80"/>
    </row>
    <row r="8" spans="1:50" s="94" customFormat="1" ht="15" customHeight="1" x14ac:dyDescent="0.2">
      <c r="A8" s="82"/>
      <c r="B8" s="239"/>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95"/>
      <c r="AC8" s="244"/>
      <c r="AD8" s="245"/>
      <c r="AE8" s="246"/>
      <c r="AF8" s="250"/>
      <c r="AG8" s="251"/>
      <c r="AH8" s="251"/>
      <c r="AI8" s="251"/>
      <c r="AJ8" s="251"/>
      <c r="AK8" s="251"/>
      <c r="AL8" s="252"/>
      <c r="AM8" s="254"/>
      <c r="AN8" s="80"/>
      <c r="AO8" s="80"/>
      <c r="AP8" s="80"/>
      <c r="AQ8" s="80"/>
      <c r="AR8" s="80"/>
      <c r="AS8" s="80"/>
      <c r="AT8" s="80"/>
      <c r="AU8" s="80"/>
      <c r="AV8" s="80"/>
      <c r="AW8" s="80"/>
    </row>
    <row r="9" spans="1:50" s="94" customFormat="1" ht="44.25" customHeight="1" x14ac:dyDescent="0.2">
      <c r="A9" s="82"/>
      <c r="B9" s="255" t="s">
        <v>124</v>
      </c>
      <c r="C9" s="256"/>
      <c r="D9" s="257"/>
      <c r="E9" s="261" t="s">
        <v>125</v>
      </c>
      <c r="F9" s="262"/>
      <c r="G9" s="263" t="s">
        <v>452</v>
      </c>
      <c r="H9" s="263"/>
      <c r="I9" s="263"/>
      <c r="J9" s="263"/>
      <c r="K9" s="263"/>
      <c r="L9" s="263"/>
      <c r="M9" s="264" t="s">
        <v>88</v>
      </c>
      <c r="N9" s="265"/>
      <c r="O9" s="266" t="s">
        <v>136</v>
      </c>
      <c r="P9" s="266"/>
      <c r="Q9" s="266"/>
      <c r="R9" s="266"/>
      <c r="S9" s="266"/>
      <c r="T9" s="266"/>
      <c r="U9" s="261" t="s">
        <v>137</v>
      </c>
      <c r="V9" s="267"/>
      <c r="W9" s="267"/>
      <c r="X9" s="267"/>
      <c r="Y9" s="267"/>
      <c r="Z9" s="267"/>
      <c r="AA9" s="267"/>
      <c r="AB9" s="268"/>
      <c r="AC9" s="269"/>
      <c r="AD9" s="270"/>
      <c r="AE9" s="271"/>
      <c r="AF9" s="258" t="s">
        <v>142</v>
      </c>
      <c r="AG9" s="259"/>
      <c r="AH9" s="259"/>
      <c r="AI9" s="259"/>
      <c r="AJ9" s="259"/>
      <c r="AK9" s="259"/>
      <c r="AL9" s="260"/>
      <c r="AM9" s="254"/>
      <c r="AN9" s="80"/>
      <c r="AO9" s="80"/>
      <c r="AP9" s="80"/>
      <c r="AQ9" s="80"/>
      <c r="AR9" s="80"/>
      <c r="AS9" s="80"/>
      <c r="AT9" s="80"/>
      <c r="AU9" s="80"/>
      <c r="AV9" s="80"/>
      <c r="AW9" s="80"/>
    </row>
    <row r="10" spans="1:50" s="105" customFormat="1" ht="87.75" customHeight="1" x14ac:dyDescent="0.2">
      <c r="A10" s="96" t="s">
        <v>1152</v>
      </c>
      <c r="B10" s="97" t="s">
        <v>1196</v>
      </c>
      <c r="C10" s="97" t="s">
        <v>799</v>
      </c>
      <c r="D10" s="98" t="s">
        <v>800</v>
      </c>
      <c r="E10" s="98" t="s">
        <v>77</v>
      </c>
      <c r="F10" s="98" t="s">
        <v>87</v>
      </c>
      <c r="G10" s="98" t="s">
        <v>80</v>
      </c>
      <c r="H10" s="98" t="s">
        <v>451</v>
      </c>
      <c r="I10" s="98" t="s">
        <v>81</v>
      </c>
      <c r="J10" s="98" t="s">
        <v>82</v>
      </c>
      <c r="K10" s="98" t="s">
        <v>83</v>
      </c>
      <c r="L10" s="98" t="s">
        <v>453</v>
      </c>
      <c r="M10" s="97" t="s">
        <v>79</v>
      </c>
      <c r="N10" s="97" t="s">
        <v>78</v>
      </c>
      <c r="O10" s="97" t="s">
        <v>126</v>
      </c>
      <c r="P10" s="98" t="s">
        <v>127</v>
      </c>
      <c r="Q10" s="98" t="s">
        <v>128</v>
      </c>
      <c r="R10" s="98" t="s">
        <v>129</v>
      </c>
      <c r="S10" s="97" t="s">
        <v>130</v>
      </c>
      <c r="T10" s="98" t="s">
        <v>131</v>
      </c>
      <c r="U10" s="98" t="s">
        <v>132</v>
      </c>
      <c r="V10" s="99" t="s">
        <v>138</v>
      </c>
      <c r="W10" s="98" t="s">
        <v>133</v>
      </c>
      <c r="X10" s="100" t="s">
        <v>139</v>
      </c>
      <c r="Y10" s="97" t="s">
        <v>134</v>
      </c>
      <c r="Z10" s="101" t="s">
        <v>140</v>
      </c>
      <c r="AA10" s="98" t="s">
        <v>135</v>
      </c>
      <c r="AB10" s="100" t="s">
        <v>141</v>
      </c>
      <c r="AC10" s="102" t="s">
        <v>120</v>
      </c>
      <c r="AD10" s="102" t="s">
        <v>121</v>
      </c>
      <c r="AE10" s="102" t="s">
        <v>122</v>
      </c>
      <c r="AF10" s="98" t="s">
        <v>115</v>
      </c>
      <c r="AG10" s="98" t="s">
        <v>1251</v>
      </c>
      <c r="AH10" s="98" t="s">
        <v>116</v>
      </c>
      <c r="AI10" s="98" t="s">
        <v>84</v>
      </c>
      <c r="AJ10" s="98" t="s">
        <v>119</v>
      </c>
      <c r="AK10" s="98" t="s">
        <v>117</v>
      </c>
      <c r="AL10" s="97" t="s">
        <v>118</v>
      </c>
      <c r="AM10" s="103" t="s">
        <v>145</v>
      </c>
      <c r="AN10" s="80"/>
      <c r="AO10" s="80"/>
      <c r="AP10" s="80"/>
      <c r="AQ10" s="80"/>
      <c r="AR10" s="80"/>
      <c r="AS10" s="80"/>
      <c r="AT10" s="80"/>
      <c r="AU10" s="80"/>
      <c r="AV10" s="80"/>
      <c r="AW10" s="80"/>
      <c r="AX10" s="104"/>
    </row>
    <row r="11" spans="1:50" s="117" customFormat="1" ht="200.1" customHeight="1" x14ac:dyDescent="0.2">
      <c r="A11" s="106" t="s">
        <v>1058</v>
      </c>
      <c r="B11" s="107" t="s">
        <v>460</v>
      </c>
      <c r="C11" s="108" t="s">
        <v>469</v>
      </c>
      <c r="D11" s="107" t="s">
        <v>457</v>
      </c>
      <c r="E11" s="107" t="s">
        <v>958</v>
      </c>
      <c r="F11" s="108">
        <v>0.98</v>
      </c>
      <c r="G11" s="108" t="s">
        <v>791</v>
      </c>
      <c r="H11" s="108" t="s">
        <v>470</v>
      </c>
      <c r="I11" s="108" t="s">
        <v>471</v>
      </c>
      <c r="J11" s="108" t="s">
        <v>935</v>
      </c>
      <c r="K11" s="108">
        <v>3103061084</v>
      </c>
      <c r="L11" s="106" t="s">
        <v>936</v>
      </c>
      <c r="M11" s="109">
        <v>42826</v>
      </c>
      <c r="N11" s="109">
        <v>42767</v>
      </c>
      <c r="O11" s="108" t="s">
        <v>749</v>
      </c>
      <c r="P11" s="108" t="s">
        <v>750</v>
      </c>
      <c r="Q11" s="119">
        <v>1187041</v>
      </c>
      <c r="R11" s="119" t="s">
        <v>807</v>
      </c>
      <c r="S11" s="119" t="s">
        <v>807</v>
      </c>
      <c r="T11" s="119" t="s">
        <v>807</v>
      </c>
      <c r="U11" s="128" t="s">
        <v>825</v>
      </c>
      <c r="V11" s="112">
        <f t="shared" ref="V11:V18" si="0">U11/Q11</f>
        <v>1.0457633729584741</v>
      </c>
      <c r="W11" s="141" t="s">
        <v>1014</v>
      </c>
      <c r="X11" s="141" t="s">
        <v>1014</v>
      </c>
      <c r="Y11" s="108" t="s">
        <v>1014</v>
      </c>
      <c r="Z11" s="108" t="s">
        <v>1014</v>
      </c>
      <c r="AA11" s="113" t="s">
        <v>807</v>
      </c>
      <c r="AB11" s="111"/>
      <c r="AC11" s="107" t="s">
        <v>517</v>
      </c>
      <c r="AD11" s="107" t="s">
        <v>518</v>
      </c>
      <c r="AE11" s="107"/>
      <c r="AF11" s="108">
        <v>1185</v>
      </c>
      <c r="AG11" s="108" t="s">
        <v>521</v>
      </c>
      <c r="AH11" s="107" t="s">
        <v>522</v>
      </c>
      <c r="AI11" s="114" t="s">
        <v>929</v>
      </c>
      <c r="AJ11" s="114" t="s">
        <v>929</v>
      </c>
      <c r="AK11" s="114" t="s">
        <v>929</v>
      </c>
      <c r="AL11" s="115" t="s">
        <v>928</v>
      </c>
      <c r="AM11" s="107" t="s">
        <v>1014</v>
      </c>
    </row>
    <row r="12" spans="1:50" s="117" customFormat="1" ht="200.1" customHeight="1" x14ac:dyDescent="0.2">
      <c r="A12" s="106" t="s">
        <v>1059</v>
      </c>
      <c r="B12" s="107" t="s">
        <v>460</v>
      </c>
      <c r="C12" s="108" t="s">
        <v>469</v>
      </c>
      <c r="D12" s="107" t="s">
        <v>457</v>
      </c>
      <c r="E12" s="107" t="s">
        <v>959</v>
      </c>
      <c r="F12" s="108">
        <v>0.98</v>
      </c>
      <c r="G12" s="108" t="s">
        <v>791</v>
      </c>
      <c r="H12" s="108" t="s">
        <v>470</v>
      </c>
      <c r="I12" s="108" t="s">
        <v>471</v>
      </c>
      <c r="J12" s="108" t="s">
        <v>935</v>
      </c>
      <c r="K12" s="108">
        <v>3103061084</v>
      </c>
      <c r="L12" s="106" t="s">
        <v>936</v>
      </c>
      <c r="M12" s="109">
        <v>42826</v>
      </c>
      <c r="N12" s="109">
        <v>42767</v>
      </c>
      <c r="O12" s="108" t="s">
        <v>751</v>
      </c>
      <c r="P12" s="108" t="s">
        <v>750</v>
      </c>
      <c r="Q12" s="119">
        <v>36713</v>
      </c>
      <c r="R12" s="119" t="s">
        <v>807</v>
      </c>
      <c r="S12" s="119" t="s">
        <v>807</v>
      </c>
      <c r="T12" s="119" t="s">
        <v>807</v>
      </c>
      <c r="U12" s="119">
        <v>35451</v>
      </c>
      <c r="V12" s="112">
        <f t="shared" si="0"/>
        <v>0.96562525535913712</v>
      </c>
      <c r="W12" s="141" t="s">
        <v>1014</v>
      </c>
      <c r="X12" s="141" t="s">
        <v>1014</v>
      </c>
      <c r="Y12" s="108" t="s">
        <v>1014</v>
      </c>
      <c r="Z12" s="108" t="s">
        <v>1014</v>
      </c>
      <c r="AA12" s="113" t="s">
        <v>807</v>
      </c>
      <c r="AB12" s="111"/>
      <c r="AC12" s="107" t="s">
        <v>517</v>
      </c>
      <c r="AD12" s="107" t="s">
        <v>518</v>
      </c>
      <c r="AE12" s="107"/>
      <c r="AF12" s="108">
        <v>1185</v>
      </c>
      <c r="AG12" s="108" t="s">
        <v>521</v>
      </c>
      <c r="AH12" s="107" t="s">
        <v>522</v>
      </c>
      <c r="AI12" s="114" t="s">
        <v>929</v>
      </c>
      <c r="AJ12" s="114" t="s">
        <v>929</v>
      </c>
      <c r="AK12" s="114" t="s">
        <v>929</v>
      </c>
      <c r="AL12" s="115" t="s">
        <v>928</v>
      </c>
      <c r="AM12" s="107" t="s">
        <v>1014</v>
      </c>
    </row>
    <row r="13" spans="1:50" s="117" customFormat="1" ht="200.1" customHeight="1" x14ac:dyDescent="0.2">
      <c r="A13" s="106" t="s">
        <v>1060</v>
      </c>
      <c r="B13" s="107" t="s">
        <v>460</v>
      </c>
      <c r="C13" s="108" t="s">
        <v>469</v>
      </c>
      <c r="D13" s="107" t="s">
        <v>457</v>
      </c>
      <c r="E13" s="107" t="s">
        <v>960</v>
      </c>
      <c r="F13" s="108">
        <v>0.98</v>
      </c>
      <c r="G13" s="108" t="s">
        <v>791</v>
      </c>
      <c r="H13" s="108" t="s">
        <v>470</v>
      </c>
      <c r="I13" s="108" t="s">
        <v>471</v>
      </c>
      <c r="J13" s="108" t="s">
        <v>935</v>
      </c>
      <c r="K13" s="108">
        <v>3103061084</v>
      </c>
      <c r="L13" s="106" t="s">
        <v>936</v>
      </c>
      <c r="M13" s="109">
        <v>42826</v>
      </c>
      <c r="N13" s="109">
        <v>42767</v>
      </c>
      <c r="O13" s="108" t="s">
        <v>752</v>
      </c>
      <c r="P13" s="108" t="s">
        <v>750</v>
      </c>
      <c r="Q13" s="119">
        <v>69929</v>
      </c>
      <c r="R13" s="119" t="s">
        <v>807</v>
      </c>
      <c r="S13" s="119" t="s">
        <v>807</v>
      </c>
      <c r="T13" s="119" t="s">
        <v>807</v>
      </c>
      <c r="U13" s="119">
        <v>27093</v>
      </c>
      <c r="V13" s="112">
        <f t="shared" si="0"/>
        <v>0.38743582776816488</v>
      </c>
      <c r="W13" s="141" t="s">
        <v>1014</v>
      </c>
      <c r="X13" s="141" t="s">
        <v>1014</v>
      </c>
      <c r="Y13" s="108" t="s">
        <v>1014</v>
      </c>
      <c r="Z13" s="108" t="s">
        <v>1014</v>
      </c>
      <c r="AA13" s="113" t="s">
        <v>807</v>
      </c>
      <c r="AB13" s="111"/>
      <c r="AC13" s="107" t="s">
        <v>517</v>
      </c>
      <c r="AD13" s="107" t="s">
        <v>518</v>
      </c>
      <c r="AE13" s="107"/>
      <c r="AF13" s="108">
        <v>1185</v>
      </c>
      <c r="AG13" s="108" t="s">
        <v>521</v>
      </c>
      <c r="AH13" s="107" t="s">
        <v>522</v>
      </c>
      <c r="AI13" s="114" t="s">
        <v>929</v>
      </c>
      <c r="AJ13" s="114" t="s">
        <v>929</v>
      </c>
      <c r="AK13" s="114" t="s">
        <v>929</v>
      </c>
      <c r="AL13" s="115" t="s">
        <v>928</v>
      </c>
      <c r="AM13" s="107" t="s">
        <v>1014</v>
      </c>
    </row>
    <row r="14" spans="1:50" s="117" customFormat="1" ht="200.1" customHeight="1" x14ac:dyDescent="0.2">
      <c r="A14" s="106" t="s">
        <v>1063</v>
      </c>
      <c r="B14" s="107" t="s">
        <v>460</v>
      </c>
      <c r="C14" s="108" t="s">
        <v>469</v>
      </c>
      <c r="D14" s="107" t="s">
        <v>457</v>
      </c>
      <c r="E14" s="107" t="s">
        <v>963</v>
      </c>
      <c r="F14" s="108">
        <v>0.98</v>
      </c>
      <c r="G14" s="108" t="s">
        <v>791</v>
      </c>
      <c r="H14" s="108" t="s">
        <v>470</v>
      </c>
      <c r="I14" s="108" t="s">
        <v>471</v>
      </c>
      <c r="J14" s="108" t="s">
        <v>935</v>
      </c>
      <c r="K14" s="108">
        <v>3103061084</v>
      </c>
      <c r="L14" s="106" t="s">
        <v>936</v>
      </c>
      <c r="M14" s="109">
        <v>42826</v>
      </c>
      <c r="N14" s="109">
        <v>42767</v>
      </c>
      <c r="O14" s="108" t="s">
        <v>755</v>
      </c>
      <c r="P14" s="108" t="s">
        <v>713</v>
      </c>
      <c r="Q14" s="110">
        <v>1</v>
      </c>
      <c r="R14" s="110" t="s">
        <v>807</v>
      </c>
      <c r="S14" s="110" t="s">
        <v>807</v>
      </c>
      <c r="T14" s="110" t="s">
        <v>807</v>
      </c>
      <c r="U14" s="128" t="s">
        <v>826</v>
      </c>
      <c r="V14" s="112">
        <f t="shared" si="0"/>
        <v>1</v>
      </c>
      <c r="W14" s="141" t="s">
        <v>1014</v>
      </c>
      <c r="X14" s="141" t="s">
        <v>1014</v>
      </c>
      <c r="Y14" s="108" t="s">
        <v>1014</v>
      </c>
      <c r="Z14" s="108" t="s">
        <v>1014</v>
      </c>
      <c r="AA14" s="113" t="s">
        <v>807</v>
      </c>
      <c r="AB14" s="111"/>
      <c r="AC14" s="107" t="s">
        <v>517</v>
      </c>
      <c r="AD14" s="107" t="s">
        <v>518</v>
      </c>
      <c r="AE14" s="107"/>
      <c r="AF14" s="108">
        <v>1185</v>
      </c>
      <c r="AG14" s="108" t="s">
        <v>521</v>
      </c>
      <c r="AH14" s="107" t="s">
        <v>522</v>
      </c>
      <c r="AI14" s="106" t="s">
        <v>929</v>
      </c>
      <c r="AJ14" s="106" t="s">
        <v>929</v>
      </c>
      <c r="AK14" s="106" t="s">
        <v>929</v>
      </c>
      <c r="AL14" s="115" t="s">
        <v>928</v>
      </c>
      <c r="AM14" s="107" t="s">
        <v>1014</v>
      </c>
    </row>
    <row r="15" spans="1:50" s="117" customFormat="1" ht="200.1" customHeight="1" x14ac:dyDescent="0.2">
      <c r="A15" s="106" t="s">
        <v>1071</v>
      </c>
      <c r="B15" s="107" t="s">
        <v>460</v>
      </c>
      <c r="C15" s="108" t="s">
        <v>469</v>
      </c>
      <c r="D15" s="107" t="s">
        <v>457</v>
      </c>
      <c r="E15" s="107" t="s">
        <v>725</v>
      </c>
      <c r="F15" s="108">
        <v>0.98</v>
      </c>
      <c r="G15" s="108" t="s">
        <v>791</v>
      </c>
      <c r="H15" s="108" t="s">
        <v>470</v>
      </c>
      <c r="I15" s="108" t="s">
        <v>471</v>
      </c>
      <c r="J15" s="108" t="s">
        <v>935</v>
      </c>
      <c r="K15" s="108">
        <v>3103061084</v>
      </c>
      <c r="L15" s="106" t="s">
        <v>936</v>
      </c>
      <c r="M15" s="109">
        <v>42826</v>
      </c>
      <c r="N15" s="109">
        <v>42767</v>
      </c>
      <c r="O15" s="108" t="s">
        <v>726</v>
      </c>
      <c r="P15" s="108" t="s">
        <v>726</v>
      </c>
      <c r="Q15" s="124">
        <v>1</v>
      </c>
      <c r="R15" s="212" t="s">
        <v>807</v>
      </c>
      <c r="S15" s="212" t="s">
        <v>807</v>
      </c>
      <c r="T15" s="212" t="s">
        <v>807</v>
      </c>
      <c r="U15" s="122">
        <v>1</v>
      </c>
      <c r="V15" s="127">
        <f t="shared" si="0"/>
        <v>1</v>
      </c>
      <c r="W15" s="141" t="s">
        <v>1014</v>
      </c>
      <c r="X15" s="141" t="s">
        <v>1014</v>
      </c>
      <c r="Y15" s="108" t="s">
        <v>1014</v>
      </c>
      <c r="Z15" s="108" t="s">
        <v>1014</v>
      </c>
      <c r="AA15" s="113" t="e">
        <f>+Z15*100/S15</f>
        <v>#VALUE!</v>
      </c>
      <c r="AB15" s="111"/>
      <c r="AC15" s="107" t="s">
        <v>517</v>
      </c>
      <c r="AD15" s="107" t="s">
        <v>518</v>
      </c>
      <c r="AE15" s="107"/>
      <c r="AF15" s="108">
        <v>1186</v>
      </c>
      <c r="AG15" s="108" t="s">
        <v>523</v>
      </c>
      <c r="AH15" s="107" t="s">
        <v>607</v>
      </c>
      <c r="AI15" s="114" t="s">
        <v>929</v>
      </c>
      <c r="AJ15" s="114" t="s">
        <v>929</v>
      </c>
      <c r="AK15" s="114" t="s">
        <v>929</v>
      </c>
      <c r="AL15" s="107" t="s">
        <v>1014</v>
      </c>
      <c r="AM15" s="107" t="s">
        <v>1018</v>
      </c>
    </row>
    <row r="16" spans="1:50" s="117" customFormat="1" ht="200.1" customHeight="1" x14ac:dyDescent="0.2">
      <c r="A16" s="106" t="s">
        <v>1078</v>
      </c>
      <c r="B16" s="107" t="s">
        <v>460</v>
      </c>
      <c r="C16" s="108" t="s">
        <v>469</v>
      </c>
      <c r="D16" s="107" t="s">
        <v>457</v>
      </c>
      <c r="E16" s="107" t="s">
        <v>975</v>
      </c>
      <c r="F16" s="108">
        <v>0.98</v>
      </c>
      <c r="G16" s="108" t="s">
        <v>791</v>
      </c>
      <c r="H16" s="108" t="s">
        <v>470</v>
      </c>
      <c r="I16" s="108" t="s">
        <v>471</v>
      </c>
      <c r="J16" s="108" t="s">
        <v>935</v>
      </c>
      <c r="K16" s="108">
        <v>3103061084</v>
      </c>
      <c r="L16" s="106" t="s">
        <v>936</v>
      </c>
      <c r="M16" s="109">
        <v>42826</v>
      </c>
      <c r="N16" s="109">
        <v>42767</v>
      </c>
      <c r="O16" s="108" t="s">
        <v>739</v>
      </c>
      <c r="P16" s="108" t="s">
        <v>740</v>
      </c>
      <c r="Q16" s="110">
        <v>0.25</v>
      </c>
      <c r="R16" s="110" t="s">
        <v>807</v>
      </c>
      <c r="S16" s="110" t="s">
        <v>807</v>
      </c>
      <c r="T16" s="110" t="s">
        <v>807</v>
      </c>
      <c r="U16" s="127">
        <v>0.25</v>
      </c>
      <c r="V16" s="127">
        <f t="shared" si="0"/>
        <v>1</v>
      </c>
      <c r="W16" s="141" t="s">
        <v>1014</v>
      </c>
      <c r="X16" s="141" t="s">
        <v>1014</v>
      </c>
      <c r="Y16" s="108" t="s">
        <v>1014</v>
      </c>
      <c r="Z16" s="108" t="s">
        <v>1014</v>
      </c>
      <c r="AA16" s="113"/>
      <c r="AB16" s="129"/>
      <c r="AC16" s="107" t="s">
        <v>517</v>
      </c>
      <c r="AD16" s="107" t="s">
        <v>518</v>
      </c>
      <c r="AE16" s="107"/>
      <c r="AF16" s="108">
        <v>1187</v>
      </c>
      <c r="AG16" s="108" t="s">
        <v>526</v>
      </c>
      <c r="AH16" s="107" t="s">
        <v>527</v>
      </c>
      <c r="AI16" s="114" t="s">
        <v>929</v>
      </c>
      <c r="AJ16" s="114" t="s">
        <v>929</v>
      </c>
      <c r="AK16" s="114" t="s">
        <v>929</v>
      </c>
      <c r="AL16" s="115" t="s">
        <v>928</v>
      </c>
      <c r="AM16" s="107" t="s">
        <v>1014</v>
      </c>
    </row>
    <row r="17" spans="1:50" s="117" customFormat="1" ht="200.1" customHeight="1" x14ac:dyDescent="0.2">
      <c r="A17" s="106" t="s">
        <v>1079</v>
      </c>
      <c r="B17" s="107" t="s">
        <v>460</v>
      </c>
      <c r="C17" s="108" t="s">
        <v>469</v>
      </c>
      <c r="D17" s="107" t="s">
        <v>457</v>
      </c>
      <c r="E17" s="107" t="s">
        <v>741</v>
      </c>
      <c r="F17" s="108">
        <v>0.98</v>
      </c>
      <c r="G17" s="108" t="s">
        <v>791</v>
      </c>
      <c r="H17" s="108" t="s">
        <v>470</v>
      </c>
      <c r="I17" s="108" t="s">
        <v>471</v>
      </c>
      <c r="J17" s="108" t="s">
        <v>935</v>
      </c>
      <c r="K17" s="108">
        <v>3103061084</v>
      </c>
      <c r="L17" s="106" t="s">
        <v>936</v>
      </c>
      <c r="M17" s="109">
        <v>42522</v>
      </c>
      <c r="N17" s="109">
        <v>42886</v>
      </c>
      <c r="O17" s="108" t="s">
        <v>742</v>
      </c>
      <c r="P17" s="108" t="s">
        <v>713</v>
      </c>
      <c r="Q17" s="110">
        <v>0.26</v>
      </c>
      <c r="R17" s="110" t="s">
        <v>807</v>
      </c>
      <c r="S17" s="110" t="s">
        <v>807</v>
      </c>
      <c r="T17" s="110" t="s">
        <v>807</v>
      </c>
      <c r="U17" s="127">
        <v>0.25</v>
      </c>
      <c r="V17" s="127">
        <f t="shared" si="0"/>
        <v>0.96153846153846145</v>
      </c>
      <c r="W17" s="141" t="s">
        <v>1014</v>
      </c>
      <c r="X17" s="141" t="s">
        <v>1014</v>
      </c>
      <c r="Y17" s="108" t="s">
        <v>1014</v>
      </c>
      <c r="Z17" s="108" t="s">
        <v>1014</v>
      </c>
      <c r="AA17" s="113"/>
      <c r="AB17" s="129"/>
      <c r="AC17" s="107" t="s">
        <v>517</v>
      </c>
      <c r="AD17" s="107" t="s">
        <v>518</v>
      </c>
      <c r="AE17" s="107"/>
      <c r="AF17" s="108">
        <v>1187</v>
      </c>
      <c r="AG17" s="108" t="s">
        <v>526</v>
      </c>
      <c r="AH17" s="107" t="s">
        <v>532</v>
      </c>
      <c r="AI17" s="114" t="s">
        <v>929</v>
      </c>
      <c r="AJ17" s="114" t="s">
        <v>929</v>
      </c>
      <c r="AK17" s="114" t="s">
        <v>929</v>
      </c>
      <c r="AL17" s="115" t="s">
        <v>928</v>
      </c>
      <c r="AM17" s="107" t="s">
        <v>1014</v>
      </c>
    </row>
    <row r="18" spans="1:50" s="117" customFormat="1" ht="200.1" customHeight="1" x14ac:dyDescent="0.2">
      <c r="A18" s="106" t="s">
        <v>1080</v>
      </c>
      <c r="B18" s="107" t="s">
        <v>460</v>
      </c>
      <c r="C18" s="108" t="s">
        <v>469</v>
      </c>
      <c r="D18" s="107" t="s">
        <v>457</v>
      </c>
      <c r="E18" s="107" t="s">
        <v>743</v>
      </c>
      <c r="F18" s="108">
        <v>0.98</v>
      </c>
      <c r="G18" s="108" t="s">
        <v>791</v>
      </c>
      <c r="H18" s="108" t="s">
        <v>470</v>
      </c>
      <c r="I18" s="108" t="s">
        <v>471</v>
      </c>
      <c r="J18" s="108" t="s">
        <v>935</v>
      </c>
      <c r="K18" s="108">
        <v>3103061084</v>
      </c>
      <c r="L18" s="106" t="s">
        <v>936</v>
      </c>
      <c r="M18" s="109">
        <v>42826</v>
      </c>
      <c r="N18" s="109">
        <v>42767</v>
      </c>
      <c r="O18" s="108" t="s">
        <v>744</v>
      </c>
      <c r="P18" s="108" t="s">
        <v>745</v>
      </c>
      <c r="Q18" s="110">
        <v>0.25</v>
      </c>
      <c r="R18" s="110" t="s">
        <v>807</v>
      </c>
      <c r="S18" s="110" t="s">
        <v>807</v>
      </c>
      <c r="T18" s="110" t="s">
        <v>807</v>
      </c>
      <c r="U18" s="127">
        <v>0.25</v>
      </c>
      <c r="V18" s="127">
        <f t="shared" si="0"/>
        <v>1</v>
      </c>
      <c r="W18" s="141" t="s">
        <v>1014</v>
      </c>
      <c r="X18" s="141" t="s">
        <v>1014</v>
      </c>
      <c r="Y18" s="108" t="s">
        <v>1014</v>
      </c>
      <c r="Z18" s="108" t="s">
        <v>1014</v>
      </c>
      <c r="AA18" s="113"/>
      <c r="AB18" s="129"/>
      <c r="AC18" s="107" t="s">
        <v>517</v>
      </c>
      <c r="AD18" s="107" t="s">
        <v>518</v>
      </c>
      <c r="AE18" s="107"/>
      <c r="AF18" s="108">
        <v>1187</v>
      </c>
      <c r="AG18" s="108" t="s">
        <v>526</v>
      </c>
      <c r="AH18" s="107" t="s">
        <v>528</v>
      </c>
      <c r="AI18" s="114" t="s">
        <v>929</v>
      </c>
      <c r="AJ18" s="114" t="s">
        <v>929</v>
      </c>
      <c r="AK18" s="114" t="s">
        <v>929</v>
      </c>
      <c r="AL18" s="115" t="s">
        <v>928</v>
      </c>
      <c r="AM18" s="107" t="s">
        <v>1014</v>
      </c>
    </row>
    <row r="19" spans="1:50" s="117" customFormat="1" ht="200.1" customHeight="1" x14ac:dyDescent="0.2">
      <c r="A19" s="108" t="s">
        <v>1149</v>
      </c>
      <c r="B19" s="107" t="s">
        <v>623</v>
      </c>
      <c r="C19" s="108" t="s">
        <v>589</v>
      </c>
      <c r="D19" s="107" t="s">
        <v>609</v>
      </c>
      <c r="E19" s="107" t="s">
        <v>590</v>
      </c>
      <c r="F19" s="108">
        <v>18</v>
      </c>
      <c r="G19" s="108" t="s">
        <v>788</v>
      </c>
      <c r="H19" s="108" t="s">
        <v>456</v>
      </c>
      <c r="I19" s="108" t="s">
        <v>471</v>
      </c>
      <c r="J19" s="108" t="s">
        <v>1144</v>
      </c>
      <c r="K19" s="108" t="s">
        <v>811</v>
      </c>
      <c r="L19" s="108" t="s">
        <v>812</v>
      </c>
      <c r="M19" s="109">
        <v>42887</v>
      </c>
      <c r="N19" s="109">
        <v>43100</v>
      </c>
      <c r="O19" s="108" t="s">
        <v>591</v>
      </c>
      <c r="P19" s="108" t="s">
        <v>592</v>
      </c>
      <c r="Q19" s="108">
        <v>1</v>
      </c>
      <c r="R19" s="108" t="s">
        <v>807</v>
      </c>
      <c r="S19" s="108" t="s">
        <v>807</v>
      </c>
      <c r="T19" s="108" t="s">
        <v>807</v>
      </c>
      <c r="U19" s="108">
        <v>1</v>
      </c>
      <c r="V19" s="111">
        <v>1</v>
      </c>
      <c r="W19" s="141" t="s">
        <v>1014</v>
      </c>
      <c r="X19" s="141" t="s">
        <v>1014</v>
      </c>
      <c r="Y19" s="108" t="s">
        <v>1014</v>
      </c>
      <c r="Z19" s="108" t="s">
        <v>1014</v>
      </c>
      <c r="AA19" s="113"/>
      <c r="AB19" s="108"/>
      <c r="AC19" s="108" t="s">
        <v>808</v>
      </c>
      <c r="AD19" s="108" t="s">
        <v>813</v>
      </c>
      <c r="AE19" s="108" t="s">
        <v>814</v>
      </c>
      <c r="AF19" s="108">
        <v>990</v>
      </c>
      <c r="AG19" s="108" t="s">
        <v>809</v>
      </c>
      <c r="AH19" s="108" t="s">
        <v>810</v>
      </c>
      <c r="AI19" s="196">
        <v>105000000</v>
      </c>
      <c r="AJ19" s="108"/>
      <c r="AK19" s="119"/>
      <c r="AL19" s="213"/>
      <c r="AM19" s="141"/>
      <c r="AN19" s="118"/>
      <c r="AO19" s="118"/>
      <c r="AP19" s="118"/>
      <c r="AQ19" s="118"/>
      <c r="AR19" s="118"/>
      <c r="AS19" s="118"/>
      <c r="AT19" s="118"/>
      <c r="AU19" s="118"/>
      <c r="AV19" s="118"/>
      <c r="AW19" s="118"/>
      <c r="AX19" s="118"/>
    </row>
    <row r="20" spans="1:50" s="117" customFormat="1" ht="200.1" customHeight="1" x14ac:dyDescent="0.2">
      <c r="A20" s="106" t="s">
        <v>1118</v>
      </c>
      <c r="B20" s="107" t="s">
        <v>630</v>
      </c>
      <c r="C20" s="108" t="s">
        <v>459</v>
      </c>
      <c r="D20" s="107" t="s">
        <v>455</v>
      </c>
      <c r="E20" s="107" t="s">
        <v>924</v>
      </c>
      <c r="F20" s="108">
        <v>0.98</v>
      </c>
      <c r="G20" s="108" t="s">
        <v>790</v>
      </c>
      <c r="H20" s="108" t="s">
        <v>458</v>
      </c>
      <c r="I20" s="108" t="s">
        <v>471</v>
      </c>
      <c r="J20" s="108" t="s">
        <v>1153</v>
      </c>
      <c r="K20" s="108">
        <v>3057455945</v>
      </c>
      <c r="L20" s="106" t="s">
        <v>1154</v>
      </c>
      <c r="M20" s="109">
        <v>42522</v>
      </c>
      <c r="N20" s="109">
        <v>43981</v>
      </c>
      <c r="O20" s="108" t="s">
        <v>769</v>
      </c>
      <c r="P20" s="108" t="s">
        <v>770</v>
      </c>
      <c r="Q20" s="111">
        <v>1</v>
      </c>
      <c r="R20" s="111">
        <v>1</v>
      </c>
      <c r="S20" s="111" t="s">
        <v>807</v>
      </c>
      <c r="T20" s="111">
        <v>1</v>
      </c>
      <c r="U20" s="111">
        <v>1</v>
      </c>
      <c r="V20" s="111">
        <v>1</v>
      </c>
      <c r="W20" s="111">
        <v>1</v>
      </c>
      <c r="X20" s="111">
        <v>1</v>
      </c>
      <c r="Y20" s="108" t="s">
        <v>1235</v>
      </c>
      <c r="Z20" s="108" t="s">
        <v>1235</v>
      </c>
      <c r="AA20" s="113"/>
      <c r="AB20" s="108"/>
      <c r="AC20" s="107"/>
      <c r="AD20" s="107" t="s">
        <v>502</v>
      </c>
      <c r="AE20" s="107"/>
      <c r="AF20" s="108">
        <v>1101</v>
      </c>
      <c r="AG20" s="108" t="s">
        <v>503</v>
      </c>
      <c r="AH20" s="107" t="s">
        <v>582</v>
      </c>
      <c r="AI20" s="163" t="s">
        <v>1173</v>
      </c>
      <c r="AJ20" s="120">
        <v>1</v>
      </c>
      <c r="AK20" s="142">
        <v>46852000</v>
      </c>
      <c r="AL20" s="214" t="s">
        <v>928</v>
      </c>
      <c r="AM20" s="164" t="s">
        <v>1249</v>
      </c>
    </row>
    <row r="21" spans="1:50" x14ac:dyDescent="0.2">
      <c r="B21" s="206"/>
      <c r="C21" s="206"/>
      <c r="D21" s="206"/>
      <c r="E21" s="206"/>
      <c r="F21" s="206"/>
      <c r="G21" s="206"/>
      <c r="H21" s="206"/>
      <c r="I21" s="206"/>
      <c r="J21" s="206"/>
      <c r="K21" s="206"/>
      <c r="L21" s="206"/>
      <c r="M21" s="207"/>
      <c r="N21" s="207"/>
      <c r="O21" s="206"/>
      <c r="P21" s="206"/>
      <c r="Q21" s="206"/>
      <c r="R21" s="206"/>
      <c r="S21" s="206"/>
      <c r="T21" s="206"/>
      <c r="U21" s="206"/>
      <c r="V21" s="206"/>
      <c r="W21" s="206"/>
      <c r="X21" s="206"/>
      <c r="Y21" s="206"/>
      <c r="Z21" s="206"/>
      <c r="AA21" s="206"/>
      <c r="AB21" s="206"/>
      <c r="AC21" s="206"/>
      <c r="AD21" s="206"/>
      <c r="AE21" s="206"/>
      <c r="AF21" s="206"/>
      <c r="AG21" s="206"/>
      <c r="AH21" s="206"/>
      <c r="AI21" s="208"/>
      <c r="AJ21" s="206"/>
      <c r="AK21" s="206"/>
      <c r="AL21" s="206"/>
      <c r="AM21" s="206"/>
    </row>
    <row r="22" spans="1:50" x14ac:dyDescent="0.2">
      <c r="B22" s="206"/>
      <c r="C22" s="206"/>
      <c r="D22" s="206"/>
      <c r="E22" s="206"/>
      <c r="F22" s="206"/>
      <c r="G22" s="206"/>
      <c r="H22" s="206"/>
      <c r="I22" s="206"/>
      <c r="J22" s="206"/>
      <c r="K22" s="206"/>
      <c r="L22" s="206"/>
      <c r="M22" s="207"/>
      <c r="N22" s="207"/>
      <c r="O22" s="206"/>
      <c r="P22" s="206"/>
      <c r="Q22" s="206"/>
      <c r="R22" s="206"/>
      <c r="S22" s="206"/>
      <c r="T22" s="206"/>
      <c r="U22" s="206"/>
      <c r="V22" s="206"/>
      <c r="W22" s="206"/>
      <c r="X22" s="206"/>
      <c r="Y22" s="206"/>
      <c r="Z22" s="206"/>
      <c r="AA22" s="206"/>
      <c r="AB22" s="206"/>
      <c r="AC22" s="206"/>
      <c r="AD22" s="206"/>
      <c r="AE22" s="206"/>
      <c r="AF22" s="206"/>
      <c r="AG22" s="206"/>
      <c r="AH22" s="206"/>
      <c r="AI22" s="208"/>
      <c r="AJ22" s="206"/>
      <c r="AK22" s="206"/>
      <c r="AL22" s="206"/>
      <c r="AM22" s="206"/>
    </row>
    <row r="23" spans="1:50" x14ac:dyDescent="0.2">
      <c r="B23" s="206"/>
      <c r="C23" s="206"/>
      <c r="D23" s="206"/>
      <c r="E23" s="206"/>
      <c r="F23" s="206"/>
      <c r="G23" s="206"/>
      <c r="H23" s="206"/>
      <c r="I23" s="206"/>
      <c r="J23" s="206"/>
      <c r="K23" s="206"/>
      <c r="L23" s="206"/>
      <c r="M23" s="207"/>
      <c r="N23" s="207"/>
      <c r="O23" s="206"/>
      <c r="P23" s="206"/>
      <c r="Q23" s="206"/>
      <c r="R23" s="206"/>
      <c r="S23" s="206"/>
      <c r="T23" s="206"/>
      <c r="U23" s="206"/>
      <c r="V23" s="206"/>
      <c r="W23" s="206"/>
      <c r="X23" s="206"/>
      <c r="Y23" s="206"/>
      <c r="Z23" s="206"/>
      <c r="AA23" s="206"/>
      <c r="AB23" s="206"/>
      <c r="AC23" s="206"/>
      <c r="AD23" s="206"/>
      <c r="AE23" s="206"/>
      <c r="AF23" s="206"/>
      <c r="AG23" s="206"/>
      <c r="AH23" s="206"/>
      <c r="AI23" s="208"/>
      <c r="AJ23" s="206"/>
      <c r="AK23" s="206"/>
      <c r="AL23" s="206"/>
      <c r="AM23" s="206"/>
    </row>
    <row r="24" spans="1:50" x14ac:dyDescent="0.2">
      <c r="B24" s="206"/>
      <c r="C24" s="206"/>
      <c r="D24" s="206"/>
      <c r="E24" s="206"/>
      <c r="F24" s="206"/>
      <c r="G24" s="206"/>
      <c r="H24" s="206"/>
      <c r="I24" s="206"/>
      <c r="J24" s="206"/>
      <c r="K24" s="206"/>
      <c r="L24" s="206"/>
      <c r="M24" s="207"/>
      <c r="N24" s="207"/>
      <c r="O24" s="206"/>
      <c r="P24" s="206"/>
      <c r="Q24" s="206"/>
      <c r="R24" s="206"/>
      <c r="S24" s="206"/>
      <c r="T24" s="206"/>
      <c r="U24" s="206"/>
      <c r="V24" s="206"/>
      <c r="W24" s="206"/>
      <c r="X24" s="206"/>
      <c r="Y24" s="206"/>
      <c r="Z24" s="206"/>
      <c r="AA24" s="206"/>
      <c r="AB24" s="206"/>
      <c r="AC24" s="206"/>
      <c r="AD24" s="206"/>
      <c r="AE24" s="206"/>
      <c r="AF24" s="206"/>
      <c r="AG24" s="206"/>
      <c r="AH24" s="206"/>
      <c r="AI24" s="208"/>
      <c r="AJ24" s="206"/>
      <c r="AK24" s="206"/>
      <c r="AL24" s="206"/>
      <c r="AM24" s="206"/>
    </row>
    <row r="25" spans="1:50" x14ac:dyDescent="0.2">
      <c r="B25" s="206"/>
      <c r="C25" s="206"/>
      <c r="D25" s="206"/>
      <c r="E25" s="206"/>
      <c r="F25" s="206"/>
      <c r="G25" s="206"/>
      <c r="H25" s="206"/>
      <c r="I25" s="206"/>
      <c r="J25" s="206"/>
      <c r="K25" s="206"/>
      <c r="L25" s="206"/>
      <c r="M25" s="207"/>
      <c r="N25" s="207"/>
      <c r="O25" s="206"/>
      <c r="P25" s="206"/>
      <c r="Q25" s="206"/>
      <c r="R25" s="206"/>
      <c r="S25" s="206"/>
      <c r="T25" s="206"/>
      <c r="U25" s="206"/>
      <c r="V25" s="206"/>
      <c r="W25" s="206"/>
      <c r="X25" s="206"/>
      <c r="Y25" s="206"/>
      <c r="Z25" s="206"/>
      <c r="AA25" s="206"/>
      <c r="AB25" s="206"/>
      <c r="AC25" s="206"/>
      <c r="AD25" s="206"/>
      <c r="AE25" s="206"/>
      <c r="AF25" s="206"/>
      <c r="AG25" s="206"/>
      <c r="AH25" s="206"/>
      <c r="AI25" s="208"/>
      <c r="AJ25" s="206"/>
      <c r="AK25" s="206"/>
      <c r="AL25" s="206"/>
      <c r="AM25" s="206"/>
    </row>
  </sheetData>
  <mergeCells count="17">
    <mergeCell ref="G1:AM6"/>
    <mergeCell ref="D2:F2"/>
    <mergeCell ref="D3:F3"/>
    <mergeCell ref="D4:F4"/>
    <mergeCell ref="B5:C5"/>
    <mergeCell ref="B7:AA8"/>
    <mergeCell ref="AC7:AE8"/>
    <mergeCell ref="AF7:AL8"/>
    <mergeCell ref="AM7:AM9"/>
    <mergeCell ref="B9:D9"/>
    <mergeCell ref="AF9:AL9"/>
    <mergeCell ref="E9:F9"/>
    <mergeCell ref="G9:L9"/>
    <mergeCell ref="M9:N9"/>
    <mergeCell ref="O9:T9"/>
    <mergeCell ref="U9:AB9"/>
    <mergeCell ref="AC9:AE9"/>
  </mergeCells>
  <conditionalFormatting sqref="AH15">
    <cfRule type="duplicateValues" dxfId="2" priority="48" stopIfTrue="1"/>
  </conditionalFormatting>
  <conditionalFormatting sqref="AI15">
    <cfRule type="duplicateValues" dxfId="1" priority="45" stopIfTrue="1"/>
  </conditionalFormatting>
  <conditionalFormatting sqref="AI15">
    <cfRule type="duplicateValues" dxfId="0" priority="44" stopIfTrue="1"/>
  </conditionalFormatting>
  <dataValidations count="11">
    <dataValidation type="list" allowBlank="1" showInputMessage="1" showErrorMessage="1" sqref="AD10:AE13 AD15:AE25 H10:H25 C20:C25">
      <formula1>INDIRECT(B10)</formula1>
    </dataValidation>
    <dataValidation type="date" operator="greaterThan" allowBlank="1" showInputMessage="1" showErrorMessage="1" sqref="N15 M17:N18 M20:N25">
      <formula1>42736</formula1>
    </dataValidation>
    <dataValidation type="list" allowBlank="1" showInputMessage="1" showErrorMessage="1" sqref="B20:B25">
      <formula1>Dimensiones</formula1>
    </dataValidation>
    <dataValidation type="list" allowBlank="1" showInputMessage="1" showErrorMessage="1" sqref="AC10:AC13 AC15:AC25">
      <formula1>_Pilar_Eje</formula1>
    </dataValidation>
    <dataValidation type="decimal" allowBlank="1" showInputMessage="1" showErrorMessage="1" sqref="AJ11:AJ14 AJ21:AJ25">
      <formula1>0</formula1>
      <formula2>100</formula2>
    </dataValidation>
    <dataValidation allowBlank="1" showInputMessage="1" showErrorMessage="1" prompt="Teniendo en cuenta la fórmula de cálculo de cada indicador, registre el resultado de cada uno para la vigencia" sqref="AA11:AA18 AA19:AA20"/>
    <dataValidation type="date" operator="greaterThan" allowBlank="1" showInputMessage="1" showErrorMessage="1" prompt="Escriba la fecha en formato DD-MM-AA_x000a_" sqref="D5">
      <formula1>32874</formula1>
    </dataValidation>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type="list" allowBlank="1" showInputMessage="1" showErrorMessage="1" promptTitle="¡Recuerde!" prompt="Elegir la política pública o plan de acciones afirmativas._x000a_" sqref="D2">
      <formula1>Política_Pública</formula1>
    </dataValidation>
    <dataValidation type="list" allowBlank="1" showInputMessage="1" showErrorMessage="1" sqref="G21:G25">
      <formula1>Sector</formula1>
    </dataValidation>
  </dataValidations>
  <hyperlinks>
    <hyperlink ref="L20"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2"/>
  <sheetViews>
    <sheetView zoomScale="77" zoomScaleNormal="77" workbookViewId="0">
      <selection activeCell="N2" sqref="N2"/>
    </sheetView>
  </sheetViews>
  <sheetFormatPr baseColWidth="10" defaultColWidth="11.85546875" defaultRowHeight="12" x14ac:dyDescent="0.2"/>
  <cols>
    <col min="1" max="1" width="11.85546875" style="39"/>
    <col min="2" max="32" width="11.85546875" style="4"/>
    <col min="33" max="57" width="0" style="4" hidden="1" customWidth="1"/>
    <col min="58" max="16384" width="11.85546875" style="4"/>
  </cols>
  <sheetData>
    <row r="1" spans="1:74" s="3" customFormat="1" ht="24.75" thickBot="1" x14ac:dyDescent="0.25">
      <c r="A1" s="1"/>
      <c r="B1" s="2"/>
      <c r="C1" s="2"/>
      <c r="D1" s="2"/>
      <c r="E1" s="2"/>
      <c r="F1" s="2"/>
      <c r="G1" s="2"/>
      <c r="H1" s="2"/>
      <c r="I1" s="2"/>
      <c r="J1" s="2"/>
      <c r="K1" s="2"/>
      <c r="O1" s="4" t="s">
        <v>146</v>
      </c>
      <c r="R1" s="5" t="s">
        <v>147</v>
      </c>
      <c r="AG1" s="6" t="s">
        <v>148</v>
      </c>
      <c r="AH1" s="3" t="s">
        <v>149</v>
      </c>
      <c r="AJ1" s="3" t="s">
        <v>150</v>
      </c>
    </row>
    <row r="2" spans="1:74" s="22" customFormat="1" ht="120.75" thickBot="1" x14ac:dyDescent="0.3">
      <c r="A2" s="40"/>
      <c r="B2" s="22" t="s">
        <v>143</v>
      </c>
      <c r="C2" s="22" t="s">
        <v>151</v>
      </c>
      <c r="D2" s="41" t="s">
        <v>89</v>
      </c>
      <c r="E2" s="17" t="s">
        <v>408</v>
      </c>
      <c r="F2" s="18" t="s">
        <v>409</v>
      </c>
      <c r="G2" s="18" t="s">
        <v>410</v>
      </c>
      <c r="H2" s="18" t="s">
        <v>411</v>
      </c>
      <c r="I2" s="18" t="s">
        <v>412</v>
      </c>
      <c r="J2" s="18" t="s">
        <v>413</v>
      </c>
      <c r="K2" s="18" t="s">
        <v>414</v>
      </c>
      <c r="L2" s="18" t="s">
        <v>415</v>
      </c>
      <c r="M2" s="18" t="s">
        <v>416</v>
      </c>
      <c r="N2" s="7" t="s">
        <v>152</v>
      </c>
      <c r="O2" s="19" t="s">
        <v>153</v>
      </c>
      <c r="P2" s="19" t="s">
        <v>90</v>
      </c>
      <c r="Q2" s="19" t="s">
        <v>91</v>
      </c>
      <c r="R2" s="20" t="s">
        <v>406</v>
      </c>
      <c r="S2" s="20" t="s">
        <v>92</v>
      </c>
      <c r="T2" s="21" t="s">
        <v>93</v>
      </c>
      <c r="U2" s="21" t="s">
        <v>94</v>
      </c>
      <c r="V2" s="21" t="s">
        <v>95</v>
      </c>
      <c r="W2" s="21" t="s">
        <v>96</v>
      </c>
      <c r="X2" s="21" t="s">
        <v>97</v>
      </c>
      <c r="Y2" s="21" t="s">
        <v>98</v>
      </c>
      <c r="Z2" s="21" t="s">
        <v>99</v>
      </c>
      <c r="AA2" s="21" t="s">
        <v>100</v>
      </c>
      <c r="AB2" s="21" t="s">
        <v>101</v>
      </c>
      <c r="AC2" s="21" t="s">
        <v>102</v>
      </c>
      <c r="AD2" s="21" t="s">
        <v>103</v>
      </c>
      <c r="AE2" s="21" t="s">
        <v>104</v>
      </c>
      <c r="AF2" s="21" t="s">
        <v>105</v>
      </c>
      <c r="AG2" s="22" t="s">
        <v>154</v>
      </c>
      <c r="AH2" s="42" t="s">
        <v>155</v>
      </c>
      <c r="AI2" s="22" t="s">
        <v>156</v>
      </c>
      <c r="AJ2" s="22" t="s">
        <v>157</v>
      </c>
      <c r="AK2" s="41" t="s">
        <v>158</v>
      </c>
      <c r="AL2" s="22" t="s">
        <v>159</v>
      </c>
      <c r="AM2" s="22" t="s">
        <v>160</v>
      </c>
      <c r="AN2" s="22" t="s">
        <v>161</v>
      </c>
      <c r="AO2" s="22" t="s">
        <v>162</v>
      </c>
      <c r="AP2" s="22" t="s">
        <v>163</v>
      </c>
      <c r="AQ2" s="22" t="s">
        <v>164</v>
      </c>
      <c r="AR2" s="22" t="s">
        <v>165</v>
      </c>
      <c r="AS2" s="22" t="s">
        <v>166</v>
      </c>
      <c r="AT2" s="22" t="s">
        <v>167</v>
      </c>
      <c r="AU2" s="22" t="s">
        <v>168</v>
      </c>
      <c r="AV2" s="22" t="s">
        <v>169</v>
      </c>
      <c r="AW2" s="22" t="s">
        <v>170</v>
      </c>
      <c r="AX2" s="22" t="s">
        <v>171</v>
      </c>
      <c r="AY2" s="22" t="s">
        <v>172</v>
      </c>
      <c r="AZ2" s="41" t="s">
        <v>173</v>
      </c>
      <c r="BA2" s="23" t="s">
        <v>174</v>
      </c>
      <c r="BB2" s="22" t="s">
        <v>175</v>
      </c>
      <c r="BC2" s="22" t="s">
        <v>176</v>
      </c>
      <c r="BD2" s="22" t="s">
        <v>177</v>
      </c>
      <c r="BE2" s="22" t="s">
        <v>178</v>
      </c>
      <c r="BF2" s="22" t="s">
        <v>179</v>
      </c>
      <c r="BG2" s="24" t="s">
        <v>180</v>
      </c>
      <c r="BH2" s="24" t="s">
        <v>181</v>
      </c>
      <c r="BI2" s="24" t="s">
        <v>182</v>
      </c>
      <c r="BJ2" s="24" t="s">
        <v>183</v>
      </c>
      <c r="BK2" s="24" t="s">
        <v>184</v>
      </c>
      <c r="BL2" s="24" t="s">
        <v>185</v>
      </c>
      <c r="BM2" s="24" t="s">
        <v>186</v>
      </c>
      <c r="BN2" s="24" t="s">
        <v>187</v>
      </c>
      <c r="BO2" s="24" t="s">
        <v>188</v>
      </c>
      <c r="BP2" s="24" t="s">
        <v>189</v>
      </c>
      <c r="BQ2" s="24" t="s">
        <v>190</v>
      </c>
      <c r="BR2" s="24" t="s">
        <v>191</v>
      </c>
      <c r="BS2" s="24" t="s">
        <v>192</v>
      </c>
      <c r="BT2" s="24" t="s">
        <v>193</v>
      </c>
      <c r="BU2" s="24" t="s">
        <v>194</v>
      </c>
    </row>
    <row r="3" spans="1:74" s="8" customFormat="1" ht="12.75" x14ac:dyDescent="0.25">
      <c r="A3" s="25"/>
      <c r="B3" s="8" t="s">
        <v>85</v>
      </c>
      <c r="C3" s="8" t="s">
        <v>106</v>
      </c>
      <c r="D3" s="9" t="s">
        <v>408</v>
      </c>
      <c r="E3" s="9" t="s">
        <v>417</v>
      </c>
      <c r="F3" s="9" t="s">
        <v>418</v>
      </c>
      <c r="G3" s="9" t="s">
        <v>419</v>
      </c>
      <c r="H3" s="9" t="s">
        <v>420</v>
      </c>
      <c r="I3" s="9" t="s">
        <v>421</v>
      </c>
      <c r="J3" s="9" t="s">
        <v>422</v>
      </c>
      <c r="K3" s="9" t="s">
        <v>423</v>
      </c>
      <c r="L3" s="9" t="s">
        <v>424</v>
      </c>
      <c r="M3" s="9" t="s">
        <v>425</v>
      </c>
      <c r="N3" s="11" t="s">
        <v>153</v>
      </c>
      <c r="O3" s="9" t="s">
        <v>406</v>
      </c>
      <c r="P3" s="26" t="s">
        <v>100</v>
      </c>
      <c r="Q3" s="26" t="s">
        <v>102</v>
      </c>
      <c r="R3" s="8" t="s">
        <v>407</v>
      </c>
      <c r="S3" s="27" t="s">
        <v>107</v>
      </c>
      <c r="T3" s="28" t="s">
        <v>156</v>
      </c>
      <c r="U3" s="28" t="s">
        <v>108</v>
      </c>
      <c r="V3" s="28" t="s">
        <v>158</v>
      </c>
      <c r="W3" s="28" t="s">
        <v>109</v>
      </c>
      <c r="X3" s="28" t="s">
        <v>161</v>
      </c>
      <c r="Y3" s="28" t="s">
        <v>162</v>
      </c>
      <c r="Z3" s="28" t="s">
        <v>163</v>
      </c>
      <c r="AA3" s="28" t="s">
        <v>166</v>
      </c>
      <c r="AB3" s="28" t="s">
        <v>167</v>
      </c>
      <c r="AC3" s="28" t="s">
        <v>110</v>
      </c>
      <c r="AD3" s="29" t="s">
        <v>111</v>
      </c>
      <c r="AE3" s="28" t="s">
        <v>168</v>
      </c>
      <c r="AF3" s="28" t="s">
        <v>169</v>
      </c>
      <c r="AG3" s="8" t="s">
        <v>195</v>
      </c>
      <c r="AH3" s="8" t="s">
        <v>196</v>
      </c>
      <c r="AI3" s="8" t="s">
        <v>197</v>
      </c>
      <c r="AJ3" s="8" t="s">
        <v>198</v>
      </c>
      <c r="AK3" s="8" t="s">
        <v>199</v>
      </c>
      <c r="AL3" s="8" t="s">
        <v>200</v>
      </c>
      <c r="AM3" s="8" t="s">
        <v>201</v>
      </c>
      <c r="AN3" s="8" t="s">
        <v>202</v>
      </c>
      <c r="AO3" s="8" t="s">
        <v>203</v>
      </c>
      <c r="AP3" s="8" t="s">
        <v>204</v>
      </c>
      <c r="AQ3" s="8" t="s">
        <v>205</v>
      </c>
      <c r="AR3" s="8" t="s">
        <v>206</v>
      </c>
      <c r="AS3" s="8" t="s">
        <v>207</v>
      </c>
      <c r="AT3" s="8" t="s">
        <v>208</v>
      </c>
      <c r="AU3" s="8" t="s">
        <v>209</v>
      </c>
      <c r="AV3" s="8" t="s">
        <v>210</v>
      </c>
      <c r="AW3" s="8" t="s">
        <v>211</v>
      </c>
      <c r="AX3" s="8" t="s">
        <v>212</v>
      </c>
      <c r="AY3" s="8" t="s">
        <v>213</v>
      </c>
      <c r="AZ3" s="8" t="s">
        <v>214</v>
      </c>
      <c r="BA3" s="8" t="s">
        <v>215</v>
      </c>
      <c r="BB3" s="8" t="s">
        <v>216</v>
      </c>
      <c r="BC3" s="8" t="s">
        <v>217</v>
      </c>
      <c r="BD3" s="8" t="s">
        <v>218</v>
      </c>
      <c r="BE3" s="8" t="s">
        <v>219</v>
      </c>
      <c r="BF3" s="12" t="s">
        <v>180</v>
      </c>
      <c r="BG3" s="8" t="s">
        <v>220</v>
      </c>
      <c r="BH3" s="8" t="s">
        <v>221</v>
      </c>
      <c r="BI3" s="8" t="s">
        <v>222</v>
      </c>
      <c r="BJ3" s="12" t="s">
        <v>223</v>
      </c>
      <c r="BK3" s="8" t="s">
        <v>224</v>
      </c>
      <c r="BL3" s="12" t="s">
        <v>225</v>
      </c>
      <c r="BM3" s="8" t="s">
        <v>226</v>
      </c>
      <c r="BN3" s="8" t="s">
        <v>227</v>
      </c>
      <c r="BO3" s="8" t="s">
        <v>228</v>
      </c>
      <c r="BP3" s="8" t="s">
        <v>229</v>
      </c>
      <c r="BQ3" s="8" t="s">
        <v>230</v>
      </c>
      <c r="BR3" s="8" t="s">
        <v>231</v>
      </c>
      <c r="BS3" s="12" t="s">
        <v>232</v>
      </c>
      <c r="BT3" s="8" t="s">
        <v>233</v>
      </c>
      <c r="BU3" s="8" t="s">
        <v>234</v>
      </c>
      <c r="BV3" s="8" t="s">
        <v>405</v>
      </c>
    </row>
    <row r="4" spans="1:74" s="11" customFormat="1" x14ac:dyDescent="0.25">
      <c r="A4" s="30"/>
      <c r="B4" s="11" t="s">
        <v>86</v>
      </c>
      <c r="D4" s="10" t="s">
        <v>409</v>
      </c>
      <c r="E4" s="9" t="s">
        <v>426</v>
      </c>
      <c r="F4" s="9" t="s">
        <v>427</v>
      </c>
      <c r="G4" s="9" t="s">
        <v>428</v>
      </c>
      <c r="H4" s="9" t="s">
        <v>429</v>
      </c>
      <c r="I4" s="9" t="s">
        <v>430</v>
      </c>
      <c r="J4" s="9" t="s">
        <v>431</v>
      </c>
      <c r="K4" s="9" t="s">
        <v>432</v>
      </c>
      <c r="L4" s="10" t="s">
        <v>433</v>
      </c>
      <c r="M4" s="10" t="s">
        <v>434</v>
      </c>
      <c r="N4" s="11" t="s">
        <v>90</v>
      </c>
      <c r="O4" s="9" t="s">
        <v>92</v>
      </c>
      <c r="P4" s="26" t="s">
        <v>101</v>
      </c>
      <c r="Q4" s="26" t="s">
        <v>103</v>
      </c>
      <c r="R4" s="8"/>
      <c r="U4" s="28" t="s">
        <v>112</v>
      </c>
      <c r="V4" s="28" t="s">
        <v>159</v>
      </c>
      <c r="Z4" s="28" t="s">
        <v>164</v>
      </c>
      <c r="AF4" s="28" t="s">
        <v>170</v>
      </c>
      <c r="AG4" s="11" t="s">
        <v>235</v>
      </c>
      <c r="AH4" s="11" t="s">
        <v>236</v>
      </c>
      <c r="AI4" s="11" t="s">
        <v>237</v>
      </c>
      <c r="AJ4" s="11" t="s">
        <v>238</v>
      </c>
      <c r="AK4" s="11" t="s">
        <v>239</v>
      </c>
      <c r="AL4" s="11" t="s">
        <v>240</v>
      </c>
      <c r="AM4" s="11" t="s">
        <v>241</v>
      </c>
      <c r="AN4" s="11" t="s">
        <v>242</v>
      </c>
      <c r="AO4" s="11" t="s">
        <v>243</v>
      </c>
      <c r="AP4" s="11" t="s">
        <v>244</v>
      </c>
      <c r="AQ4" s="11" t="s">
        <v>245</v>
      </c>
      <c r="AR4" s="11" t="s">
        <v>246</v>
      </c>
      <c r="AS4" s="11" t="s">
        <v>247</v>
      </c>
      <c r="AT4" s="11" t="s">
        <v>248</v>
      </c>
      <c r="AU4" s="11" t="s">
        <v>249</v>
      </c>
      <c r="AV4" s="11" t="s">
        <v>250</v>
      </c>
      <c r="AW4" s="11" t="s">
        <v>251</v>
      </c>
      <c r="AX4" s="11" t="s">
        <v>252</v>
      </c>
      <c r="AY4" s="11" t="s">
        <v>253</v>
      </c>
      <c r="AZ4" s="11" t="s">
        <v>254</v>
      </c>
      <c r="BA4" s="11" t="s">
        <v>255</v>
      </c>
      <c r="BB4" s="11" t="s">
        <v>256</v>
      </c>
      <c r="BC4" s="11" t="s">
        <v>257</v>
      </c>
      <c r="BD4" s="11" t="s">
        <v>258</v>
      </c>
      <c r="BE4" s="11" t="s">
        <v>259</v>
      </c>
      <c r="BF4" s="12" t="s">
        <v>181</v>
      </c>
      <c r="BG4" s="11" t="s">
        <v>260</v>
      </c>
      <c r="BH4" s="11" t="s">
        <v>261</v>
      </c>
      <c r="BI4" s="11" t="s">
        <v>262</v>
      </c>
      <c r="BK4" s="11" t="s">
        <v>263</v>
      </c>
      <c r="BL4" s="12" t="s">
        <v>264</v>
      </c>
      <c r="BM4" s="11" t="s">
        <v>265</v>
      </c>
      <c r="BN4" s="11" t="s">
        <v>266</v>
      </c>
      <c r="BO4" s="11" t="s">
        <v>267</v>
      </c>
      <c r="BP4" s="11" t="s">
        <v>268</v>
      </c>
      <c r="BQ4" s="11" t="s">
        <v>269</v>
      </c>
      <c r="BR4" s="11" t="s">
        <v>270</v>
      </c>
      <c r="BT4" s="11" t="s">
        <v>271</v>
      </c>
      <c r="BV4" s="11" t="s">
        <v>272</v>
      </c>
    </row>
    <row r="5" spans="1:74" s="11" customFormat="1" x14ac:dyDescent="0.25">
      <c r="A5" s="30"/>
      <c r="B5" s="11" t="s">
        <v>114</v>
      </c>
      <c r="D5" s="10" t="s">
        <v>410</v>
      </c>
      <c r="E5" s="9" t="s">
        <v>435</v>
      </c>
      <c r="F5" s="9" t="s">
        <v>436</v>
      </c>
      <c r="G5" s="9" t="s">
        <v>437</v>
      </c>
      <c r="H5" s="9" t="s">
        <v>438</v>
      </c>
      <c r="I5" s="9" t="s">
        <v>439</v>
      </c>
      <c r="J5" s="9" t="s">
        <v>440</v>
      </c>
      <c r="K5" s="9" t="s">
        <v>441</v>
      </c>
      <c r="L5" s="10" t="s">
        <v>442</v>
      </c>
      <c r="M5" s="10" t="s">
        <v>443</v>
      </c>
      <c r="N5" s="11" t="s">
        <v>91</v>
      </c>
      <c r="O5" s="26" t="s">
        <v>93</v>
      </c>
      <c r="P5" s="10"/>
      <c r="Q5" s="26" t="s">
        <v>104</v>
      </c>
      <c r="Z5" s="28" t="s">
        <v>165</v>
      </c>
      <c r="AF5" s="28" t="s">
        <v>113</v>
      </c>
      <c r="AG5" s="11" t="s">
        <v>273</v>
      </c>
      <c r="AH5" s="11" t="s">
        <v>274</v>
      </c>
      <c r="AK5" s="11" t="s">
        <v>275</v>
      </c>
      <c r="AL5" s="11" t="s">
        <v>276</v>
      </c>
      <c r="AM5" s="11" t="s">
        <v>277</v>
      </c>
      <c r="AN5" s="11" t="s">
        <v>278</v>
      </c>
      <c r="AO5" s="11" t="s">
        <v>279</v>
      </c>
      <c r="AP5" s="11" t="s">
        <v>280</v>
      </c>
      <c r="AS5" s="11" t="s">
        <v>281</v>
      </c>
      <c r="AT5" s="11" t="s">
        <v>282</v>
      </c>
      <c r="AU5" s="11" t="s">
        <v>283</v>
      </c>
      <c r="AX5" s="11" t="s">
        <v>284</v>
      </c>
      <c r="AZ5" s="11" t="s">
        <v>285</v>
      </c>
      <c r="BA5" s="11" t="s">
        <v>286</v>
      </c>
      <c r="BC5" s="11" t="s">
        <v>287</v>
      </c>
      <c r="BD5" s="11" t="s">
        <v>288</v>
      </c>
      <c r="BF5" s="12" t="s">
        <v>182</v>
      </c>
      <c r="BG5" s="11" t="s">
        <v>289</v>
      </c>
      <c r="BH5" s="11" t="s">
        <v>290</v>
      </c>
      <c r="BI5" s="11" t="s">
        <v>291</v>
      </c>
      <c r="BK5" s="11" t="s">
        <v>292</v>
      </c>
      <c r="BL5" s="12" t="s">
        <v>293</v>
      </c>
      <c r="BM5" s="11" t="s">
        <v>294</v>
      </c>
      <c r="BO5" s="11" t="s">
        <v>295</v>
      </c>
      <c r="BP5" s="11" t="s">
        <v>296</v>
      </c>
      <c r="BQ5" s="11" t="s">
        <v>297</v>
      </c>
      <c r="BR5" s="11" t="s">
        <v>298</v>
      </c>
    </row>
    <row r="6" spans="1:74" s="11" customFormat="1" x14ac:dyDescent="0.25">
      <c r="A6" s="30"/>
      <c r="D6" s="10" t="s">
        <v>411</v>
      </c>
      <c r="E6" s="10" t="s">
        <v>444</v>
      </c>
      <c r="F6" s="10" t="s">
        <v>445</v>
      </c>
      <c r="G6" s="10" t="s">
        <v>446</v>
      </c>
      <c r="H6" s="10" t="s">
        <v>447</v>
      </c>
      <c r="I6" s="10" t="s">
        <v>448</v>
      </c>
      <c r="J6" s="10" t="s">
        <v>449</v>
      </c>
      <c r="K6" s="10" t="s">
        <v>0</v>
      </c>
      <c r="L6" s="10" t="s">
        <v>1</v>
      </c>
      <c r="M6" s="10" t="s">
        <v>2</v>
      </c>
      <c r="O6" s="26" t="s">
        <v>94</v>
      </c>
      <c r="P6" s="10"/>
      <c r="Q6" s="26" t="s">
        <v>105</v>
      </c>
      <c r="AF6" s="28" t="s">
        <v>172</v>
      </c>
      <c r="AG6" s="11" t="s">
        <v>273</v>
      </c>
      <c r="AH6" s="11" t="s">
        <v>299</v>
      </c>
      <c r="AK6" s="11" t="s">
        <v>300</v>
      </c>
      <c r="AL6" s="11" t="s">
        <v>301</v>
      </c>
      <c r="AM6" s="11" t="s">
        <v>302</v>
      </c>
      <c r="AN6" s="11" t="s">
        <v>303</v>
      </c>
      <c r="AO6" s="11" t="s">
        <v>304</v>
      </c>
      <c r="AP6" s="11" t="s">
        <v>305</v>
      </c>
      <c r="AS6" s="11" t="s">
        <v>306</v>
      </c>
      <c r="AT6" s="11" t="s">
        <v>307</v>
      </c>
      <c r="AU6" s="11" t="s">
        <v>308</v>
      </c>
      <c r="AX6" s="11" t="s">
        <v>309</v>
      </c>
      <c r="AZ6" s="11" t="s">
        <v>310</v>
      </c>
      <c r="BA6" s="11" t="s">
        <v>311</v>
      </c>
      <c r="BC6" s="11" t="s">
        <v>312</v>
      </c>
      <c r="BD6" s="11" t="s">
        <v>313</v>
      </c>
      <c r="BF6" s="12" t="s">
        <v>183</v>
      </c>
      <c r="BG6" s="11" t="s">
        <v>314</v>
      </c>
      <c r="BH6" s="11" t="s">
        <v>315</v>
      </c>
      <c r="BI6" s="11" t="s">
        <v>316</v>
      </c>
      <c r="BK6" s="11" t="s">
        <v>317</v>
      </c>
      <c r="BM6" s="11" t="s">
        <v>318</v>
      </c>
      <c r="BO6" s="11" t="s">
        <v>319</v>
      </c>
      <c r="BQ6" s="11" t="s">
        <v>320</v>
      </c>
      <c r="BR6" s="11" t="s">
        <v>321</v>
      </c>
    </row>
    <row r="7" spans="1:74" s="11" customFormat="1" x14ac:dyDescent="0.25">
      <c r="A7" s="30"/>
      <c r="D7" s="10" t="s">
        <v>412</v>
      </c>
      <c r="E7" s="10" t="s">
        <v>3</v>
      </c>
      <c r="F7" s="10" t="s">
        <v>4</v>
      </c>
      <c r="G7" s="10" t="s">
        <v>5</v>
      </c>
      <c r="H7" s="10" t="s">
        <v>6</v>
      </c>
      <c r="I7" s="10" t="s">
        <v>7</v>
      </c>
      <c r="J7" s="10" t="s">
        <v>8</v>
      </c>
      <c r="K7" s="10" t="s">
        <v>9</v>
      </c>
      <c r="L7" s="10" t="s">
        <v>10</v>
      </c>
      <c r="M7" s="11" t="s">
        <v>11</v>
      </c>
      <c r="O7" s="26" t="s">
        <v>95</v>
      </c>
      <c r="P7" s="10"/>
      <c r="Q7" s="10"/>
      <c r="S7" s="31"/>
      <c r="T7" s="31"/>
      <c r="AG7" s="11" t="s">
        <v>322</v>
      </c>
      <c r="AH7" s="11" t="s">
        <v>323</v>
      </c>
      <c r="AK7" s="11" t="s">
        <v>324</v>
      </c>
      <c r="AL7" s="11" t="s">
        <v>325</v>
      </c>
      <c r="AM7" s="11" t="s">
        <v>326</v>
      </c>
      <c r="AN7" s="11" t="s">
        <v>327</v>
      </c>
      <c r="AP7" s="11" t="s">
        <v>328</v>
      </c>
      <c r="AS7" s="11" t="s">
        <v>329</v>
      </c>
      <c r="AT7" s="11" t="s">
        <v>330</v>
      </c>
      <c r="AU7" s="11" t="s">
        <v>331</v>
      </c>
      <c r="AX7" s="11" t="s">
        <v>332</v>
      </c>
      <c r="BA7" s="11" t="s">
        <v>333</v>
      </c>
      <c r="BD7" s="11" t="s">
        <v>334</v>
      </c>
      <c r="BF7" s="12" t="s">
        <v>184</v>
      </c>
      <c r="BH7" s="11" t="s">
        <v>335</v>
      </c>
      <c r="BO7" s="11" t="s">
        <v>336</v>
      </c>
      <c r="BQ7" s="11" t="s">
        <v>337</v>
      </c>
      <c r="BR7" s="11" t="s">
        <v>338</v>
      </c>
    </row>
    <row r="8" spans="1:74" s="11" customFormat="1" x14ac:dyDescent="0.25">
      <c r="A8" s="30"/>
      <c r="D8" s="10" t="s">
        <v>413</v>
      </c>
      <c r="E8" s="10" t="s">
        <v>12</v>
      </c>
      <c r="F8" s="10" t="s">
        <v>13</v>
      </c>
      <c r="G8" s="10" t="s">
        <v>14</v>
      </c>
      <c r="H8" s="10" t="s">
        <v>15</v>
      </c>
      <c r="I8" s="10" t="s">
        <v>16</v>
      </c>
      <c r="J8" s="10" t="s">
        <v>17</v>
      </c>
      <c r="K8" s="10" t="s">
        <v>18</v>
      </c>
      <c r="L8" s="10" t="s">
        <v>19</v>
      </c>
      <c r="M8" s="11" t="s">
        <v>20</v>
      </c>
      <c r="O8" s="26" t="s">
        <v>96</v>
      </c>
      <c r="P8" s="10"/>
      <c r="Q8" s="10"/>
      <c r="S8" s="32"/>
      <c r="AG8" s="11" t="s">
        <v>339</v>
      </c>
      <c r="AH8" s="11" t="s">
        <v>340</v>
      </c>
      <c r="AK8" s="11" t="s">
        <v>341</v>
      </c>
      <c r="AL8" s="11" t="s">
        <v>342</v>
      </c>
      <c r="AM8" s="11" t="s">
        <v>343</v>
      </c>
      <c r="AN8" s="11" t="s">
        <v>344</v>
      </c>
      <c r="AP8" s="11" t="s">
        <v>345</v>
      </c>
      <c r="AS8" s="11" t="s">
        <v>346</v>
      </c>
      <c r="AT8" s="11" t="s">
        <v>347</v>
      </c>
      <c r="AU8" s="11" t="s">
        <v>348</v>
      </c>
      <c r="AX8" s="11" t="s">
        <v>349</v>
      </c>
      <c r="BA8" s="11" t="s">
        <v>350</v>
      </c>
      <c r="BD8" s="11" t="s">
        <v>351</v>
      </c>
      <c r="BF8" s="12" t="s">
        <v>185</v>
      </c>
      <c r="BH8" s="11" t="s">
        <v>352</v>
      </c>
      <c r="BO8" s="11" t="s">
        <v>353</v>
      </c>
      <c r="BR8" s="11" t="s">
        <v>354</v>
      </c>
    </row>
    <row r="9" spans="1:74" s="11" customFormat="1" x14ac:dyDescent="0.25">
      <c r="A9" s="30"/>
      <c r="D9" s="11" t="s">
        <v>414</v>
      </c>
      <c r="E9" s="11" t="s">
        <v>21</v>
      </c>
      <c r="F9" s="11" t="s">
        <v>22</v>
      </c>
      <c r="G9" s="11" t="s">
        <v>23</v>
      </c>
      <c r="H9" s="11" t="s">
        <v>24</v>
      </c>
      <c r="I9" s="11" t="s">
        <v>25</v>
      </c>
      <c r="J9" s="11" t="s">
        <v>26</v>
      </c>
      <c r="K9" s="10" t="s">
        <v>27</v>
      </c>
      <c r="L9" s="10" t="s">
        <v>28</v>
      </c>
      <c r="M9" s="11" t="s">
        <v>29</v>
      </c>
      <c r="O9" s="26" t="s">
        <v>97</v>
      </c>
      <c r="P9" s="10"/>
      <c r="Q9" s="10"/>
      <c r="AH9" s="11" t="s">
        <v>355</v>
      </c>
      <c r="AK9" s="11" t="s">
        <v>356</v>
      </c>
      <c r="AL9" s="11" t="s">
        <v>357</v>
      </c>
      <c r="AM9" s="11" t="s">
        <v>358</v>
      </c>
      <c r="AT9" s="11" t="s">
        <v>359</v>
      </c>
      <c r="AU9" s="11" t="s">
        <v>360</v>
      </c>
      <c r="BF9" s="12" t="s">
        <v>186</v>
      </c>
      <c r="BH9" s="11" t="s">
        <v>361</v>
      </c>
      <c r="BO9" s="11" t="s">
        <v>362</v>
      </c>
      <c r="BR9" s="11" t="s">
        <v>363</v>
      </c>
    </row>
    <row r="10" spans="1:74" s="11" customFormat="1" x14ac:dyDescent="0.25">
      <c r="A10" s="30"/>
      <c r="D10" s="11" t="s">
        <v>415</v>
      </c>
      <c r="E10" s="11" t="s">
        <v>30</v>
      </c>
      <c r="F10" s="11" t="s">
        <v>31</v>
      </c>
      <c r="G10" s="11" t="s">
        <v>32</v>
      </c>
      <c r="H10" s="11" t="s">
        <v>33</v>
      </c>
      <c r="I10" s="11" t="s">
        <v>34</v>
      </c>
      <c r="J10" s="11" t="s">
        <v>35</v>
      </c>
      <c r="K10" s="10" t="s">
        <v>36</v>
      </c>
      <c r="L10" s="11" t="s">
        <v>37</v>
      </c>
      <c r="M10" s="11" t="s">
        <v>38</v>
      </c>
      <c r="O10" s="26" t="s">
        <v>98</v>
      </c>
      <c r="P10" s="10"/>
      <c r="Q10" s="10"/>
      <c r="AH10" s="11" t="s">
        <v>364</v>
      </c>
      <c r="AK10" s="11" t="s">
        <v>365</v>
      </c>
      <c r="AL10" s="11" t="s">
        <v>366</v>
      </c>
      <c r="AM10" s="11" t="s">
        <v>367</v>
      </c>
      <c r="AT10" s="11" t="s">
        <v>368</v>
      </c>
      <c r="AU10" s="11" t="s">
        <v>369</v>
      </c>
      <c r="BF10" s="12" t="s">
        <v>187</v>
      </c>
      <c r="BH10" s="11" t="s">
        <v>370</v>
      </c>
      <c r="BR10" s="11" t="s">
        <v>371</v>
      </c>
    </row>
    <row r="11" spans="1:74" s="11" customFormat="1" x14ac:dyDescent="0.25">
      <c r="A11" s="30"/>
      <c r="D11" s="11" t="s">
        <v>416</v>
      </c>
      <c r="E11" s="11" t="s">
        <v>39</v>
      </c>
      <c r="F11" s="11" t="s">
        <v>40</v>
      </c>
      <c r="G11" s="11" t="s">
        <v>41</v>
      </c>
      <c r="H11" s="11" t="s">
        <v>42</v>
      </c>
      <c r="I11" s="11" t="s">
        <v>43</v>
      </c>
      <c r="J11" s="11" t="s">
        <v>44</v>
      </c>
      <c r="K11" s="11" t="s">
        <v>45</v>
      </c>
      <c r="L11" s="11" t="s">
        <v>46</v>
      </c>
      <c r="M11" s="11" t="s">
        <v>47</v>
      </c>
      <c r="O11" s="26" t="s">
        <v>99</v>
      </c>
      <c r="P11" s="10"/>
      <c r="Q11" s="10"/>
      <c r="AH11" s="11" t="s">
        <v>372</v>
      </c>
      <c r="AK11" s="11" t="s">
        <v>373</v>
      </c>
      <c r="AM11" s="11" t="s">
        <v>374</v>
      </c>
      <c r="AT11" s="11" t="s">
        <v>375</v>
      </c>
      <c r="BF11" s="12" t="s">
        <v>188</v>
      </c>
      <c r="BH11" s="11" t="s">
        <v>376</v>
      </c>
    </row>
    <row r="12" spans="1:74" s="11" customFormat="1" x14ac:dyDescent="0.25">
      <c r="A12" s="30"/>
      <c r="F12" s="11" t="s">
        <v>48</v>
      </c>
      <c r="H12" s="11" t="s">
        <v>49</v>
      </c>
      <c r="I12" s="11" t="s">
        <v>50</v>
      </c>
      <c r="K12" s="11" t="s">
        <v>51</v>
      </c>
      <c r="L12" s="11" t="s">
        <v>52</v>
      </c>
      <c r="M12" s="11" t="s">
        <v>53</v>
      </c>
      <c r="AH12" s="11" t="s">
        <v>377</v>
      </c>
      <c r="AK12" s="11" t="s">
        <v>378</v>
      </c>
      <c r="AM12" s="11" t="s">
        <v>379</v>
      </c>
      <c r="AT12" s="11" t="s">
        <v>380</v>
      </c>
      <c r="BF12" s="12" t="s">
        <v>189</v>
      </c>
      <c r="BH12" s="11" t="s">
        <v>381</v>
      </c>
    </row>
    <row r="13" spans="1:74" s="11" customFormat="1" x14ac:dyDescent="0.25">
      <c r="A13" s="30"/>
      <c r="F13" s="11" t="s">
        <v>54</v>
      </c>
      <c r="H13" s="11" t="s">
        <v>55</v>
      </c>
      <c r="I13" s="11" t="s">
        <v>56</v>
      </c>
      <c r="L13" s="11" t="s">
        <v>57</v>
      </c>
      <c r="M13" s="11" t="s">
        <v>58</v>
      </c>
      <c r="S13" s="32"/>
      <c r="T13" s="33"/>
      <c r="U13" s="33"/>
      <c r="V13" s="34"/>
      <c r="W13" s="34"/>
      <c r="X13" s="33"/>
      <c r="Y13" s="33"/>
      <c r="Z13" s="34"/>
      <c r="AK13" s="11" t="s">
        <v>382</v>
      </c>
      <c r="AM13" s="11" t="s">
        <v>383</v>
      </c>
      <c r="BF13" s="12" t="s">
        <v>190</v>
      </c>
      <c r="BH13" s="11" t="s">
        <v>384</v>
      </c>
    </row>
    <row r="14" spans="1:74" s="11" customFormat="1" x14ac:dyDescent="0.25">
      <c r="A14" s="30"/>
      <c r="H14" s="11" t="s">
        <v>59</v>
      </c>
      <c r="I14" s="11" t="s">
        <v>60</v>
      </c>
      <c r="L14" s="11" t="s">
        <v>61</v>
      </c>
      <c r="M14" s="11" t="s">
        <v>62</v>
      </c>
      <c r="T14" s="34"/>
      <c r="U14" s="34"/>
      <c r="V14" s="33"/>
      <c r="W14" s="33"/>
      <c r="X14" s="34"/>
      <c r="Y14" s="34"/>
      <c r="Z14" s="34"/>
      <c r="AK14" s="11" t="s">
        <v>385</v>
      </c>
      <c r="AM14" s="11" t="s">
        <v>386</v>
      </c>
      <c r="BF14" s="12" t="s">
        <v>191</v>
      </c>
      <c r="BH14" s="11" t="s">
        <v>387</v>
      </c>
    </row>
    <row r="15" spans="1:74" s="11" customFormat="1" x14ac:dyDescent="0.25">
      <c r="A15" s="30"/>
      <c r="H15" s="11" t="s">
        <v>63</v>
      </c>
      <c r="L15" s="11" t="s">
        <v>64</v>
      </c>
      <c r="M15" s="11" t="s">
        <v>65</v>
      </c>
      <c r="T15" s="34"/>
      <c r="U15" s="33"/>
      <c r="V15" s="33"/>
      <c r="W15" s="33"/>
      <c r="AK15" s="11" t="s">
        <v>388</v>
      </c>
      <c r="BF15" s="12" t="s">
        <v>192</v>
      </c>
      <c r="BH15" s="11" t="s">
        <v>389</v>
      </c>
    </row>
    <row r="16" spans="1:74" s="11" customFormat="1" x14ac:dyDescent="0.25">
      <c r="A16" s="30"/>
      <c r="H16" s="11" t="s">
        <v>66</v>
      </c>
      <c r="L16" s="11" t="s">
        <v>67</v>
      </c>
      <c r="T16" s="33"/>
      <c r="U16" s="33"/>
      <c r="V16" s="34"/>
      <c r="W16" s="34"/>
      <c r="AK16" s="11" t="s">
        <v>390</v>
      </c>
      <c r="BF16" s="12" t="s">
        <v>193</v>
      </c>
      <c r="BH16" s="11" t="s">
        <v>391</v>
      </c>
    </row>
    <row r="17" spans="1:60" s="11" customFormat="1" x14ac:dyDescent="0.25">
      <c r="A17" s="30"/>
      <c r="H17" s="11" t="s">
        <v>68</v>
      </c>
      <c r="AK17" s="11" t="s">
        <v>392</v>
      </c>
      <c r="BF17" s="12" t="s">
        <v>194</v>
      </c>
      <c r="BH17" s="11" t="s">
        <v>393</v>
      </c>
    </row>
    <row r="18" spans="1:60" s="11" customFormat="1" x14ac:dyDescent="0.25">
      <c r="A18" s="30"/>
      <c r="H18" s="11" t="s">
        <v>69</v>
      </c>
      <c r="AK18" s="11" t="s">
        <v>394</v>
      </c>
      <c r="BH18" s="11" t="s">
        <v>395</v>
      </c>
    </row>
    <row r="19" spans="1:60" s="11" customFormat="1" x14ac:dyDescent="0.25">
      <c r="A19" s="30"/>
      <c r="H19" s="11" t="s">
        <v>70</v>
      </c>
      <c r="S19" s="32"/>
      <c r="AK19" s="11" t="s">
        <v>396</v>
      </c>
      <c r="BH19" s="11" t="s">
        <v>397</v>
      </c>
    </row>
    <row r="20" spans="1:60" s="11" customFormat="1" x14ac:dyDescent="0.25">
      <c r="A20" s="30"/>
      <c r="H20" s="11" t="s">
        <v>71</v>
      </c>
      <c r="AK20" s="11" t="s">
        <v>398</v>
      </c>
      <c r="BH20" s="11" t="s">
        <v>399</v>
      </c>
    </row>
    <row r="21" spans="1:60" s="11" customFormat="1" x14ac:dyDescent="0.25">
      <c r="A21" s="30"/>
      <c r="BH21" s="11" t="s">
        <v>400</v>
      </c>
    </row>
    <row r="22" spans="1:60" s="11" customFormat="1" x14ac:dyDescent="0.25">
      <c r="A22" s="30"/>
      <c r="X22" s="35"/>
      <c r="BH22" s="11" t="s">
        <v>401</v>
      </c>
    </row>
    <row r="23" spans="1:60" s="11" customFormat="1" x14ac:dyDescent="0.25">
      <c r="A23" s="30"/>
      <c r="S23" s="32"/>
      <c r="BH23" s="11" t="s">
        <v>402</v>
      </c>
    </row>
    <row r="24" spans="1:60" s="11" customFormat="1" x14ac:dyDescent="0.25">
      <c r="A24" s="30"/>
      <c r="X24" s="10"/>
      <c r="BH24" s="11" t="s">
        <v>403</v>
      </c>
    </row>
    <row r="25" spans="1:60" s="11" customFormat="1" x14ac:dyDescent="0.25">
      <c r="A25" s="30"/>
      <c r="BH25" s="11" t="s">
        <v>404</v>
      </c>
    </row>
    <row r="26" spans="1:60" s="11" customFormat="1" x14ac:dyDescent="0.25">
      <c r="A26" s="30"/>
      <c r="S26" s="32"/>
      <c r="Z26" s="36"/>
      <c r="AA26" s="36"/>
      <c r="AB26" s="37"/>
      <c r="AC26" s="37"/>
      <c r="AD26" s="37"/>
      <c r="AE26" s="36"/>
    </row>
    <row r="27" spans="1:60" s="11" customFormat="1" x14ac:dyDescent="0.25">
      <c r="A27" s="30"/>
      <c r="T27" s="36"/>
      <c r="U27" s="36"/>
      <c r="V27" s="37"/>
      <c r="W27" s="37"/>
      <c r="X27" s="37"/>
      <c r="Y27" s="36"/>
    </row>
    <row r="28" spans="1:60" s="11" customFormat="1" x14ac:dyDescent="0.25">
      <c r="A28" s="30"/>
    </row>
    <row r="29" spans="1:60" s="11" customFormat="1" x14ac:dyDescent="0.25">
      <c r="A29" s="30"/>
    </row>
    <row r="30" spans="1:60" s="11" customFormat="1" x14ac:dyDescent="0.25">
      <c r="A30" s="30"/>
    </row>
    <row r="31" spans="1:60" s="11" customFormat="1" x14ac:dyDescent="0.25">
      <c r="A31" s="30"/>
    </row>
    <row r="32" spans="1:60" s="11" customFormat="1" x14ac:dyDescent="0.25">
      <c r="A32" s="30"/>
    </row>
    <row r="33" spans="1:1" s="11" customFormat="1" x14ac:dyDescent="0.25">
      <c r="A33" s="30"/>
    </row>
    <row r="34" spans="1:1" s="11" customFormat="1" x14ac:dyDescent="0.25">
      <c r="A34" s="30"/>
    </row>
    <row r="35" spans="1:1" s="11" customFormat="1" x14ac:dyDescent="0.25">
      <c r="A35" s="30"/>
    </row>
    <row r="36" spans="1:1" s="11" customFormat="1" x14ac:dyDescent="0.25">
      <c r="A36" s="30"/>
    </row>
    <row r="37" spans="1:1" s="11" customFormat="1" x14ac:dyDescent="0.25">
      <c r="A37" s="30"/>
    </row>
    <row r="38" spans="1:1" s="11" customFormat="1" x14ac:dyDescent="0.25">
      <c r="A38" s="30"/>
    </row>
    <row r="39" spans="1:1" s="11" customFormat="1" x14ac:dyDescent="0.25">
      <c r="A39" s="30"/>
    </row>
    <row r="40" spans="1:1" s="11" customFormat="1" x14ac:dyDescent="0.25">
      <c r="A40" s="30"/>
    </row>
    <row r="41" spans="1:1" s="11" customFormat="1" x14ac:dyDescent="0.25">
      <c r="A41" s="30"/>
    </row>
    <row r="42" spans="1:1" s="11" customFormat="1" x14ac:dyDescent="0.25">
      <c r="A42" s="30"/>
    </row>
    <row r="43" spans="1:1" s="11" customFormat="1" x14ac:dyDescent="0.25">
      <c r="A43" s="30"/>
    </row>
    <row r="44" spans="1:1" s="11" customFormat="1" x14ac:dyDescent="0.25">
      <c r="A44" s="30"/>
    </row>
    <row r="45" spans="1:1" s="11" customFormat="1" x14ac:dyDescent="0.25">
      <c r="A45" s="30"/>
    </row>
    <row r="46" spans="1:1" s="11" customFormat="1" x14ac:dyDescent="0.25">
      <c r="A46" s="30"/>
    </row>
    <row r="47" spans="1:1" s="11" customFormat="1" x14ac:dyDescent="0.25">
      <c r="A47" s="30"/>
    </row>
    <row r="48" spans="1:1" s="11" customFormat="1" x14ac:dyDescent="0.25">
      <c r="A48" s="30"/>
    </row>
    <row r="49" spans="1:1" s="11" customFormat="1" x14ac:dyDescent="0.25">
      <c r="A49" s="30"/>
    </row>
    <row r="50" spans="1:1" s="11" customFormat="1" x14ac:dyDescent="0.25">
      <c r="A50" s="30"/>
    </row>
    <row r="51" spans="1:1" s="11" customFormat="1" x14ac:dyDescent="0.25">
      <c r="A51" s="30"/>
    </row>
    <row r="52" spans="1:1" s="11" customFormat="1" x14ac:dyDescent="0.25">
      <c r="A52" s="30"/>
    </row>
    <row r="53" spans="1:1" s="11" customFormat="1" x14ac:dyDescent="0.25">
      <c r="A53" s="30"/>
    </row>
    <row r="54" spans="1:1" s="11" customFormat="1" x14ac:dyDescent="0.25">
      <c r="A54" s="30"/>
    </row>
    <row r="55" spans="1:1" s="11" customFormat="1" x14ac:dyDescent="0.25">
      <c r="A55" s="30"/>
    </row>
    <row r="56" spans="1:1" s="11" customFormat="1" x14ac:dyDescent="0.25">
      <c r="A56" s="30"/>
    </row>
    <row r="57" spans="1:1" s="11" customFormat="1" x14ac:dyDescent="0.25">
      <c r="A57" s="30"/>
    </row>
    <row r="58" spans="1:1" s="11" customFormat="1" x14ac:dyDescent="0.25">
      <c r="A58" s="30"/>
    </row>
    <row r="59" spans="1:1" s="11" customFormat="1" x14ac:dyDescent="0.25">
      <c r="A59" s="30"/>
    </row>
    <row r="60" spans="1:1" s="11" customFormat="1" x14ac:dyDescent="0.25">
      <c r="A60" s="30"/>
    </row>
    <row r="61" spans="1:1" s="11" customFormat="1" x14ac:dyDescent="0.25">
      <c r="A61" s="30"/>
    </row>
    <row r="62" spans="1:1" s="11" customFormat="1" x14ac:dyDescent="0.25">
      <c r="A62" s="30"/>
    </row>
    <row r="63" spans="1:1" s="11" customFormat="1" x14ac:dyDescent="0.25">
      <c r="A63" s="30"/>
    </row>
    <row r="64" spans="1:1" s="11" customFormat="1" x14ac:dyDescent="0.25">
      <c r="A64" s="30"/>
    </row>
    <row r="65" spans="1:1" s="11" customFormat="1" x14ac:dyDescent="0.25">
      <c r="A65" s="30"/>
    </row>
    <row r="66" spans="1:1" s="11" customFormat="1" x14ac:dyDescent="0.25">
      <c r="A66" s="30"/>
    </row>
    <row r="67" spans="1:1" s="11" customFormat="1" x14ac:dyDescent="0.25">
      <c r="A67" s="30"/>
    </row>
    <row r="68" spans="1:1" s="11" customFormat="1" x14ac:dyDescent="0.25">
      <c r="A68" s="30"/>
    </row>
    <row r="69" spans="1:1" s="11" customFormat="1" x14ac:dyDescent="0.25">
      <c r="A69" s="30"/>
    </row>
    <row r="70" spans="1:1" s="11" customFormat="1" x14ac:dyDescent="0.25">
      <c r="A70" s="30"/>
    </row>
    <row r="71" spans="1:1" s="11" customFormat="1" x14ac:dyDescent="0.25">
      <c r="A71" s="30"/>
    </row>
    <row r="72" spans="1:1" s="11" customFormat="1" x14ac:dyDescent="0.25">
      <c r="A72" s="30"/>
    </row>
    <row r="73" spans="1:1" s="11" customFormat="1" x14ac:dyDescent="0.25">
      <c r="A73" s="30"/>
    </row>
    <row r="74" spans="1:1" s="11" customFormat="1" x14ac:dyDescent="0.25">
      <c r="A74" s="30"/>
    </row>
    <row r="75" spans="1:1" s="11" customFormat="1" x14ac:dyDescent="0.25">
      <c r="A75" s="30"/>
    </row>
    <row r="76" spans="1:1" s="11" customFormat="1" x14ac:dyDescent="0.25">
      <c r="A76" s="30"/>
    </row>
    <row r="77" spans="1:1" s="11" customFormat="1" x14ac:dyDescent="0.25">
      <c r="A77" s="30"/>
    </row>
    <row r="78" spans="1:1" s="11" customFormat="1" x14ac:dyDescent="0.25">
      <c r="A78" s="30"/>
    </row>
    <row r="79" spans="1:1" s="11" customFormat="1" x14ac:dyDescent="0.25">
      <c r="A79" s="30"/>
    </row>
    <row r="80" spans="1:1" s="11" customFormat="1" x14ac:dyDescent="0.25">
      <c r="A80" s="30"/>
    </row>
    <row r="81" spans="1:1" s="11" customFormat="1" x14ac:dyDescent="0.25">
      <c r="A81" s="30"/>
    </row>
    <row r="82" spans="1:1" s="11" customFormat="1" x14ac:dyDescent="0.25">
      <c r="A82" s="30"/>
    </row>
    <row r="83" spans="1:1" s="11" customFormat="1" x14ac:dyDescent="0.25">
      <c r="A83" s="30"/>
    </row>
    <row r="84" spans="1:1" s="11" customFormat="1" x14ac:dyDescent="0.25">
      <c r="A84" s="30"/>
    </row>
    <row r="85" spans="1:1" s="11" customFormat="1" x14ac:dyDescent="0.25">
      <c r="A85" s="30"/>
    </row>
    <row r="86" spans="1:1" s="11" customFormat="1" x14ac:dyDescent="0.25">
      <c r="A86" s="30"/>
    </row>
    <row r="87" spans="1:1" s="11" customFormat="1" x14ac:dyDescent="0.25">
      <c r="A87" s="30"/>
    </row>
    <row r="88" spans="1:1" s="11" customFormat="1" x14ac:dyDescent="0.25">
      <c r="A88" s="30"/>
    </row>
    <row r="89" spans="1:1" s="11" customFormat="1" x14ac:dyDescent="0.25">
      <c r="A89" s="30"/>
    </row>
    <row r="90" spans="1:1" s="11" customFormat="1" x14ac:dyDescent="0.25">
      <c r="A90" s="30"/>
    </row>
    <row r="91" spans="1:1" s="11" customFormat="1" x14ac:dyDescent="0.25">
      <c r="A91" s="30"/>
    </row>
    <row r="92" spans="1:1" s="11" customFormat="1" x14ac:dyDescent="0.25">
      <c r="A92" s="30"/>
    </row>
    <row r="93" spans="1:1" s="11" customFormat="1" x14ac:dyDescent="0.25">
      <c r="A93" s="30"/>
    </row>
    <row r="94" spans="1:1" s="11" customFormat="1" x14ac:dyDescent="0.25">
      <c r="A94" s="30"/>
    </row>
    <row r="95" spans="1:1" s="11" customFormat="1" x14ac:dyDescent="0.25">
      <c r="A95" s="30"/>
    </row>
    <row r="96" spans="1:1" s="11" customFormat="1" x14ac:dyDescent="0.25">
      <c r="A96" s="30"/>
    </row>
    <row r="97" spans="1:1" s="11" customFormat="1" x14ac:dyDescent="0.25">
      <c r="A97" s="30"/>
    </row>
    <row r="98" spans="1:1" s="11" customFormat="1" x14ac:dyDescent="0.25">
      <c r="A98" s="30"/>
    </row>
    <row r="99" spans="1:1" s="11" customFormat="1" x14ac:dyDescent="0.25">
      <c r="A99" s="30"/>
    </row>
    <row r="100" spans="1:1" s="11" customFormat="1" x14ac:dyDescent="0.25">
      <c r="A100" s="30"/>
    </row>
    <row r="101" spans="1:1" s="11" customFormat="1" x14ac:dyDescent="0.25">
      <c r="A101" s="30"/>
    </row>
    <row r="102" spans="1:1" s="11" customFormat="1" x14ac:dyDescent="0.25">
      <c r="A102" s="30"/>
    </row>
    <row r="103" spans="1:1" s="11" customFormat="1" x14ac:dyDescent="0.25">
      <c r="A103" s="30"/>
    </row>
    <row r="104" spans="1:1" s="11" customFormat="1" x14ac:dyDescent="0.25">
      <c r="A104" s="30"/>
    </row>
    <row r="105" spans="1:1" s="11" customFormat="1" x14ac:dyDescent="0.25">
      <c r="A105" s="30"/>
    </row>
    <row r="106" spans="1:1" s="11" customFormat="1" x14ac:dyDescent="0.25">
      <c r="A106" s="30"/>
    </row>
    <row r="107" spans="1:1" s="11" customFormat="1" x14ac:dyDescent="0.25">
      <c r="A107" s="30"/>
    </row>
    <row r="108" spans="1:1" s="11" customFormat="1" x14ac:dyDescent="0.25">
      <c r="A108" s="30"/>
    </row>
    <row r="109" spans="1:1" s="11" customFormat="1" x14ac:dyDescent="0.25">
      <c r="A109" s="30"/>
    </row>
    <row r="110" spans="1:1" s="11" customFormat="1" x14ac:dyDescent="0.25">
      <c r="A110" s="30"/>
    </row>
    <row r="111" spans="1:1" s="11" customFormat="1" x14ac:dyDescent="0.25">
      <c r="A111" s="30"/>
    </row>
    <row r="112" spans="1:1" s="11" customFormat="1" x14ac:dyDescent="0.25">
      <c r="A112" s="30"/>
    </row>
    <row r="113" spans="1:1" s="11" customFormat="1" x14ac:dyDescent="0.25">
      <c r="A113" s="30"/>
    </row>
    <row r="114" spans="1:1" s="11" customFormat="1" x14ac:dyDescent="0.25">
      <c r="A114" s="30"/>
    </row>
    <row r="115" spans="1:1" s="11" customFormat="1" x14ac:dyDescent="0.25">
      <c r="A115" s="30"/>
    </row>
    <row r="116" spans="1:1" s="11" customFormat="1" x14ac:dyDescent="0.25">
      <c r="A116" s="30"/>
    </row>
    <row r="117" spans="1:1" s="11" customFormat="1" x14ac:dyDescent="0.25">
      <c r="A117" s="30"/>
    </row>
    <row r="118" spans="1:1" s="11" customFormat="1" x14ac:dyDescent="0.25">
      <c r="A118" s="30"/>
    </row>
    <row r="119" spans="1:1" s="11" customFormat="1" x14ac:dyDescent="0.25">
      <c r="A119" s="30"/>
    </row>
    <row r="120" spans="1:1" s="11" customFormat="1" x14ac:dyDescent="0.25">
      <c r="A120" s="30"/>
    </row>
    <row r="121" spans="1:1" s="11" customFormat="1" x14ac:dyDescent="0.25">
      <c r="A121" s="30"/>
    </row>
    <row r="122" spans="1:1" s="11" customFormat="1" x14ac:dyDescent="0.25">
      <c r="A122" s="30"/>
    </row>
    <row r="123" spans="1:1" s="11" customFormat="1" x14ac:dyDescent="0.25">
      <c r="A123" s="30"/>
    </row>
    <row r="124" spans="1:1" s="11" customFormat="1" x14ac:dyDescent="0.25">
      <c r="A124" s="30"/>
    </row>
    <row r="125" spans="1:1" s="11" customFormat="1" x14ac:dyDescent="0.25">
      <c r="A125" s="30"/>
    </row>
    <row r="126" spans="1:1" s="11" customFormat="1" x14ac:dyDescent="0.25">
      <c r="A126" s="30"/>
    </row>
    <row r="127" spans="1:1" s="11" customFormat="1" x14ac:dyDescent="0.25">
      <c r="A127" s="30"/>
    </row>
    <row r="128" spans="1:1" s="11" customFormat="1" x14ac:dyDescent="0.25">
      <c r="A128" s="30"/>
    </row>
    <row r="129" spans="1:1" s="11" customFormat="1" x14ac:dyDescent="0.25">
      <c r="A129" s="30"/>
    </row>
    <row r="130" spans="1:1" s="11" customFormat="1" x14ac:dyDescent="0.25">
      <c r="A130" s="30"/>
    </row>
    <row r="131" spans="1:1" s="11" customFormat="1" x14ac:dyDescent="0.25">
      <c r="A131" s="30"/>
    </row>
    <row r="132" spans="1:1" s="11" customFormat="1" x14ac:dyDescent="0.25">
      <c r="A132" s="30"/>
    </row>
    <row r="133" spans="1:1" s="11" customFormat="1" x14ac:dyDescent="0.25">
      <c r="A133" s="30"/>
    </row>
    <row r="134" spans="1:1" s="11" customFormat="1" x14ac:dyDescent="0.25">
      <c r="A134" s="30"/>
    </row>
    <row r="135" spans="1:1" s="11" customFormat="1" x14ac:dyDescent="0.25">
      <c r="A135" s="30"/>
    </row>
    <row r="136" spans="1:1" s="11" customFormat="1" x14ac:dyDescent="0.25">
      <c r="A136" s="30"/>
    </row>
    <row r="137" spans="1:1" s="11" customFormat="1" x14ac:dyDescent="0.25">
      <c r="A137" s="30"/>
    </row>
    <row r="138" spans="1:1" s="11" customFormat="1" x14ac:dyDescent="0.25">
      <c r="A138" s="30"/>
    </row>
    <row r="139" spans="1:1" s="11" customFormat="1" x14ac:dyDescent="0.25">
      <c r="A139" s="30"/>
    </row>
    <row r="140" spans="1:1" s="11" customFormat="1" x14ac:dyDescent="0.25">
      <c r="A140" s="30"/>
    </row>
    <row r="141" spans="1:1" s="11" customFormat="1" x14ac:dyDescent="0.25">
      <c r="A141" s="30"/>
    </row>
    <row r="142" spans="1:1" s="11" customFormat="1" x14ac:dyDescent="0.25">
      <c r="A142" s="30"/>
    </row>
    <row r="143" spans="1:1" s="11" customFormat="1" x14ac:dyDescent="0.25">
      <c r="A143" s="30"/>
    </row>
    <row r="144" spans="1:1" s="11" customFormat="1" x14ac:dyDescent="0.25">
      <c r="A144" s="30"/>
    </row>
    <row r="145" spans="1:1" s="11" customFormat="1" x14ac:dyDescent="0.25">
      <c r="A145" s="30"/>
    </row>
    <row r="146" spans="1:1" s="11" customFormat="1" x14ac:dyDescent="0.25">
      <c r="A146" s="30"/>
    </row>
    <row r="147" spans="1:1" s="11" customFormat="1" x14ac:dyDescent="0.25">
      <c r="A147" s="30"/>
    </row>
    <row r="148" spans="1:1" s="11" customFormat="1" x14ac:dyDescent="0.25">
      <c r="A148" s="30"/>
    </row>
    <row r="149" spans="1:1" s="11" customFormat="1" x14ac:dyDescent="0.25">
      <c r="A149" s="30"/>
    </row>
    <row r="150" spans="1:1" s="11" customFormat="1" x14ac:dyDescent="0.25">
      <c r="A150" s="30"/>
    </row>
    <row r="151" spans="1:1" s="11" customFormat="1" x14ac:dyDescent="0.25">
      <c r="A151" s="30"/>
    </row>
    <row r="152" spans="1:1" s="11" customFormat="1" x14ac:dyDescent="0.25">
      <c r="A152" s="30"/>
    </row>
    <row r="153" spans="1:1" s="11" customFormat="1" x14ac:dyDescent="0.25">
      <c r="A153" s="30"/>
    </row>
    <row r="154" spans="1:1" s="11" customFormat="1" x14ac:dyDescent="0.25">
      <c r="A154" s="30"/>
    </row>
    <row r="155" spans="1:1" s="11" customFormat="1" x14ac:dyDescent="0.25">
      <c r="A155" s="30"/>
    </row>
    <row r="156" spans="1:1" s="11" customFormat="1" x14ac:dyDescent="0.25">
      <c r="A156" s="30"/>
    </row>
    <row r="157" spans="1:1" s="11" customFormat="1" x14ac:dyDescent="0.25">
      <c r="A157" s="30"/>
    </row>
    <row r="158" spans="1:1" s="11" customFormat="1" x14ac:dyDescent="0.25">
      <c r="A158" s="30"/>
    </row>
    <row r="159" spans="1:1" s="11" customFormat="1" x14ac:dyDescent="0.25">
      <c r="A159" s="30"/>
    </row>
    <row r="160" spans="1:1" s="11" customFormat="1" x14ac:dyDescent="0.25">
      <c r="A160" s="30"/>
    </row>
    <row r="161" spans="1:1" s="11" customFormat="1" x14ac:dyDescent="0.25">
      <c r="A161" s="30"/>
    </row>
    <row r="162" spans="1:1" s="11" customFormat="1" x14ac:dyDescent="0.25">
      <c r="A162" s="30"/>
    </row>
    <row r="163" spans="1:1" s="11" customFormat="1" x14ac:dyDescent="0.25">
      <c r="A163" s="30"/>
    </row>
    <row r="164" spans="1:1" s="11" customFormat="1" x14ac:dyDescent="0.25">
      <c r="A164" s="30"/>
    </row>
    <row r="165" spans="1:1" s="11" customFormat="1" x14ac:dyDescent="0.25">
      <c r="A165" s="30"/>
    </row>
    <row r="166" spans="1:1" s="11" customFormat="1" x14ac:dyDescent="0.25">
      <c r="A166" s="30"/>
    </row>
    <row r="167" spans="1:1" s="11" customFormat="1" x14ac:dyDescent="0.25">
      <c r="A167" s="30"/>
    </row>
    <row r="168" spans="1:1" s="11" customFormat="1" x14ac:dyDescent="0.25">
      <c r="A168" s="30"/>
    </row>
    <row r="169" spans="1:1" s="11" customFormat="1" x14ac:dyDescent="0.25">
      <c r="A169" s="30"/>
    </row>
    <row r="170" spans="1:1" s="11" customFormat="1" x14ac:dyDescent="0.25">
      <c r="A170" s="30"/>
    </row>
    <row r="171" spans="1:1" s="11" customFormat="1" x14ac:dyDescent="0.25">
      <c r="A171" s="30"/>
    </row>
    <row r="172" spans="1:1" s="13" customFormat="1" x14ac:dyDescent="0.2">
      <c r="A172" s="38"/>
    </row>
    <row r="173" spans="1:1" s="13" customFormat="1" x14ac:dyDescent="0.2">
      <c r="A173" s="38"/>
    </row>
    <row r="174" spans="1:1" s="13" customFormat="1" x14ac:dyDescent="0.2">
      <c r="A174" s="38"/>
    </row>
    <row r="175" spans="1:1" s="13" customFormat="1" x14ac:dyDescent="0.2">
      <c r="A175" s="38"/>
    </row>
    <row r="176" spans="1:1" s="13" customFormat="1" x14ac:dyDescent="0.2">
      <c r="A176" s="38"/>
    </row>
    <row r="177" spans="1:1" s="13" customFormat="1" x14ac:dyDescent="0.2">
      <c r="A177" s="38"/>
    </row>
    <row r="178" spans="1:1" s="13" customFormat="1" x14ac:dyDescent="0.2">
      <c r="A178" s="38"/>
    </row>
    <row r="179" spans="1:1" s="13" customFormat="1" x14ac:dyDescent="0.2">
      <c r="A179" s="38"/>
    </row>
    <row r="180" spans="1:1" s="13" customFormat="1" x14ac:dyDescent="0.2">
      <c r="A180" s="38"/>
    </row>
    <row r="181" spans="1:1" s="13" customFormat="1" x14ac:dyDescent="0.2">
      <c r="A181" s="38"/>
    </row>
    <row r="182" spans="1:1" s="13" customFormat="1" x14ac:dyDescent="0.2">
      <c r="A182" s="38"/>
    </row>
    <row r="183" spans="1:1" s="13" customFormat="1" x14ac:dyDescent="0.2">
      <c r="A183" s="38"/>
    </row>
    <row r="184" spans="1:1" s="13" customFormat="1" x14ac:dyDescent="0.2">
      <c r="A184" s="38"/>
    </row>
    <row r="185" spans="1:1" s="13" customFormat="1" x14ac:dyDescent="0.2">
      <c r="A185" s="38"/>
    </row>
    <row r="186" spans="1:1" s="13" customFormat="1" x14ac:dyDescent="0.2">
      <c r="A186" s="38"/>
    </row>
    <row r="187" spans="1:1" s="13" customFormat="1" x14ac:dyDescent="0.2">
      <c r="A187" s="38"/>
    </row>
    <row r="188" spans="1:1" s="13" customFormat="1" x14ac:dyDescent="0.2">
      <c r="A188" s="38"/>
    </row>
    <row r="189" spans="1:1" s="13" customFormat="1" x14ac:dyDescent="0.2">
      <c r="A189" s="38"/>
    </row>
    <row r="190" spans="1:1" s="13" customFormat="1" x14ac:dyDescent="0.2">
      <c r="A190" s="38"/>
    </row>
    <row r="191" spans="1:1" s="13" customFormat="1" x14ac:dyDescent="0.2">
      <c r="A191" s="38"/>
    </row>
    <row r="192" spans="1:1" s="13" customFormat="1" x14ac:dyDescent="0.2">
      <c r="A192" s="38"/>
    </row>
  </sheetData>
  <sheetProtection sheet="1" objects="1" scenarios="1" selectLockedCells="1" selectUnlockedCells="1"/>
  <phoneticPr fontId="21" type="noConversion"/>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15407970C0F44F90735483983EBC32" ma:contentTypeVersion="11" ma:contentTypeDescription="Create a new document." ma:contentTypeScope="" ma:versionID="b5c057e6a2c01a16c498a9e643837a26">
  <xsd:schema xmlns:xsd="http://www.w3.org/2001/XMLSchema" xmlns:xs="http://www.w3.org/2001/XMLSchema" xmlns:p="http://schemas.microsoft.com/office/2006/metadata/properties" xmlns:ns3="9d7c89e6-7c72-4cb9-bb0a-a99e4431ff35" xmlns:ns4="ea66861e-406f-4c5d-80c8-2d674c7024ef" targetNamespace="http://schemas.microsoft.com/office/2006/metadata/properties" ma:root="true" ma:fieldsID="5aa5f3f4b320675d26db3aaeee38f49b" ns3:_="" ns4:_="">
    <xsd:import namespace="9d7c89e6-7c72-4cb9-bb0a-a99e4431ff35"/>
    <xsd:import namespace="ea66861e-406f-4c5d-80c8-2d674c7024e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7c89e6-7c72-4cb9-bb0a-a99e4431f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6861e-406f-4c5d-80c8-2d674c7024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0549A5-BADE-4B3D-9B73-60D41EDEC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7c89e6-7c72-4cb9-bb0a-a99e4431ff35"/>
    <ds:schemaRef ds:uri="ea66861e-406f-4c5d-80c8-2d674c702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6C2681-BBBE-4D9D-85BA-8A22C0E4B543}">
  <ds:schemaRefs>
    <ds:schemaRef ds:uri="http://schemas.openxmlformats.org/package/2006/metadata/core-properties"/>
    <ds:schemaRef ds:uri="ea66861e-406f-4c5d-80c8-2d674c7024ef"/>
    <ds:schemaRef ds:uri="http://schemas.microsoft.com/office/2006/documentManagement/types"/>
    <ds:schemaRef ds:uri="http://purl.org/dc/elements/1.1/"/>
    <ds:schemaRef ds:uri="http://schemas.microsoft.com/office/infopath/2007/PartnerControls"/>
    <ds:schemaRef ds:uri="http://purl.org/dc/dcmitype/"/>
    <ds:schemaRef ds:uri="9d7c89e6-7c72-4cb9-bb0a-a99e4431ff35"/>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3C2CA423-AF31-4C10-800C-026B72D336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47</vt:i4>
      </vt:variant>
    </vt:vector>
  </HeadingPairs>
  <TitlesOfParts>
    <vt:vector size="53" baseType="lpstr">
      <vt:lpstr>PPA 2019-1</vt:lpstr>
      <vt:lpstr>accion proyecta. 2020</vt:lpstr>
      <vt:lpstr>accion retirada plan de accion</vt:lpstr>
      <vt:lpstr>accion sin meta proyectada 2019</vt:lpstr>
      <vt:lpstr>acciones final. 2017 - 2018</vt:lpstr>
      <vt:lpstr>Validadores (2)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Perez Useche</dc:creator>
  <cp:lastModifiedBy>Windows 10</cp:lastModifiedBy>
  <dcterms:created xsi:type="dcterms:W3CDTF">2017-01-11T16:19:29Z</dcterms:created>
  <dcterms:modified xsi:type="dcterms:W3CDTF">2020-05-10T19:19:26Z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0x0101008515407970C0F44F90735483983EBC32</vt:lpwstr>
  </property>
</Properties>
</file>