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autoCompressPictures="0" defaultThemeVersion="124226"/>
  <mc:AlternateContent xmlns:mc="http://schemas.openxmlformats.org/markup-compatibility/2006">
    <mc:Choice Requires="x15">
      <x15ac:absPath xmlns:x15ac="http://schemas.microsoft.com/office/spreadsheetml/2010/11/ac" url="D:\backup agosto 2021\1. AFFABRE\CLIENTES\OSPINAS\CORPACERO AV 68\MODIF PPRU 2019\REPARTO C Y B\23. JUN 17 DE 24 - AJUSTE BOA - SDP\ESTUDIO ECONOMICO 2024\"/>
    </mc:Choice>
  </mc:AlternateContent>
  <xr:revisionPtr revIDLastSave="0" documentId="13_ncr:1_{BCDEECC7-5850-40C0-8423-5980CCD3729B}" xr6:coauthVersionLast="47" xr6:coauthVersionMax="47" xr10:uidLastSave="{00000000-0000-0000-0000-000000000000}"/>
  <workbookProtection workbookAlgorithmName="SHA-512" workbookHashValue="4rD02+Bd6T5eaa9is0q0EQmPw1eu0Isyyyz6Fbic/yrrPnqlbWsrt7GGoP4xfqypIgGcGU82Jf13ykd7d65LVg==" workbookSaltValue="XbTgdzu5IWtoYJg1ZmqoIw==" workbookSpinCount="100000" lockStructure="1"/>
  <bookViews>
    <workbookView xWindow="28680" yWindow="-120" windowWidth="19440" windowHeight="15000" tabRatio="968" xr2:uid="{00000000-000D-0000-FFFF-FFFF00000000}"/>
  </bookViews>
  <sheets>
    <sheet name="INDICE" sheetId="9" r:id="rId1"/>
    <sheet name="BASE_PREDIOS_PP" sheetId="3" r:id="rId2"/>
    <sheet name="PREDIOS" sheetId="29" r:id="rId3"/>
    <sheet name="AREAS_PPRU" sheetId="1" r:id="rId4"/>
    <sheet name="ESPACIO PUBLICO" sheetId="23" r:id="rId5"/>
    <sheet name="CARGAS_PPRU" sheetId="12" r:id="rId6"/>
    <sheet name="CARGAS_UGU" sheetId="30" r:id="rId7"/>
    <sheet name="PRODUCTOS_INMOBILIARIOS" sheetId="14" r:id="rId8"/>
    <sheet name="EDIFICABILIDAD" sheetId="25" r:id="rId9"/>
    <sheet name="COSTOS_DIRECTOS" sheetId="6" r:id="rId10"/>
    <sheet name="COSTOS_INDIRECTOS" sheetId="15" r:id="rId11"/>
    <sheet name="BALANCE" sheetId="7" r:id="rId12"/>
    <sheet name="Reparto_Ventas" sheetId="18" r:id="rId13"/>
    <sheet name="CRONOGRAMA" sheetId="28" r:id="rId14"/>
    <sheet name="CRONO-BASE" sheetId="34" r:id="rId15"/>
    <sheet name="CUADRO DE AREAS" sheetId="2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eta1">[1]VENTAS!$G$23</definedName>
    <definedName name="__eta2">[1]VENTAS!$G$24</definedName>
    <definedName name="_11.__EDIFICABILIDAD">INDICE!$B$13</definedName>
    <definedName name="_5" hidden="1">#REF!</definedName>
    <definedName name="_eta1" localSheetId="12">#REF!</definedName>
    <definedName name="_eta1">#REF!</definedName>
    <definedName name="_eta2" localSheetId="12">#REF!</definedName>
    <definedName name="_eta2">#REF!</definedName>
    <definedName name="_eta3" localSheetId="12">[2]VENTAS!#REF!</definedName>
    <definedName name="_eta3">[2]VENTAS!#REF!</definedName>
    <definedName name="_Table2_In2" localSheetId="12" hidden="1">#REF!</definedName>
    <definedName name="_Table2_In2" hidden="1">#REF!</definedName>
    <definedName name="a" localSheetId="12">#REF!</definedName>
    <definedName name="a">#REF!</definedName>
    <definedName name="a_borrable" localSheetId="12">#REF!,#REF!,#REF!,#REF!,#REF!,#REF!</definedName>
    <definedName name="a_borrable">#REF!,#REF!,#REF!,#REF!,#REF!,#REF!</definedName>
    <definedName name="AC" localSheetId="12">#REF!</definedName>
    <definedName name="AC">#REF!</definedName>
    <definedName name="ACABADOS" localSheetId="12">#REF!</definedName>
    <definedName name="ACABADOS">#REF!</definedName>
    <definedName name="activos" localSheetId="12" hidden="1">{#N/A,#N/A,TRUE,"Posicion";#N/A,#N/A,TRUE,"Presentacion";#N/A,#N/A,TRUE,"analisis";#N/A,#N/A,TRUE,"PORTAFOLIO"}</definedName>
    <definedName name="activos" hidden="1">{#N/A,#N/A,TRUE,"Posicion";#N/A,#N/A,TRUE,"Presentacion";#N/A,#N/A,TRUE,"analisis";#N/A,#N/A,TRUE,"PORTAFOLIO"}</definedName>
    <definedName name="ad" localSheetId="12">#REF!</definedName>
    <definedName name="ad">#REF!</definedName>
    <definedName name="_xlnm.Print_Area" localSheetId="3">AREAS_PPRU!$B$4:$E$70</definedName>
    <definedName name="_xlnm.Print_Area" localSheetId="11">BALANCE!$B$2:$F$16</definedName>
    <definedName name="_xlnm.Print_Area" localSheetId="1">BASE_PREDIOS_PP!$B$2:$S$29</definedName>
    <definedName name="_xlnm.Print_Area" localSheetId="5">CARGAS_PPRU!$B$2:$J$100</definedName>
    <definedName name="_xlnm.Print_Area" localSheetId="6">CARGAS_UGU!$B$9:$J$13</definedName>
    <definedName name="_xlnm.Print_Area" localSheetId="9">COSTOS_DIRECTOS!$B$2:$I$24</definedName>
    <definedName name="_xlnm.Print_Area" localSheetId="10">COSTOS_INDIRECTOS!$B$2:$F$97</definedName>
    <definedName name="_xlnm.Print_Area" localSheetId="14">'CRONO-BASE'!$B$2:$K$27</definedName>
    <definedName name="_xlnm.Print_Area" localSheetId="13">CRONOGRAMA!$B$2:$Z$26</definedName>
    <definedName name="_xlnm.Print_Area" localSheetId="15">'CUADRO DE AREAS'!#REF!</definedName>
    <definedName name="_xlnm.Print_Area" localSheetId="8">EDIFICABILIDAD!$B$1:$J$24</definedName>
    <definedName name="_xlnm.Print_Area" localSheetId="4">'ESPACIO PUBLICO'!$B$2:$E$33</definedName>
    <definedName name="_xlnm.Print_Area" localSheetId="2">PREDIOS!$B$2:$F$27</definedName>
    <definedName name="_xlnm.Print_Area" localSheetId="7">PRODUCTOS_INMOBILIARIOS!$C$2:$M$17</definedName>
    <definedName name="_xlnm.Print_Area" localSheetId="12">Reparto_Ventas!$B$2:$E$23</definedName>
    <definedName name="AT" localSheetId="12">#REF!</definedName>
    <definedName name="AT">#REF!</definedName>
    <definedName name="_xlnm.Database" localSheetId="12">#REF!</definedName>
    <definedName name="_xlnm.Database">#REF!</definedName>
    <definedName name="CBWorkbookPriority" hidden="1">-1069082714</definedName>
    <definedName name="CD" localSheetId="12">#REF!</definedName>
    <definedName name="CD">#REF!</definedName>
    <definedName name="CDC" localSheetId="12">'[3]P &amp; G - CONSTRUCCIÒN'!#REF!</definedName>
    <definedName name="CDC">'[3]P &amp; G - CONSTRUCCIÒN'!#REF!</definedName>
    <definedName name="COD" localSheetId="12">#REF!</definedName>
    <definedName name="COD">#REF!</definedName>
    <definedName name="CODSEC" localSheetId="12">#REF!</definedName>
    <definedName name="CODSEC">#REF!</definedName>
    <definedName name="CS" localSheetId="12">#REF!</definedName>
    <definedName name="CS">#REF!</definedName>
    <definedName name="CUADRO_AREAS_2">[1]VENTAS!$G$24</definedName>
    <definedName name="cuadro1" localSheetId="12">#REF!</definedName>
    <definedName name="cuadro1">#REF!</definedName>
    <definedName name="cuadro2" localSheetId="12">#REF!</definedName>
    <definedName name="cuadro2">#REF!</definedName>
    <definedName name="cuadro3" localSheetId="12">#REF!</definedName>
    <definedName name="cuadro3">#REF!</definedName>
    <definedName name="cuadro4" localSheetId="12">#REF!</definedName>
    <definedName name="cuadro4">#REF!</definedName>
    <definedName name="cuadro5" localSheetId="12">#REF!</definedName>
    <definedName name="cuadro5">#REF!</definedName>
    <definedName name="cuadro6">[4]Resumen!$E$77:$H$84</definedName>
    <definedName name="CUPOS_ECOPETROL">[4]EMISORES!$K$1:$U$102</definedName>
    <definedName name="DCV">[5]DCV!$A:$IV</definedName>
    <definedName name="DEMOLICIONES" localSheetId="12">#REF!</definedName>
    <definedName name="DEMOLICIONES">#REF!</definedName>
    <definedName name="EDAD" localSheetId="12">#REF!</definedName>
    <definedName name="EDAD">#REF!</definedName>
    <definedName name="EstimPlusValor" localSheetId="12">#REF!</definedName>
    <definedName name="EstimPlusValor">#REF!</definedName>
    <definedName name="ESTRUCTURA" localSheetId="12">#REF!</definedName>
    <definedName name="ESTRUCTURA">#REF!</definedName>
    <definedName name="fsdgfghgethwatrwq">#REF!</definedName>
    <definedName name="Gafico1" localSheetId="12">#REF!</definedName>
    <definedName name="Gafico1">#REF!</definedName>
    <definedName name="grafico2" localSheetId="12">#REF!</definedName>
    <definedName name="grafico2">#REF!</definedName>
    <definedName name="INSTALACIOn" localSheetId="12">#REF!</definedName>
    <definedName name="INSTALACIOn">#REF!</definedName>
    <definedName name="INV_MAX">[4]CAMPOS!$AD$8:$AG$13</definedName>
    <definedName name="INV_MIN">[4]CAMPOS!$AD$1:$AG$6</definedName>
    <definedName name="L_CALIFICACION">[4]LIQUIDEZ!$Q$30:$T$41</definedName>
    <definedName name="L_PLAZO">[4]LIQUIDEZ!$Q$19:$U$28</definedName>
    <definedName name="lolis">#REF!,#REF!,#REF!,#REF!,#REF!,#REF!</definedName>
    <definedName name="MAMPOSTERIA" localSheetId="12">#REF!</definedName>
    <definedName name="MAMPOSTERIA">#REF!</definedName>
    <definedName name="NDF" localSheetId="12">[6]DERIVADOS!#REF!</definedName>
    <definedName name="NDF">[6]DERIVADOS!#REF!</definedName>
    <definedName name="NORDEN" localSheetId="12">#REF!</definedName>
    <definedName name="NORDEN">#REF!</definedName>
    <definedName name="ORDEN" localSheetId="12">#REF!</definedName>
    <definedName name="ORDEN">#REF!</definedName>
    <definedName name="P_politica" localSheetId="12">#REF!</definedName>
    <definedName name="P_politica">#REF!</definedName>
    <definedName name="PISOS" localSheetId="12">#REF!</definedName>
    <definedName name="PISOS">#REF!</definedName>
    <definedName name="PLUSVALIA" localSheetId="12">#REF!</definedName>
    <definedName name="PLUSVALIA">#REF!</definedName>
    <definedName name="PMCC" localSheetId="12">#REF!</definedName>
    <definedName name="PMCC">#REF!</definedName>
    <definedName name="PRELIMINARES" localSheetId="12">#REF!</definedName>
    <definedName name="PRELIMINARES">#REF!</definedName>
    <definedName name="RISK_CAL">[4]CAMPOS!$AI$8:$AL$10</definedName>
    <definedName name="RISK_PORC">[4]CAMPOS!$AI$12:$AL$14</definedName>
    <definedName name="risk_res">[4]Presentacion!$M$8:$P$19</definedName>
    <definedName name="SANDRA" localSheetId="12">#REF!</definedName>
    <definedName name="SANDRA">#REF!</definedName>
    <definedName name="solver_adj" localSheetId="1" hidden="1">BASE_PREDIOS_PP!$F$13:$F$13</definedName>
    <definedName name="solver_cvg" localSheetId="1" hidden="1">1</definedName>
    <definedName name="solver_drv" localSheetId="1" hidden="1">1</definedName>
    <definedName name="solver_est" localSheetId="1" hidden="1">1</definedName>
    <definedName name="solver_itr" localSheetId="1" hidden="1">100</definedName>
    <definedName name="solver_lhs1" localSheetId="1" hidden="1">BASE_PREDIOS_PP!$F$13:$F$13</definedName>
    <definedName name="solver_lhs2" localSheetId="1" hidden="1">BASE_PREDIOS_PP!$F$13:$F$13</definedName>
    <definedName name="solver_lin" localSheetId="1" hidden="1">2</definedName>
    <definedName name="solver_neg" localSheetId="1" hidden="1">2</definedName>
    <definedName name="solver_num" localSheetId="1" hidden="1">1</definedName>
    <definedName name="solver_nwt" localSheetId="1" hidden="1">1</definedName>
    <definedName name="solver_opt" localSheetId="1" hidden="1">BASE_PREDIOS_PP!$F$19</definedName>
    <definedName name="solver_pre" localSheetId="1" hidden="1">1</definedName>
    <definedName name="solver_rel1" localSheetId="1" hidden="1">3</definedName>
    <definedName name="solver_rel2" localSheetId="1" hidden="1">3</definedName>
    <definedName name="solver_rhs1" localSheetId="1" hidden="1">0</definedName>
    <definedName name="solver_rhs2" localSheetId="1" hidden="1">0</definedName>
    <definedName name="solver_scl" localSheetId="1" hidden="1">2</definedName>
    <definedName name="solver_sho" localSheetId="1" hidden="1">2</definedName>
    <definedName name="solver_tim" localSheetId="1" hidden="1">100</definedName>
    <definedName name="solver_tol" localSheetId="1" hidden="1">5</definedName>
    <definedName name="solver_typ" localSheetId="1" hidden="1">3</definedName>
    <definedName name="solver_val" localSheetId="1" hidden="1">5800</definedName>
    <definedName name="T_AHORROS">[4]CAMPOS!$H$29:$K$31</definedName>
    <definedName name="T_BASICA">[4]CAMPOS!$F$32:$G$50</definedName>
    <definedName name="t_bonos">[4]TITULOS!$K$1:$M$586</definedName>
    <definedName name="T_CAL">[4]EMISORES!$B$1:$J$153</definedName>
    <definedName name="T_CALFECHA">'[4]PORTAFOLIO act'!$F$2:$P$301</definedName>
    <definedName name="T_Corto_Plazo">[4]CAMPOS!$T$2:$U$14</definedName>
    <definedName name="T_denom">[4]TITULOS!$H$8:$I$30</definedName>
    <definedName name="T_DTF">[4]CAMPOS!$O$1:$R$1000</definedName>
    <definedName name="t_fondo" localSheetId="12">#REF!</definedName>
    <definedName name="t_fondo">#REF!</definedName>
    <definedName name="T_MODPAG">[4]CAMPOS!$I$33:$J$39</definedName>
    <definedName name="T_nliquidez">[4]LIQUIDEZ!$Q$44:$S$50</definedName>
    <definedName name="t_objetivo">[4]CAMPOS!$AH$2:$AQ$5</definedName>
    <definedName name="T_plazo">[4]CAMPOS!$AI$16:$AL$18</definedName>
    <definedName name="T_PORTAF">[4]CAMPOS!$H$22:$I$27</definedName>
    <definedName name="T_TES">[4]TITULOS!$H$1:$I$6</definedName>
    <definedName name="T_Titulos">[4]TITULOS!$B$1:$F$72</definedName>
    <definedName name="T_vto">[4]CAMPOS!$B$23:$D$38</definedName>
    <definedName name="TASA_MAX">[4]CAMPOS!$AD$25:$AG$32</definedName>
    <definedName name="TASA_MIN">[4]CAMPOS!$AD$16:$AG$23</definedName>
    <definedName name="tipo" localSheetId="12">'[7]FC y VPN'!#REF!</definedName>
    <definedName name="tipo">'[7]FC y VPN'!#REF!</definedName>
    <definedName name="TIPOTIR">[4]format5!$L$5:$M$14</definedName>
    <definedName name="TIPOTIR2">[4]format5!$P$5:$Q$15</definedName>
    <definedName name="TT_DTF">[4]CAMPOS!$N$1:$Q$1367</definedName>
    <definedName name="TV">"T_MODPAG"</definedName>
    <definedName name="URBANISMO" localSheetId="12">#REF!</definedName>
    <definedName name="URBANISMO">#REF!</definedName>
    <definedName name="valor" localSheetId="12">#REF!</definedName>
    <definedName name="valor">#REF!</definedName>
    <definedName name="vpnxm2" localSheetId="12">'[7]FC y VPN'!#REF!</definedName>
    <definedName name="vpnxm2">'[7]FC y VPN'!#REF!</definedName>
    <definedName name="vpnxm2_paste" localSheetId="12">OFFSET('[7]FC y VPN'!#REF!,0,Reparto_Ventas!tipo,1,1)</definedName>
    <definedName name="vpnxm2_paste">OFFSET('[7]FC y VPN'!#REF!,0,tipo,1,1)</definedName>
    <definedName name="wrn.comite." localSheetId="12" hidden="1">{#N/A,#N/A,TRUE,"Posicion";#N/A,#N/A,TRUE,"Presentacion";#N/A,#N/A,TRUE,"analisis";#N/A,#N/A,TRUE,"PORTAFOLIO"}</definedName>
    <definedName name="wrn.comite." hidden="1">{#N/A,#N/A,TRUE,"Posicion";#N/A,#N/A,TRUE,"Presentacion";#N/A,#N/A,TRUE,"analisis";#N/A,#N/A,TRUE,"PORTAFOLIO"}</definedName>
    <definedName name="ZHF" localSheetId="12">#REF!</definedName>
    <definedName name="ZH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28" l="1"/>
  <c r="H23" i="28"/>
  <c r="H24" i="28" s="1"/>
  <c r="F23" i="28"/>
  <c r="C17" i="18"/>
  <c r="J90" i="25"/>
  <c r="L95" i="30" l="1"/>
  <c r="E63" i="30"/>
  <c r="H63" i="30" s="1"/>
  <c r="J63" i="30" s="1"/>
  <c r="L63" i="30" s="1"/>
  <c r="E97" i="15"/>
  <c r="C97" i="15"/>
  <c r="F45" i="30"/>
  <c r="F46" i="30"/>
  <c r="C46" i="30"/>
  <c r="E46" i="30" s="1"/>
  <c r="H46" i="30" s="1"/>
  <c r="J46" i="30" s="1"/>
  <c r="L46" i="30" s="1"/>
  <c r="C45" i="30"/>
  <c r="B46" i="30"/>
  <c r="B45" i="30"/>
  <c r="F54" i="30"/>
  <c r="F59" i="30"/>
  <c r="F57" i="12"/>
  <c r="F60" i="30" s="1"/>
  <c r="F58" i="12" l="1"/>
  <c r="F61" i="30" s="1"/>
  <c r="F52" i="12"/>
  <c r="F55" i="30" s="1"/>
  <c r="F53" i="12" l="1"/>
  <c r="E43" i="12"/>
  <c r="H41" i="30"/>
  <c r="J41" i="30" s="1"/>
  <c r="H38" i="12"/>
  <c r="J38" i="12" s="1"/>
  <c r="F56" i="30" l="1"/>
  <c r="F54" i="12"/>
  <c r="H43" i="12"/>
  <c r="J43" i="12" s="1"/>
  <c r="L43" i="12" s="1"/>
  <c r="H40" i="30"/>
  <c r="J40" i="30" s="1"/>
  <c r="H37" i="12"/>
  <c r="J37" i="12" s="1"/>
  <c r="F57" i="30" l="1"/>
  <c r="F55" i="12"/>
  <c r="F58" i="30" s="1"/>
  <c r="F79" i="30"/>
  <c r="C22" i="6"/>
  <c r="C20" i="6"/>
  <c r="C19" i="6"/>
  <c r="C18" i="6"/>
  <c r="F108" i="25"/>
  <c r="F107" i="25"/>
  <c r="G77" i="25"/>
  <c r="I64" i="25"/>
  <c r="H64" i="25"/>
  <c r="G64" i="25"/>
  <c r="E64" i="25"/>
  <c r="F52" i="25"/>
  <c r="F51" i="25"/>
  <c r="H33" i="25"/>
  <c r="H42" i="25" s="1"/>
  <c r="H35" i="25"/>
  <c r="G35" i="25"/>
  <c r="G33" i="25"/>
  <c r="G41" i="25" s="1"/>
  <c r="E35" i="25"/>
  <c r="E33" i="25"/>
  <c r="E30" i="25"/>
  <c r="G16" i="14"/>
  <c r="G14" i="14"/>
  <c r="G12" i="14"/>
  <c r="G11" i="14"/>
  <c r="G10" i="14"/>
  <c r="D16" i="14"/>
  <c r="D14" i="14"/>
  <c r="D12" i="14"/>
  <c r="D11" i="14"/>
  <c r="D10" i="14"/>
  <c r="F18" i="6"/>
  <c r="F22" i="6"/>
  <c r="F12" i="6"/>
  <c r="F14" i="6" s="1"/>
  <c r="F16" i="6" s="1"/>
  <c r="J12" i="14"/>
  <c r="F49" i="30"/>
  <c r="F50" i="30"/>
  <c r="F51" i="30"/>
  <c r="F52" i="30"/>
  <c r="F53" i="30"/>
  <c r="F48" i="30"/>
  <c r="F44" i="30"/>
  <c r="F113" i="25"/>
  <c r="G78" i="25"/>
  <c r="E66" i="25"/>
  <c r="E67" i="25" s="1"/>
  <c r="E41" i="25"/>
  <c r="K10" i="14"/>
  <c r="C16" i="6" l="1"/>
  <c r="H41" i="25"/>
  <c r="J41" i="25" s="1"/>
  <c r="G42" i="25"/>
  <c r="J64" i="25"/>
  <c r="E65" i="25"/>
  <c r="E42" i="25"/>
  <c r="E43" i="25" s="1"/>
  <c r="E40" i="25" s="1"/>
  <c r="C10" i="6"/>
  <c r="D61" i="26"/>
  <c r="E67" i="1"/>
  <c r="E68" i="1"/>
  <c r="E69" i="1"/>
  <c r="E70" i="1"/>
  <c r="E66" i="1"/>
  <c r="E65" i="1"/>
  <c r="D65" i="1"/>
  <c r="C14" i="6"/>
  <c r="C12" i="6"/>
  <c r="C11" i="6"/>
  <c r="K41" i="25"/>
  <c r="I16" i="14"/>
  <c r="H84" i="25"/>
  <c r="H83" i="25"/>
  <c r="G84" i="25"/>
  <c r="J84" i="25" s="1"/>
  <c r="G83" i="25"/>
  <c r="J83" i="25" s="1"/>
  <c r="I85" i="25"/>
  <c r="I12" i="25"/>
  <c r="G13" i="25"/>
  <c r="J13" i="25" s="1"/>
  <c r="G12" i="25"/>
  <c r="E11" i="25"/>
  <c r="G76" i="25"/>
  <c r="H78" i="25"/>
  <c r="H76" i="25" s="1"/>
  <c r="F114" i="25"/>
  <c r="J114" i="25" s="1"/>
  <c r="J113" i="25"/>
  <c r="J112" i="25"/>
  <c r="J108" i="25"/>
  <c r="J107" i="25"/>
  <c r="F105" i="25"/>
  <c r="C105" i="25"/>
  <c r="J104" i="25"/>
  <c r="J102" i="25"/>
  <c r="F57" i="25"/>
  <c r="J57" i="25" s="1"/>
  <c r="E10" i="1"/>
  <c r="H89" i="25"/>
  <c r="H17" i="25"/>
  <c r="C77" i="12"/>
  <c r="E77" i="12" s="1"/>
  <c r="C76" i="12"/>
  <c r="E76" i="12" s="1"/>
  <c r="H76" i="12" s="1"/>
  <c r="J76" i="12" s="1"/>
  <c r="D137" i="26"/>
  <c r="D13" i="34"/>
  <c r="D17" i="34"/>
  <c r="D9" i="34"/>
  <c r="H9" i="28"/>
  <c r="H9" i="34" s="1"/>
  <c r="Q13" i="3"/>
  <c r="K84" i="25"/>
  <c r="K83" i="25"/>
  <c r="K71" i="25"/>
  <c r="K70" i="25"/>
  <c r="K42" i="25"/>
  <c r="F41" i="25"/>
  <c r="I41" i="25"/>
  <c r="I43" i="25" s="1"/>
  <c r="F42" i="25"/>
  <c r="I42" i="25"/>
  <c r="I30" i="25"/>
  <c r="J35" i="25"/>
  <c r="F36" i="25" s="1"/>
  <c r="F34" i="25" s="1"/>
  <c r="H97" i="25"/>
  <c r="H96" i="25"/>
  <c r="E70" i="25"/>
  <c r="E71" i="25"/>
  <c r="G70" i="25"/>
  <c r="H70" i="25"/>
  <c r="I70" i="25"/>
  <c r="G71" i="25"/>
  <c r="H71" i="25"/>
  <c r="I71" i="25"/>
  <c r="I23" i="25" s="1"/>
  <c r="F71" i="25"/>
  <c r="F70" i="25"/>
  <c r="F58" i="25"/>
  <c r="J58" i="25" s="1"/>
  <c r="C91" i="25"/>
  <c r="C92" i="25"/>
  <c r="H92" i="25" s="1"/>
  <c r="C77" i="25"/>
  <c r="F65" i="25"/>
  <c r="F63" i="25" s="1"/>
  <c r="F73" i="25" s="1"/>
  <c r="G65" i="25"/>
  <c r="G63" i="25" s="1"/>
  <c r="H65" i="25"/>
  <c r="H63" i="25" s="1"/>
  <c r="I65" i="25"/>
  <c r="I63" i="25" s="1"/>
  <c r="C64" i="25"/>
  <c r="J56" i="25"/>
  <c r="J52" i="25"/>
  <c r="J51" i="25"/>
  <c r="F49" i="25"/>
  <c r="C49" i="25"/>
  <c r="C30" i="25"/>
  <c r="F30" i="25"/>
  <c r="F31" i="25" s="1"/>
  <c r="C37" i="25"/>
  <c r="J8" i="25"/>
  <c r="G15" i="25"/>
  <c r="H15" i="25"/>
  <c r="H14" i="25" s="1"/>
  <c r="I15" i="25"/>
  <c r="E15" i="25"/>
  <c r="F17" i="25"/>
  <c r="G17" i="25"/>
  <c r="I17" i="25"/>
  <c r="I14" i="25" s="1"/>
  <c r="E17" i="25"/>
  <c r="J27" i="25"/>
  <c r="J28" i="25"/>
  <c r="J46" i="25"/>
  <c r="J48" i="25"/>
  <c r="J62" i="25"/>
  <c r="J75" i="25"/>
  <c r="J77" i="25"/>
  <c r="J88" i="25"/>
  <c r="F13" i="25"/>
  <c r="H13" i="25"/>
  <c r="I13" i="25"/>
  <c r="E13" i="25"/>
  <c r="F12" i="25"/>
  <c r="H12" i="25"/>
  <c r="E12" i="25"/>
  <c r="K23" i="25"/>
  <c r="F72" i="25"/>
  <c r="F69" i="25" s="1"/>
  <c r="K22" i="25"/>
  <c r="C90" i="25"/>
  <c r="H98" i="25"/>
  <c r="K100" i="25"/>
  <c r="I11" i="25"/>
  <c r="I31" i="25"/>
  <c r="J96" i="25"/>
  <c r="J91" i="25"/>
  <c r="G14" i="25"/>
  <c r="E31" i="25"/>
  <c r="C66" i="25"/>
  <c r="H91" i="30"/>
  <c r="J91" i="30" s="1"/>
  <c r="L91" i="30" s="1"/>
  <c r="H90" i="30"/>
  <c r="J90" i="30" s="1"/>
  <c r="J89" i="30"/>
  <c r="L89" i="30" s="1"/>
  <c r="J86" i="30"/>
  <c r="L86" i="30" s="1"/>
  <c r="J85" i="30"/>
  <c r="L85" i="30" s="1"/>
  <c r="J84" i="30"/>
  <c r="L84" i="30" s="1"/>
  <c r="J83" i="30"/>
  <c r="L83" i="30" s="1"/>
  <c r="C79" i="30"/>
  <c r="E79" i="30" s="1"/>
  <c r="H79" i="30" s="1"/>
  <c r="J79" i="30" s="1"/>
  <c r="L78" i="30"/>
  <c r="F72" i="30"/>
  <c r="E72" i="30"/>
  <c r="L71" i="30"/>
  <c r="E65" i="30"/>
  <c r="H65" i="30" s="1"/>
  <c r="J65" i="30" s="1"/>
  <c r="L65" i="30" s="1"/>
  <c r="E64" i="30"/>
  <c r="H64" i="30" s="1"/>
  <c r="J64" i="30" s="1"/>
  <c r="C61" i="30"/>
  <c r="E61" i="30" s="1"/>
  <c r="H61" i="30" s="1"/>
  <c r="J61" i="30" s="1"/>
  <c r="B61" i="30"/>
  <c r="C60" i="30"/>
  <c r="E60" i="30" s="1"/>
  <c r="H60" i="30" s="1"/>
  <c r="J60" i="30" s="1"/>
  <c r="B60" i="30"/>
  <c r="C59" i="30"/>
  <c r="E59" i="30" s="1"/>
  <c r="H59" i="30" s="1"/>
  <c r="J59" i="30" s="1"/>
  <c r="B59" i="30"/>
  <c r="C58" i="30"/>
  <c r="E58" i="30" s="1"/>
  <c r="H58" i="30" s="1"/>
  <c r="J58" i="30" s="1"/>
  <c r="B58" i="30"/>
  <c r="C57" i="30"/>
  <c r="E57" i="30" s="1"/>
  <c r="H57" i="30" s="1"/>
  <c r="J57" i="30" s="1"/>
  <c r="B57" i="30"/>
  <c r="C56" i="30"/>
  <c r="E56" i="30" s="1"/>
  <c r="H56" i="30" s="1"/>
  <c r="J56" i="30" s="1"/>
  <c r="B56" i="30"/>
  <c r="C55" i="30"/>
  <c r="E55" i="30" s="1"/>
  <c r="H55" i="30" s="1"/>
  <c r="J55" i="30" s="1"/>
  <c r="B55" i="30"/>
  <c r="C54" i="30"/>
  <c r="E54" i="30" s="1"/>
  <c r="H54" i="30" s="1"/>
  <c r="J54" i="30" s="1"/>
  <c r="B54" i="30"/>
  <c r="C53" i="30"/>
  <c r="E53" i="30" s="1"/>
  <c r="H53" i="30" s="1"/>
  <c r="J53" i="30" s="1"/>
  <c r="B53" i="30"/>
  <c r="C52" i="30"/>
  <c r="E52" i="30" s="1"/>
  <c r="H52" i="30" s="1"/>
  <c r="J52" i="30" s="1"/>
  <c r="B52" i="30"/>
  <c r="C51" i="30"/>
  <c r="B51" i="30"/>
  <c r="C50" i="30"/>
  <c r="E50" i="30" s="1"/>
  <c r="H50" i="30" s="1"/>
  <c r="J50" i="30" s="1"/>
  <c r="B50" i="30"/>
  <c r="C49" i="30"/>
  <c r="E49" i="30" s="1"/>
  <c r="B49" i="30"/>
  <c r="C48" i="30"/>
  <c r="E48" i="30" s="1"/>
  <c r="H48" i="30" s="1"/>
  <c r="J48" i="30" s="1"/>
  <c r="B48" i="30"/>
  <c r="L47" i="30"/>
  <c r="C44" i="30"/>
  <c r="B44" i="30"/>
  <c r="E38" i="30"/>
  <c r="H38" i="30" s="1"/>
  <c r="J38" i="30" s="1"/>
  <c r="E37" i="30"/>
  <c r="H37" i="30" s="1"/>
  <c r="J37" i="30" s="1"/>
  <c r="E36" i="30"/>
  <c r="H36" i="30" s="1"/>
  <c r="J36" i="30" s="1"/>
  <c r="E35" i="30"/>
  <c r="H35" i="30" s="1"/>
  <c r="E34" i="30"/>
  <c r="H34" i="30" s="1"/>
  <c r="J34" i="30" s="1"/>
  <c r="L33" i="30"/>
  <c r="L32" i="30" s="1"/>
  <c r="C31" i="30"/>
  <c r="E31" i="30" s="1"/>
  <c r="H31" i="30" s="1"/>
  <c r="J31" i="30" s="1"/>
  <c r="L31" i="30" s="1"/>
  <c r="C30" i="30"/>
  <c r="E30" i="30" s="1"/>
  <c r="H30" i="30" s="1"/>
  <c r="J30" i="30" s="1"/>
  <c r="L30" i="30" s="1"/>
  <c r="C29" i="30"/>
  <c r="E29" i="30" s="1"/>
  <c r="H29" i="30" s="1"/>
  <c r="J29" i="30" s="1"/>
  <c r="L29" i="30" s="1"/>
  <c r="C28" i="30"/>
  <c r="C27" i="30"/>
  <c r="E27" i="30" s="1"/>
  <c r="H27" i="30" s="1"/>
  <c r="J27" i="30" s="1"/>
  <c r="L27" i="30" s="1"/>
  <c r="C26" i="30"/>
  <c r="E26" i="30" s="1"/>
  <c r="H26" i="30" s="1"/>
  <c r="J26" i="30" s="1"/>
  <c r="L26" i="30" s="1"/>
  <c r="C25" i="30"/>
  <c r="E25" i="30" s="1"/>
  <c r="C23" i="30"/>
  <c r="E23" i="30" s="1"/>
  <c r="H23" i="30" s="1"/>
  <c r="J23" i="30" s="1"/>
  <c r="L23" i="30" s="1"/>
  <c r="B23" i="30"/>
  <c r="C22" i="30"/>
  <c r="E22" i="30" s="1"/>
  <c r="H22" i="30" s="1"/>
  <c r="J22" i="30" s="1"/>
  <c r="L22" i="30" s="1"/>
  <c r="B22" i="30"/>
  <c r="C21" i="30"/>
  <c r="E21" i="30" s="1"/>
  <c r="H21" i="30" s="1"/>
  <c r="J21" i="30" s="1"/>
  <c r="L21" i="30" s="1"/>
  <c r="B21" i="30"/>
  <c r="C20" i="30"/>
  <c r="E20" i="30" s="1"/>
  <c r="H20" i="30" s="1"/>
  <c r="J20" i="30" s="1"/>
  <c r="L20" i="30" s="1"/>
  <c r="B20" i="30"/>
  <c r="C19" i="30"/>
  <c r="E19" i="30" s="1"/>
  <c r="B19" i="30"/>
  <c r="C18" i="30"/>
  <c r="E18" i="30" s="1"/>
  <c r="H18" i="30" s="1"/>
  <c r="J18" i="30" s="1"/>
  <c r="L18" i="30" s="1"/>
  <c r="B18" i="30"/>
  <c r="C17" i="30"/>
  <c r="E17" i="30" s="1"/>
  <c r="H17" i="30" s="1"/>
  <c r="J17" i="30" s="1"/>
  <c r="L17" i="30" s="1"/>
  <c r="B17" i="30"/>
  <c r="C16" i="30"/>
  <c r="E16" i="30" s="1"/>
  <c r="B16" i="30"/>
  <c r="J12" i="30"/>
  <c r="L12" i="30" s="1"/>
  <c r="I12" i="30"/>
  <c r="H12" i="30"/>
  <c r="F12" i="30"/>
  <c r="E12" i="30"/>
  <c r="D12" i="30"/>
  <c r="C12" i="30"/>
  <c r="J11" i="30"/>
  <c r="I11" i="30"/>
  <c r="H11" i="30"/>
  <c r="E11" i="30"/>
  <c r="D11" i="30"/>
  <c r="C11" i="30"/>
  <c r="H10" i="30"/>
  <c r="F10" i="30"/>
  <c r="C10" i="30"/>
  <c r="L75" i="12"/>
  <c r="L68" i="12"/>
  <c r="L44" i="12"/>
  <c r="L30" i="12"/>
  <c r="L29" i="12" s="1"/>
  <c r="C7" i="23"/>
  <c r="H88" i="12"/>
  <c r="J88" i="12" s="1"/>
  <c r="L88" i="12" s="1"/>
  <c r="H87" i="12"/>
  <c r="J87" i="12" s="1"/>
  <c r="L87" i="12" s="1"/>
  <c r="F66" i="25"/>
  <c r="E68" i="25"/>
  <c r="G66" i="25"/>
  <c r="H66" i="25"/>
  <c r="H68" i="25" s="1"/>
  <c r="I66" i="25"/>
  <c r="I67" i="25" s="1"/>
  <c r="E45" i="30"/>
  <c r="F67" i="25"/>
  <c r="F68" i="25"/>
  <c r="F69" i="12"/>
  <c r="E69" i="12"/>
  <c r="C58" i="12"/>
  <c r="E58" i="12" s="1"/>
  <c r="H58" i="12" s="1"/>
  <c r="J58" i="12" s="1"/>
  <c r="B58" i="12"/>
  <c r="C57" i="12"/>
  <c r="E57" i="12" s="1"/>
  <c r="H57" i="12" s="1"/>
  <c r="J57" i="12" s="1"/>
  <c r="B57" i="12"/>
  <c r="C56" i="12"/>
  <c r="E56" i="12" s="1"/>
  <c r="H56" i="12" s="1"/>
  <c r="J56" i="12" s="1"/>
  <c r="B56" i="12"/>
  <c r="C55" i="12"/>
  <c r="E55" i="12" s="1"/>
  <c r="H55" i="12" s="1"/>
  <c r="J55" i="12" s="1"/>
  <c r="B55" i="12"/>
  <c r="C54" i="12"/>
  <c r="E54" i="12" s="1"/>
  <c r="H54" i="12" s="1"/>
  <c r="J54" i="12" s="1"/>
  <c r="B54" i="12"/>
  <c r="C53" i="12"/>
  <c r="E53" i="12" s="1"/>
  <c r="H53" i="12" s="1"/>
  <c r="J53" i="12" s="1"/>
  <c r="B53" i="12"/>
  <c r="C52" i="12"/>
  <c r="E52" i="12" s="1"/>
  <c r="H52" i="12" s="1"/>
  <c r="J52" i="12" s="1"/>
  <c r="B52" i="12"/>
  <c r="C51" i="12"/>
  <c r="E51" i="12" s="1"/>
  <c r="H51" i="12" s="1"/>
  <c r="J51" i="12" s="1"/>
  <c r="B51" i="12"/>
  <c r="C50" i="12"/>
  <c r="B50" i="12"/>
  <c r="C49" i="12"/>
  <c r="E49" i="12" s="1"/>
  <c r="H49" i="12" s="1"/>
  <c r="J49" i="12" s="1"/>
  <c r="B49" i="12"/>
  <c r="C48" i="12"/>
  <c r="E48" i="12" s="1"/>
  <c r="H48" i="12" s="1"/>
  <c r="J48" i="12" s="1"/>
  <c r="B48" i="12"/>
  <c r="C47" i="12"/>
  <c r="E47" i="12" s="1"/>
  <c r="H47" i="12" s="1"/>
  <c r="J47" i="12" s="1"/>
  <c r="B47" i="12"/>
  <c r="C46" i="12"/>
  <c r="E46" i="12" s="1"/>
  <c r="H46" i="12" s="1"/>
  <c r="J46" i="12" s="1"/>
  <c r="C45" i="12"/>
  <c r="E45" i="12" s="1"/>
  <c r="B46" i="12"/>
  <c r="B45" i="12"/>
  <c r="D57" i="26"/>
  <c r="D45" i="26"/>
  <c r="C20" i="12"/>
  <c r="E20" i="12" s="1"/>
  <c r="H20" i="12" s="1"/>
  <c r="J20" i="12" s="1"/>
  <c r="L20" i="12" s="1"/>
  <c r="C19" i="12"/>
  <c r="E19" i="12" s="1"/>
  <c r="C18" i="12"/>
  <c r="E18" i="12" s="1"/>
  <c r="H18" i="12" s="1"/>
  <c r="J18" i="12" s="1"/>
  <c r="L18" i="12" s="1"/>
  <c r="C17" i="12"/>
  <c r="E17" i="12" s="1"/>
  <c r="H17" i="12" s="1"/>
  <c r="J17" i="12" s="1"/>
  <c r="L17" i="12" s="1"/>
  <c r="C16" i="12"/>
  <c r="E16" i="12" s="1"/>
  <c r="H16" i="12" s="1"/>
  <c r="J16" i="12" s="1"/>
  <c r="L16" i="12" s="1"/>
  <c r="C15" i="12"/>
  <c r="E15" i="12" s="1"/>
  <c r="H15" i="12" s="1"/>
  <c r="J15" i="12" s="1"/>
  <c r="L15" i="12" s="1"/>
  <c r="C14" i="12"/>
  <c r="E14" i="12" s="1"/>
  <c r="C13" i="12"/>
  <c r="E13" i="12" s="1"/>
  <c r="H13" i="12" s="1"/>
  <c r="J13" i="12" s="1"/>
  <c r="B20" i="12"/>
  <c r="B19" i="12"/>
  <c r="B18" i="12"/>
  <c r="B17" i="12"/>
  <c r="B16" i="12"/>
  <c r="B15" i="12"/>
  <c r="B14" i="12"/>
  <c r="B13" i="12"/>
  <c r="E33" i="12"/>
  <c r="H33" i="12" s="1"/>
  <c r="J33" i="12" s="1"/>
  <c r="E32" i="12"/>
  <c r="H32" i="12" s="1"/>
  <c r="J32" i="12" s="1"/>
  <c r="E62" i="12"/>
  <c r="E61" i="12"/>
  <c r="H61" i="12" s="1"/>
  <c r="J61" i="12" s="1"/>
  <c r="L61" i="12" s="1"/>
  <c r="E60" i="12"/>
  <c r="H60" i="12" s="1"/>
  <c r="J83" i="12"/>
  <c r="L83" i="12" s="1"/>
  <c r="J82" i="12"/>
  <c r="L82" i="12" s="1"/>
  <c r="J81" i="12"/>
  <c r="L81" i="12" s="1"/>
  <c r="J80" i="12"/>
  <c r="L80" i="12" s="1"/>
  <c r="Q18" i="3"/>
  <c r="Q17" i="3"/>
  <c r="Q16" i="3"/>
  <c r="Q15" i="3"/>
  <c r="Q14" i="3"/>
  <c r="J84" i="26"/>
  <c r="J82" i="26"/>
  <c r="D44" i="26"/>
  <c r="D26" i="26"/>
  <c r="D16" i="26"/>
  <c r="D117" i="26"/>
  <c r="D73" i="26"/>
  <c r="D106" i="26"/>
  <c r="D103" i="26" s="1"/>
  <c r="D34" i="26"/>
  <c r="C101" i="26"/>
  <c r="C30" i="23" s="1"/>
  <c r="C102" i="26"/>
  <c r="C31" i="23" s="1"/>
  <c r="C100" i="26"/>
  <c r="C89" i="26"/>
  <c r="C18" i="23" s="1"/>
  <c r="C90" i="26"/>
  <c r="C91" i="26"/>
  <c r="C92" i="26"/>
  <c r="C93" i="26"/>
  <c r="C94" i="26"/>
  <c r="C23" i="23" s="1"/>
  <c r="C95" i="26"/>
  <c r="C96" i="26"/>
  <c r="C97" i="26"/>
  <c r="C26" i="23" s="1"/>
  <c r="C98" i="26"/>
  <c r="C88" i="26"/>
  <c r="C80" i="26"/>
  <c r="C81" i="26"/>
  <c r="C82" i="26"/>
  <c r="C11" i="23" s="1"/>
  <c r="C83" i="26"/>
  <c r="C84" i="26"/>
  <c r="C85" i="26"/>
  <c r="C14" i="23" s="1"/>
  <c r="B28" i="12" s="1"/>
  <c r="C79" i="26"/>
  <c r="D39" i="26"/>
  <c r="E42" i="12"/>
  <c r="H42" i="12" s="1"/>
  <c r="J42" i="12" s="1"/>
  <c r="L42" i="12" s="1"/>
  <c r="C41" i="12"/>
  <c r="C23" i="12"/>
  <c r="E23" i="12" s="1"/>
  <c r="H23" i="12" s="1"/>
  <c r="J23" i="12" s="1"/>
  <c r="L23" i="12" s="1"/>
  <c r="C24" i="12"/>
  <c r="C25" i="12"/>
  <c r="E25" i="12" s="1"/>
  <c r="H25" i="12" s="1"/>
  <c r="J25" i="12" s="1"/>
  <c r="L25" i="12" s="1"/>
  <c r="C26" i="12"/>
  <c r="E26" i="12" s="1"/>
  <c r="H26" i="12" s="1"/>
  <c r="J26" i="12" s="1"/>
  <c r="L26" i="12" s="1"/>
  <c r="C27" i="12"/>
  <c r="E27" i="12" s="1"/>
  <c r="H27" i="12" s="1"/>
  <c r="J27" i="12" s="1"/>
  <c r="L27" i="12" s="1"/>
  <c r="C28" i="12"/>
  <c r="E28" i="12" s="1"/>
  <c r="H28" i="12" s="1"/>
  <c r="J28" i="12" s="1"/>
  <c r="L28" i="12" s="1"/>
  <c r="C22" i="12"/>
  <c r="E22" i="12" s="1"/>
  <c r="E26" i="29"/>
  <c r="E25" i="29"/>
  <c r="E16" i="29"/>
  <c r="E17" i="29"/>
  <c r="E18" i="29"/>
  <c r="E19" i="29"/>
  <c r="E20" i="29"/>
  <c r="E15" i="29"/>
  <c r="F22" i="3"/>
  <c r="J22" i="3" s="1"/>
  <c r="F21" i="3"/>
  <c r="F14" i="3"/>
  <c r="F15" i="3"/>
  <c r="F16" i="3"/>
  <c r="J16" i="3" s="1"/>
  <c r="F17" i="3"/>
  <c r="J17" i="3" s="1"/>
  <c r="F18" i="3"/>
  <c r="F13" i="3"/>
  <c r="J13" i="3" s="1"/>
  <c r="J14" i="3"/>
  <c r="J15" i="3"/>
  <c r="E24" i="12"/>
  <c r="H24" i="12" s="1"/>
  <c r="J24" i="12" s="1"/>
  <c r="L24" i="12" s="1"/>
  <c r="E27" i="29"/>
  <c r="H77" i="26"/>
  <c r="D101" i="26"/>
  <c r="D102" i="26"/>
  <c r="D31" i="23" s="1"/>
  <c r="D100" i="26"/>
  <c r="I86" i="26"/>
  <c r="J86" i="26" s="1"/>
  <c r="I77" i="26" s="1"/>
  <c r="J77" i="26" s="1"/>
  <c r="H86" i="26"/>
  <c r="J85" i="26"/>
  <c r="I83" i="26"/>
  <c r="H83" i="26"/>
  <c r="D118" i="26"/>
  <c r="D89" i="26"/>
  <c r="D90" i="26"/>
  <c r="D91" i="26"/>
  <c r="D20" i="23" s="1"/>
  <c r="D92" i="26"/>
  <c r="D93" i="26"/>
  <c r="D94" i="26"/>
  <c r="D95" i="26"/>
  <c r="D96" i="26"/>
  <c r="D25" i="23" s="1"/>
  <c r="D97" i="26"/>
  <c r="D26" i="23" s="1"/>
  <c r="D98" i="26"/>
  <c r="D88" i="26"/>
  <c r="D17" i="23" s="1"/>
  <c r="D80" i="26"/>
  <c r="D81" i="26"/>
  <c r="D82" i="26"/>
  <c r="D83" i="26"/>
  <c r="D84" i="26"/>
  <c r="D85" i="26"/>
  <c r="D14" i="23" s="1"/>
  <c r="D79" i="26"/>
  <c r="D43" i="26"/>
  <c r="D42" i="26"/>
  <c r="D41" i="26"/>
  <c r="D12" i="26"/>
  <c r="D4" i="26" s="1"/>
  <c r="J83" i="26"/>
  <c r="H78" i="26"/>
  <c r="I76" i="26"/>
  <c r="J76" i="26" s="1"/>
  <c r="J78" i="26" s="1"/>
  <c r="J67" i="26" s="1"/>
  <c r="C118" i="26"/>
  <c r="C119" i="26"/>
  <c r="D119" i="26"/>
  <c r="C120" i="26"/>
  <c r="D120" i="26"/>
  <c r="C121" i="26"/>
  <c r="D121" i="26"/>
  <c r="C122" i="26"/>
  <c r="D122" i="26"/>
  <c r="C123" i="26"/>
  <c r="D123" i="26"/>
  <c r="C124" i="26"/>
  <c r="D124" i="26"/>
  <c r="C125" i="26"/>
  <c r="D125" i="26"/>
  <c r="C127" i="26"/>
  <c r="D127" i="26"/>
  <c r="C128" i="26"/>
  <c r="D128" i="26"/>
  <c r="C129" i="26"/>
  <c r="D129" i="26"/>
  <c r="C130" i="26"/>
  <c r="D130" i="26"/>
  <c r="C131" i="26"/>
  <c r="D131" i="26"/>
  <c r="C132" i="26"/>
  <c r="D132" i="26"/>
  <c r="C133" i="26"/>
  <c r="D133" i="26"/>
  <c r="E34" i="12"/>
  <c r="H34" i="12" s="1"/>
  <c r="J34" i="12" s="1"/>
  <c r="E35" i="12"/>
  <c r="H35" i="12" s="1"/>
  <c r="J35" i="12" s="1"/>
  <c r="E31" i="12"/>
  <c r="B5" i="23"/>
  <c r="C5" i="23"/>
  <c r="D5" i="23"/>
  <c r="B6" i="23"/>
  <c r="C6" i="23"/>
  <c r="B7" i="23"/>
  <c r="B8" i="23"/>
  <c r="C8" i="23"/>
  <c r="D8" i="23"/>
  <c r="B9" i="23"/>
  <c r="C9" i="23"/>
  <c r="B23" i="12" s="1"/>
  <c r="D9" i="23"/>
  <c r="B10" i="23"/>
  <c r="C10" i="23"/>
  <c r="B27" i="30" s="1"/>
  <c r="D10" i="23"/>
  <c r="B11" i="23"/>
  <c r="D11" i="23"/>
  <c r="B12" i="23"/>
  <c r="C12" i="23"/>
  <c r="B29" i="30" s="1"/>
  <c r="D12" i="23"/>
  <c r="B13" i="23"/>
  <c r="C13" i="23"/>
  <c r="B14" i="23"/>
  <c r="C15" i="23"/>
  <c r="C16" i="23"/>
  <c r="B17" i="23"/>
  <c r="C17" i="23"/>
  <c r="B18" i="23"/>
  <c r="B19" i="23"/>
  <c r="C19" i="23"/>
  <c r="D19" i="23"/>
  <c r="B20" i="23"/>
  <c r="C20" i="23"/>
  <c r="B21" i="23"/>
  <c r="C21" i="23"/>
  <c r="D21" i="23"/>
  <c r="B22" i="23"/>
  <c r="C22" i="23"/>
  <c r="D22" i="23"/>
  <c r="B23" i="23"/>
  <c r="D23" i="23"/>
  <c r="B24" i="23"/>
  <c r="C24" i="23"/>
  <c r="D24" i="23"/>
  <c r="B25" i="23"/>
  <c r="C25" i="23"/>
  <c r="B26" i="23"/>
  <c r="B27" i="23"/>
  <c r="C27" i="23"/>
  <c r="D27" i="23"/>
  <c r="B28" i="23"/>
  <c r="C28" i="23"/>
  <c r="B29" i="23"/>
  <c r="C29" i="23"/>
  <c r="D29" i="23"/>
  <c r="B30" i="23"/>
  <c r="D30" i="23"/>
  <c r="B31" i="23"/>
  <c r="B33" i="23"/>
  <c r="B68" i="1"/>
  <c r="C68" i="1"/>
  <c r="B69" i="1"/>
  <c r="C69" i="1"/>
  <c r="B70" i="1"/>
  <c r="C70" i="1"/>
  <c r="C9" i="1"/>
  <c r="D9" i="1"/>
  <c r="C10" i="1"/>
  <c r="C11" i="1"/>
  <c r="D11" i="1"/>
  <c r="C12" i="1"/>
  <c r="D12" i="1"/>
  <c r="C13" i="1"/>
  <c r="D13" i="1"/>
  <c r="C14" i="1"/>
  <c r="D14" i="1"/>
  <c r="C15" i="1"/>
  <c r="D15" i="1"/>
  <c r="C16" i="1"/>
  <c r="D16" i="1"/>
  <c r="C17" i="1"/>
  <c r="C18" i="1"/>
  <c r="D18" i="1"/>
  <c r="C19" i="1"/>
  <c r="D19" i="1"/>
  <c r="C20" i="1"/>
  <c r="C21" i="1"/>
  <c r="C22" i="1"/>
  <c r="D22" i="1"/>
  <c r="C23" i="1"/>
  <c r="D23" i="1"/>
  <c r="C24" i="1"/>
  <c r="D24" i="1"/>
  <c r="C25" i="1"/>
  <c r="D25" i="1"/>
  <c r="C26" i="1"/>
  <c r="D26" i="1"/>
  <c r="C27" i="1"/>
  <c r="D27" i="1"/>
  <c r="C28" i="1"/>
  <c r="D28" i="1"/>
  <c r="C29" i="1"/>
  <c r="D29" i="1"/>
  <c r="C30" i="1"/>
  <c r="C31" i="1"/>
  <c r="C32" i="1"/>
  <c r="D32" i="1"/>
  <c r="C33" i="1"/>
  <c r="D33" i="1"/>
  <c r="C34" i="1"/>
  <c r="D34" i="1"/>
  <c r="C35" i="1"/>
  <c r="D35" i="1"/>
  <c r="C36" i="1"/>
  <c r="D36" i="1"/>
  <c r="C37" i="1"/>
  <c r="D37" i="1"/>
  <c r="C38" i="1"/>
  <c r="D38" i="1"/>
  <c r="C39" i="1"/>
  <c r="C40" i="1"/>
  <c r="D40" i="1"/>
  <c r="C41" i="1"/>
  <c r="D41" i="1"/>
  <c r="C42" i="1"/>
  <c r="C43" i="1"/>
  <c r="D43" i="1"/>
  <c r="C44" i="1"/>
  <c r="C45" i="1"/>
  <c r="D45" i="1"/>
  <c r="C46" i="1"/>
  <c r="D46" i="1"/>
  <c r="C47" i="1"/>
  <c r="C48" i="1"/>
  <c r="D48" i="1"/>
  <c r="C49" i="1"/>
  <c r="C50" i="1"/>
  <c r="D50" i="1"/>
  <c r="C51" i="1"/>
  <c r="D51" i="1"/>
  <c r="C52" i="1"/>
  <c r="D52" i="1"/>
  <c r="C53" i="1"/>
  <c r="D53" i="1"/>
  <c r="C54" i="1"/>
  <c r="D54" i="1"/>
  <c r="C55" i="1"/>
  <c r="D55" i="1"/>
  <c r="C56" i="1"/>
  <c r="D56" i="1"/>
  <c r="C57" i="1"/>
  <c r="D57" i="1"/>
  <c r="C58" i="1"/>
  <c r="D58" i="1"/>
  <c r="C59" i="1"/>
  <c r="D59" i="1"/>
  <c r="C60" i="1"/>
  <c r="D60" i="1"/>
  <c r="C61" i="1"/>
  <c r="C62" i="1"/>
  <c r="D62" i="1"/>
  <c r="C63" i="1"/>
  <c r="D63" i="1"/>
  <c r="C64" i="1"/>
  <c r="D64" i="1"/>
  <c r="C65" i="1"/>
  <c r="C66" i="1"/>
  <c r="C67"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8" i="1"/>
  <c r="D61" i="1"/>
  <c r="D49" i="1"/>
  <c r="B31" i="30"/>
  <c r="B24" i="12"/>
  <c r="B25" i="12"/>
  <c r="B28" i="30"/>
  <c r="B27" i="12"/>
  <c r="B30" i="30"/>
  <c r="B26" i="12"/>
  <c r="B22" i="12"/>
  <c r="B25" i="30"/>
  <c r="H31" i="12"/>
  <c r="J31" i="12" s="1"/>
  <c r="D21" i="1"/>
  <c r="J86" i="12"/>
  <c r="L86" i="12" s="1"/>
  <c r="B41" i="12"/>
  <c r="J9" i="12"/>
  <c r="L9" i="12" s="1"/>
  <c r="I9" i="12"/>
  <c r="H9" i="12"/>
  <c r="F9" i="12"/>
  <c r="E9" i="12"/>
  <c r="D9" i="12"/>
  <c r="C9" i="12"/>
  <c r="J8" i="12"/>
  <c r="I8" i="12"/>
  <c r="H8" i="12"/>
  <c r="E8" i="12"/>
  <c r="D8" i="12"/>
  <c r="C8" i="12"/>
  <c r="H7" i="12"/>
  <c r="F7" i="12"/>
  <c r="C7" i="12"/>
  <c r="D39" i="1"/>
  <c r="G15" i="14"/>
  <c r="M19" i="3"/>
  <c r="N18" i="3" s="1"/>
  <c r="N13" i="3"/>
  <c r="N16" i="3"/>
  <c r="D17" i="1"/>
  <c r="F57" i="15"/>
  <c r="F24" i="15"/>
  <c r="C79" i="25"/>
  <c r="L14" i="14"/>
  <c r="L13" i="14" s="1"/>
  <c r="L12" i="14" s="1"/>
  <c r="L10" i="14" s="1"/>
  <c r="H79" i="25"/>
  <c r="G79" i="25"/>
  <c r="G80" i="25" s="1"/>
  <c r="I86" i="25"/>
  <c r="L16" i="14"/>
  <c r="L15" i="14"/>
  <c r="J89" i="25"/>
  <c r="H95" i="25"/>
  <c r="J95" i="25" s="1"/>
  <c r="J97" i="25"/>
  <c r="J98" i="25"/>
  <c r="M22" i="3" l="1"/>
  <c r="Q22" i="3" s="1"/>
  <c r="N17" i="3"/>
  <c r="N15" i="3"/>
  <c r="E44" i="30"/>
  <c r="E43" i="30" s="1"/>
  <c r="C43" i="30"/>
  <c r="E41" i="12"/>
  <c r="E40" i="12" s="1"/>
  <c r="C40" i="12"/>
  <c r="H69" i="12"/>
  <c r="J69" i="12" s="1"/>
  <c r="C15" i="30"/>
  <c r="C75" i="12"/>
  <c r="H72" i="30"/>
  <c r="J72" i="30" s="1"/>
  <c r="E75" i="12"/>
  <c r="H36" i="25"/>
  <c r="H34" i="25" s="1"/>
  <c r="E19" i="25"/>
  <c r="E23" i="25"/>
  <c r="F11" i="25"/>
  <c r="F10" i="25" s="1"/>
  <c r="I19" i="25"/>
  <c r="E72" i="25"/>
  <c r="E24" i="25" s="1"/>
  <c r="F29" i="25"/>
  <c r="F115" i="25"/>
  <c r="J115" i="25" s="1"/>
  <c r="K11" i="14"/>
  <c r="M11" i="14" s="1"/>
  <c r="H72" i="25"/>
  <c r="H69" i="25" s="1"/>
  <c r="H73" i="25" s="1"/>
  <c r="G22" i="25"/>
  <c r="J42" i="25"/>
  <c r="J43" i="25" s="1"/>
  <c r="J40" i="25" s="1"/>
  <c r="I29" i="25"/>
  <c r="I68" i="25"/>
  <c r="J105" i="25"/>
  <c r="F109" i="25"/>
  <c r="J109" i="25" s="1"/>
  <c r="D42" i="25"/>
  <c r="F15" i="25"/>
  <c r="J15" i="25" s="1"/>
  <c r="F53" i="25"/>
  <c r="J53" i="25" s="1"/>
  <c r="F50" i="25"/>
  <c r="J50" i="25" s="1"/>
  <c r="I10" i="25"/>
  <c r="G85" i="25"/>
  <c r="G82" i="25" s="1"/>
  <c r="J78" i="25"/>
  <c r="G81" i="25"/>
  <c r="J76" i="25"/>
  <c r="E22" i="25"/>
  <c r="E10" i="25"/>
  <c r="F59" i="25"/>
  <c r="J59" i="25" s="1"/>
  <c r="F23" i="25"/>
  <c r="I36" i="25"/>
  <c r="G36" i="25"/>
  <c r="G34" i="25" s="1"/>
  <c r="E36" i="25"/>
  <c r="E34" i="25" s="1"/>
  <c r="E29" i="25"/>
  <c r="H45" i="30"/>
  <c r="J45" i="30" s="1"/>
  <c r="L45" i="30" s="1"/>
  <c r="C50" i="15"/>
  <c r="E50" i="15" s="1"/>
  <c r="I11" i="14"/>
  <c r="D9" i="14"/>
  <c r="M10" i="14"/>
  <c r="L9" i="14"/>
  <c r="D99" i="26"/>
  <c r="D28" i="23" s="1"/>
  <c r="E50" i="12"/>
  <c r="H50" i="12" s="1"/>
  <c r="J50" i="12" s="1"/>
  <c r="C44" i="12"/>
  <c r="J35" i="30"/>
  <c r="H49" i="30"/>
  <c r="C21" i="12"/>
  <c r="H14" i="12"/>
  <c r="E12" i="12"/>
  <c r="H25" i="30"/>
  <c r="E51" i="30"/>
  <c r="H51" i="30" s="1"/>
  <c r="J51" i="30" s="1"/>
  <c r="C47" i="30"/>
  <c r="J18" i="3"/>
  <c r="H77" i="12"/>
  <c r="J77" i="12" s="1"/>
  <c r="J75" i="12" s="1"/>
  <c r="D5" i="26"/>
  <c r="E12" i="26"/>
  <c r="E17" i="1" s="1"/>
  <c r="D10" i="1"/>
  <c r="E15" i="1" s="1"/>
  <c r="F27" i="29"/>
  <c r="F26" i="29"/>
  <c r="G72" i="25"/>
  <c r="J71" i="25"/>
  <c r="D18" i="23"/>
  <c r="D87" i="26"/>
  <c r="D109" i="26"/>
  <c r="J75" i="26"/>
  <c r="H94" i="25"/>
  <c r="H93" i="25"/>
  <c r="J93" i="25" s="1"/>
  <c r="J70" i="25"/>
  <c r="I72" i="25"/>
  <c r="J92" i="25"/>
  <c r="J79" i="25"/>
  <c r="H80" i="25"/>
  <c r="J80" i="25" s="1"/>
  <c r="H81" i="25"/>
  <c r="I15" i="14"/>
  <c r="K16" i="14"/>
  <c r="C80" i="30"/>
  <c r="J21" i="3"/>
  <c r="F23" i="3"/>
  <c r="M21" i="3"/>
  <c r="F25" i="29"/>
  <c r="J60" i="12"/>
  <c r="E14" i="1"/>
  <c r="D78" i="26"/>
  <c r="D13" i="23"/>
  <c r="Q19" i="3"/>
  <c r="R18" i="3" s="1"/>
  <c r="H62" i="12"/>
  <c r="J62" i="12" s="1"/>
  <c r="L62" i="12" s="1"/>
  <c r="H67" i="25"/>
  <c r="L64" i="30"/>
  <c r="L90" i="30"/>
  <c r="E18" i="1"/>
  <c r="E21" i="29"/>
  <c r="F15" i="29"/>
  <c r="H22" i="12"/>
  <c r="E21" i="12"/>
  <c r="D37" i="26"/>
  <c r="D72" i="26"/>
  <c r="N14" i="3"/>
  <c r="N19" i="3" s="1"/>
  <c r="D31" i="1"/>
  <c r="F19" i="3"/>
  <c r="C15" i="7" s="1"/>
  <c r="B26" i="30"/>
  <c r="L13" i="12"/>
  <c r="H19" i="12"/>
  <c r="J19" i="12" s="1"/>
  <c r="L19" i="12" s="1"/>
  <c r="H45" i="12"/>
  <c r="G68" i="25"/>
  <c r="G67" i="25"/>
  <c r="J66" i="25"/>
  <c r="C12" i="12"/>
  <c r="E16" i="1"/>
  <c r="E12" i="1"/>
  <c r="C39" i="30"/>
  <c r="C36" i="12"/>
  <c r="I22" i="25"/>
  <c r="D126" i="26"/>
  <c r="D134" i="26" s="1"/>
  <c r="D47" i="1"/>
  <c r="C24" i="30"/>
  <c r="C14" i="30" s="1"/>
  <c r="E28" i="30"/>
  <c r="H28" i="30" s="1"/>
  <c r="J28" i="30" s="1"/>
  <c r="L28" i="30" s="1"/>
  <c r="H17" i="34"/>
  <c r="E11" i="1"/>
  <c r="E15" i="30"/>
  <c r="H16" i="30"/>
  <c r="J49" i="25"/>
  <c r="J65" i="25"/>
  <c r="E63" i="25"/>
  <c r="E19" i="1"/>
  <c r="F21" i="25"/>
  <c r="H19" i="30"/>
  <c r="J19" i="30" s="1"/>
  <c r="L19" i="30" s="1"/>
  <c r="J12" i="25"/>
  <c r="J17" i="25"/>
  <c r="E14" i="25"/>
  <c r="E37" i="25"/>
  <c r="F37" i="25"/>
  <c r="I37" i="25"/>
  <c r="F16" i="25"/>
  <c r="J16" i="25" s="1"/>
  <c r="F106" i="25"/>
  <c r="J106" i="25" s="1"/>
  <c r="J33" i="25"/>
  <c r="E13" i="1"/>
  <c r="C59" i="15"/>
  <c r="C68" i="15"/>
  <c r="C77" i="15"/>
  <c r="C41" i="15"/>
  <c r="C86" i="15"/>
  <c r="F43" i="25"/>
  <c r="F22" i="25"/>
  <c r="H13" i="34"/>
  <c r="H22" i="25"/>
  <c r="H85" i="25"/>
  <c r="E32" i="25"/>
  <c r="G32" i="25" s="1"/>
  <c r="H32" i="25" s="1"/>
  <c r="H30" i="25" s="1"/>
  <c r="R17" i="3" l="1"/>
  <c r="H44" i="30"/>
  <c r="J44" i="30" s="1"/>
  <c r="J43" i="30" s="1"/>
  <c r="H43" i="30"/>
  <c r="H41" i="12"/>
  <c r="H40" i="12" s="1"/>
  <c r="E11" i="12"/>
  <c r="C11" i="12"/>
  <c r="C87" i="15"/>
  <c r="E87" i="15" s="1"/>
  <c r="F111" i="25"/>
  <c r="J111" i="25" s="1"/>
  <c r="J11" i="14"/>
  <c r="E69" i="25"/>
  <c r="E21" i="25" s="1"/>
  <c r="C78" i="15"/>
  <c r="E78" i="15" s="1"/>
  <c r="F110" i="25"/>
  <c r="J110" i="25" s="1"/>
  <c r="C42" i="15"/>
  <c r="E42" i="15" s="1"/>
  <c r="C69" i="15"/>
  <c r="E69" i="15" s="1"/>
  <c r="F55" i="25"/>
  <c r="J55" i="25" s="1"/>
  <c r="C51" i="15"/>
  <c r="E51" i="15" s="1"/>
  <c r="C60" i="15"/>
  <c r="E60" i="15" s="1"/>
  <c r="G30" i="25"/>
  <c r="G31" i="25" s="1"/>
  <c r="G19" i="25" s="1"/>
  <c r="F54" i="25"/>
  <c r="J54" i="25" s="1"/>
  <c r="G86" i="25"/>
  <c r="F103" i="25"/>
  <c r="J103" i="25" s="1"/>
  <c r="F14" i="25"/>
  <c r="J14" i="25" s="1"/>
  <c r="J81" i="25"/>
  <c r="J67" i="25"/>
  <c r="F24" i="25"/>
  <c r="F47" i="25"/>
  <c r="J34" i="25"/>
  <c r="L34" i="25" s="1"/>
  <c r="J22" i="25"/>
  <c r="L22" i="25" s="1"/>
  <c r="J16" i="30"/>
  <c r="H15" i="30"/>
  <c r="J22" i="12"/>
  <c r="H21" i="12"/>
  <c r="J45" i="12"/>
  <c r="J44" i="12" s="1"/>
  <c r="H44" i="12"/>
  <c r="R16" i="3"/>
  <c r="R15" i="3"/>
  <c r="R13" i="3"/>
  <c r="R14" i="3"/>
  <c r="E9" i="29"/>
  <c r="G22" i="3"/>
  <c r="G21" i="3"/>
  <c r="J49" i="30"/>
  <c r="J47" i="30" s="1"/>
  <c r="H47" i="30"/>
  <c r="H37" i="25"/>
  <c r="H11" i="25"/>
  <c r="H10" i="25" s="1"/>
  <c r="H31" i="25"/>
  <c r="H19" i="25" s="1"/>
  <c r="C30" i="12"/>
  <c r="C29" i="12" s="1"/>
  <c r="E36" i="12"/>
  <c r="E68" i="15"/>
  <c r="Q21" i="3"/>
  <c r="M23" i="3"/>
  <c r="N21" i="3" s="1"/>
  <c r="H99" i="25"/>
  <c r="J99" i="25" s="1"/>
  <c r="J94" i="25"/>
  <c r="H75" i="12"/>
  <c r="F17" i="29"/>
  <c r="F16" i="29"/>
  <c r="F21" i="29"/>
  <c r="F19" i="29"/>
  <c r="F18" i="29"/>
  <c r="J23" i="3"/>
  <c r="K21" i="3" s="1"/>
  <c r="E47" i="30"/>
  <c r="H23" i="25"/>
  <c r="H43" i="25"/>
  <c r="G15" i="3"/>
  <c r="G16" i="3"/>
  <c r="F25" i="3"/>
  <c r="H19" i="3" s="1"/>
  <c r="G17" i="3"/>
  <c r="G13" i="3"/>
  <c r="G14" i="3"/>
  <c r="E15" i="7"/>
  <c r="J19" i="3"/>
  <c r="K18" i="3" s="1"/>
  <c r="G69" i="25"/>
  <c r="G73" i="25" s="1"/>
  <c r="J72" i="25"/>
  <c r="F19" i="25"/>
  <c r="I39" i="25"/>
  <c r="I38" i="25"/>
  <c r="E20" i="6"/>
  <c r="G20" i="6"/>
  <c r="I10" i="14"/>
  <c r="J10" i="14" s="1"/>
  <c r="D77" i="26"/>
  <c r="D7" i="23"/>
  <c r="D16" i="23"/>
  <c r="D86" i="26"/>
  <c r="D15" i="23" s="1"/>
  <c r="D25" i="26"/>
  <c r="D15" i="26"/>
  <c r="H107" i="26"/>
  <c r="E5" i="26"/>
  <c r="E20" i="1" s="1"/>
  <c r="D114" i="26"/>
  <c r="D113" i="26" s="1"/>
  <c r="D20" i="1"/>
  <c r="H24" i="30"/>
  <c r="J25" i="30"/>
  <c r="H82" i="25"/>
  <c r="J82" i="25" s="1"/>
  <c r="J85" i="25"/>
  <c r="I14" i="14"/>
  <c r="K14" i="14" s="1"/>
  <c r="G13" i="14"/>
  <c r="I13" i="14" s="1"/>
  <c r="E77" i="15"/>
  <c r="J68" i="25"/>
  <c r="L60" i="12"/>
  <c r="E80" i="30"/>
  <c r="C78" i="30"/>
  <c r="C33" i="30"/>
  <c r="C32" i="30" s="1"/>
  <c r="C13" i="30" s="1"/>
  <c r="E39" i="30"/>
  <c r="E59" i="15"/>
  <c r="J63" i="25"/>
  <c r="E44" i="12"/>
  <c r="G23" i="25"/>
  <c r="G43" i="25"/>
  <c r="E19" i="6"/>
  <c r="G19" i="6"/>
  <c r="E86" i="15"/>
  <c r="F38" i="25"/>
  <c r="F39" i="25"/>
  <c r="E37" i="26"/>
  <c r="F20" i="29"/>
  <c r="E24" i="30"/>
  <c r="E14" i="30" s="1"/>
  <c r="E38" i="25"/>
  <c r="E39" i="25"/>
  <c r="K15" i="14"/>
  <c r="M15" i="14" s="1"/>
  <c r="C47" i="15"/>
  <c r="C92" i="15"/>
  <c r="C56" i="15"/>
  <c r="C83" i="15"/>
  <c r="C74" i="15"/>
  <c r="C65" i="15"/>
  <c r="M16" i="14"/>
  <c r="I69" i="25"/>
  <c r="I24" i="25"/>
  <c r="G18" i="3"/>
  <c r="E41" i="15"/>
  <c r="J14" i="12"/>
  <c r="H12" i="12"/>
  <c r="H14" i="30" l="1"/>
  <c r="J41" i="12"/>
  <c r="J40" i="12" s="1"/>
  <c r="C10" i="12"/>
  <c r="H11" i="12"/>
  <c r="R19" i="3"/>
  <c r="E73" i="25"/>
  <c r="G37" i="25"/>
  <c r="G39" i="25" s="1"/>
  <c r="G20" i="25" s="1"/>
  <c r="G11" i="25"/>
  <c r="J11" i="25" s="1"/>
  <c r="F60" i="25"/>
  <c r="J60" i="25" s="1"/>
  <c r="J30" i="25"/>
  <c r="J37" i="25" s="1"/>
  <c r="F116" i="25"/>
  <c r="J116" i="25" s="1"/>
  <c r="J47" i="25"/>
  <c r="J23" i="25"/>
  <c r="L23" i="25" s="1"/>
  <c r="H29" i="25"/>
  <c r="G29" i="25"/>
  <c r="E44" i="25"/>
  <c r="E20" i="25"/>
  <c r="C54" i="15"/>
  <c r="K13" i="14"/>
  <c r="M13" i="14" s="1"/>
  <c r="C63" i="15"/>
  <c r="C72" i="15"/>
  <c r="C81" i="15"/>
  <c r="C45" i="15"/>
  <c r="C90" i="15"/>
  <c r="M14" i="14"/>
  <c r="I20" i="6"/>
  <c r="C21" i="15"/>
  <c r="E21" i="15" s="1"/>
  <c r="C36" i="15"/>
  <c r="E36" i="15" s="1"/>
  <c r="H86" i="25"/>
  <c r="J86" i="25" s="1"/>
  <c r="K15" i="3"/>
  <c r="D9" i="29"/>
  <c r="C17" i="7" s="1"/>
  <c r="K13" i="3"/>
  <c r="K14" i="3"/>
  <c r="J25" i="3"/>
  <c r="L19" i="3" s="1"/>
  <c r="K17" i="3"/>
  <c r="K16" i="3"/>
  <c r="H36" i="12"/>
  <c r="E30" i="12"/>
  <c r="E29" i="12" s="1"/>
  <c r="E10" i="12" s="1"/>
  <c r="G19" i="3"/>
  <c r="C64" i="15"/>
  <c r="E64" i="15" s="1"/>
  <c r="E65" i="15"/>
  <c r="H39" i="30"/>
  <c r="E33" i="30"/>
  <c r="E32" i="30" s="1"/>
  <c r="E13" i="30" s="1"/>
  <c r="L22" i="12"/>
  <c r="L21" i="12" s="1"/>
  <c r="J21" i="12"/>
  <c r="F11" i="14"/>
  <c r="I21" i="25"/>
  <c r="I73" i="25"/>
  <c r="J19" i="25"/>
  <c r="L14" i="12"/>
  <c r="L12" i="12" s="1"/>
  <c r="J12" i="12"/>
  <c r="H16" i="3"/>
  <c r="H13" i="3"/>
  <c r="H17" i="3"/>
  <c r="H15" i="3"/>
  <c r="H25" i="3"/>
  <c r="H14" i="3"/>
  <c r="H22" i="3"/>
  <c r="H21" i="3"/>
  <c r="H18" i="3"/>
  <c r="M25" i="3"/>
  <c r="N22" i="3"/>
  <c r="N23" i="3" s="1"/>
  <c r="I44" i="25"/>
  <c r="I20" i="25"/>
  <c r="C46" i="15"/>
  <c r="E46" i="15" s="1"/>
  <c r="E47" i="15"/>
  <c r="G38" i="25"/>
  <c r="H73" i="30"/>
  <c r="C73" i="15"/>
  <c r="E73" i="15" s="1"/>
  <c r="E74" i="15"/>
  <c r="C20" i="15"/>
  <c r="E20" i="15" s="1"/>
  <c r="I19" i="6"/>
  <c r="C35" i="15"/>
  <c r="E35" i="15" s="1"/>
  <c r="C82" i="15"/>
  <c r="E82" i="15" s="1"/>
  <c r="E83" i="15"/>
  <c r="H80" i="30"/>
  <c r="E78" i="30"/>
  <c r="D6" i="23"/>
  <c r="D33" i="23" s="1"/>
  <c r="D108" i="26"/>
  <c r="H66" i="30"/>
  <c r="D10" i="29"/>
  <c r="K22" i="3"/>
  <c r="K23" i="3" s="1"/>
  <c r="G23" i="3"/>
  <c r="C91" i="15"/>
  <c r="E91" i="15" s="1"/>
  <c r="E92" i="15"/>
  <c r="E25" i="26"/>
  <c r="E30" i="1" s="1"/>
  <c r="D38" i="26"/>
  <c r="D30" i="1"/>
  <c r="H40" i="25"/>
  <c r="H21" i="25" s="1"/>
  <c r="H24" i="25"/>
  <c r="F44" i="25"/>
  <c r="F20" i="25"/>
  <c r="F18" i="25" s="1"/>
  <c r="F25" i="25" s="1"/>
  <c r="L44" i="30"/>
  <c r="L43" i="30" s="1"/>
  <c r="C55" i="15"/>
  <c r="E55" i="15" s="1"/>
  <c r="E56" i="15"/>
  <c r="G24" i="25"/>
  <c r="G40" i="25"/>
  <c r="G21" i="25" s="1"/>
  <c r="J24" i="30"/>
  <c r="L25" i="30"/>
  <c r="L24" i="30" s="1"/>
  <c r="E58" i="26"/>
  <c r="E62" i="1" s="1"/>
  <c r="E23" i="26"/>
  <c r="E28" i="1" s="1"/>
  <c r="E18" i="26"/>
  <c r="E23" i="1" s="1"/>
  <c r="E55" i="26"/>
  <c r="E59" i="1" s="1"/>
  <c r="E24" i="26"/>
  <c r="E29" i="1" s="1"/>
  <c r="E53" i="26"/>
  <c r="E57" i="1" s="1"/>
  <c r="E56" i="26"/>
  <c r="E60" i="1" s="1"/>
  <c r="E21" i="26"/>
  <c r="E26" i="1" s="1"/>
  <c r="E65" i="26"/>
  <c r="E44" i="26"/>
  <c r="E48" i="1" s="1"/>
  <c r="E39" i="26"/>
  <c r="E43" i="1" s="1"/>
  <c r="E46" i="26"/>
  <c r="E50" i="1" s="1"/>
  <c r="E62" i="26"/>
  <c r="E27" i="26"/>
  <c r="E32" i="1" s="1"/>
  <c r="E30" i="26"/>
  <c r="E35" i="1" s="1"/>
  <c r="E59" i="26"/>
  <c r="E63" i="1" s="1"/>
  <c r="E28" i="26"/>
  <c r="E33" i="1" s="1"/>
  <c r="E22" i="26"/>
  <c r="E27" i="1" s="1"/>
  <c r="E60" i="26"/>
  <c r="E64" i="1" s="1"/>
  <c r="E29" i="26"/>
  <c r="E34" i="1" s="1"/>
  <c r="E57" i="26"/>
  <c r="E61" i="1" s="1"/>
  <c r="E16" i="26"/>
  <c r="E21" i="1" s="1"/>
  <c r="E50" i="26"/>
  <c r="E54" i="1" s="1"/>
  <c r="E66" i="26"/>
  <c r="E31" i="26"/>
  <c r="E36" i="1" s="1"/>
  <c r="E47" i="26"/>
  <c r="E51" i="1" s="1"/>
  <c r="E63" i="26"/>
  <c r="E32" i="26"/>
  <c r="E37" i="1" s="1"/>
  <c r="E48" i="26"/>
  <c r="E52" i="1" s="1"/>
  <c r="E64" i="26"/>
  <c r="E33" i="26"/>
  <c r="E38" i="1" s="1"/>
  <c r="E45" i="26"/>
  <c r="E49" i="1" s="1"/>
  <c r="E42" i="26"/>
  <c r="E46" i="1" s="1"/>
  <c r="E51" i="26"/>
  <c r="E55" i="1" s="1"/>
  <c r="E52" i="26"/>
  <c r="E56" i="1" s="1"/>
  <c r="E41" i="26"/>
  <c r="E45" i="1" s="1"/>
  <c r="E19" i="26"/>
  <c r="E24" i="1" s="1"/>
  <c r="E61" i="26"/>
  <c r="E17" i="26"/>
  <c r="E22" i="1" s="1"/>
  <c r="E35" i="26"/>
  <c r="E40" i="1" s="1"/>
  <c r="E34" i="26"/>
  <c r="E39" i="1" s="1"/>
  <c r="E20" i="26"/>
  <c r="E25" i="1" s="1"/>
  <c r="E36" i="26"/>
  <c r="E41" i="1" s="1"/>
  <c r="E49" i="26"/>
  <c r="E53" i="1" s="1"/>
  <c r="E54" i="26"/>
  <c r="E58" i="1" s="1"/>
  <c r="E26" i="26"/>
  <c r="E31" i="1" s="1"/>
  <c r="E43" i="26"/>
  <c r="E47" i="1" s="1"/>
  <c r="J69" i="25"/>
  <c r="Q23" i="3"/>
  <c r="R21" i="3" s="1"/>
  <c r="H39" i="25"/>
  <c r="H20" i="25" s="1"/>
  <c r="H38" i="25"/>
  <c r="H23" i="3"/>
  <c r="L16" i="30"/>
  <c r="L15" i="30" s="1"/>
  <c r="J15" i="30"/>
  <c r="L41" i="12" l="1"/>
  <c r="L40" i="12" s="1"/>
  <c r="L23" i="3"/>
  <c r="K19" i="3"/>
  <c r="J11" i="12"/>
  <c r="J73" i="25"/>
  <c r="G10" i="25"/>
  <c r="J10" i="25" s="1"/>
  <c r="J32" i="25"/>
  <c r="J31" i="25"/>
  <c r="J29" i="25" s="1"/>
  <c r="J24" i="25"/>
  <c r="G18" i="25"/>
  <c r="H18" i="25"/>
  <c r="H25" i="25" s="1"/>
  <c r="E22" i="6"/>
  <c r="E21" i="6" s="1"/>
  <c r="G22" i="6"/>
  <c r="C21" i="6"/>
  <c r="H87" i="30"/>
  <c r="G39" i="26"/>
  <c r="G41" i="26" s="1"/>
  <c r="D42" i="1"/>
  <c r="E38" i="26"/>
  <c r="E42" i="1" s="1"/>
  <c r="D40" i="26"/>
  <c r="H84" i="12"/>
  <c r="G44" i="25"/>
  <c r="J14" i="30"/>
  <c r="H63" i="12"/>
  <c r="J38" i="25"/>
  <c r="J39" i="25"/>
  <c r="E11" i="6"/>
  <c r="G11" i="6"/>
  <c r="C44" i="15"/>
  <c r="E44" i="15" s="1"/>
  <c r="E45" i="15"/>
  <c r="L14" i="30"/>
  <c r="L13" i="30" s="1"/>
  <c r="C89" i="15"/>
  <c r="E89" i="15" s="1"/>
  <c r="E90" i="15"/>
  <c r="I12" i="14"/>
  <c r="K12" i="14" s="1"/>
  <c r="G9" i="14"/>
  <c r="C80" i="15"/>
  <c r="E80" i="15" s="1"/>
  <c r="E81" i="15"/>
  <c r="J20" i="25"/>
  <c r="E18" i="25"/>
  <c r="E10" i="29"/>
  <c r="E11" i="29" s="1"/>
  <c r="R22" i="3"/>
  <c r="R23" i="3" s="1"/>
  <c r="Q25" i="3"/>
  <c r="I18" i="25"/>
  <c r="I25" i="25" s="1"/>
  <c r="J39" i="30"/>
  <c r="J33" i="30" s="1"/>
  <c r="J32" i="30" s="1"/>
  <c r="H33" i="30"/>
  <c r="H32" i="30" s="1"/>
  <c r="C71" i="15"/>
  <c r="E71" i="15" s="1"/>
  <c r="E72" i="15"/>
  <c r="O19" i="3"/>
  <c r="O25" i="3"/>
  <c r="O17" i="3"/>
  <c r="O16" i="3"/>
  <c r="O14" i="3"/>
  <c r="O15" i="3"/>
  <c r="O13" i="3"/>
  <c r="O18" i="3"/>
  <c r="O22" i="3"/>
  <c r="O21" i="3"/>
  <c r="E17" i="7"/>
  <c r="D11" i="29"/>
  <c r="F9" i="29"/>
  <c r="J21" i="25"/>
  <c r="J73" i="30"/>
  <c r="C62" i="15"/>
  <c r="E62" i="15" s="1"/>
  <c r="E63" i="15"/>
  <c r="G10" i="6"/>
  <c r="E10" i="6"/>
  <c r="C17" i="6"/>
  <c r="E17" i="6" s="1"/>
  <c r="H44" i="25"/>
  <c r="F10" i="14"/>
  <c r="L14" i="3"/>
  <c r="L13" i="3"/>
  <c r="L22" i="3"/>
  <c r="L25" i="3"/>
  <c r="L15" i="3"/>
  <c r="L17" i="3"/>
  <c r="L16" i="3"/>
  <c r="L21" i="3"/>
  <c r="L18" i="3"/>
  <c r="J66" i="30"/>
  <c r="J36" i="12"/>
  <c r="J30" i="12" s="1"/>
  <c r="J29" i="12" s="1"/>
  <c r="H30" i="12"/>
  <c r="H29" i="12" s="1"/>
  <c r="C53" i="15"/>
  <c r="E53" i="15" s="1"/>
  <c r="E54" i="15"/>
  <c r="J80" i="30"/>
  <c r="J78" i="30" s="1"/>
  <c r="H78" i="30"/>
  <c r="L11" i="12"/>
  <c r="L10" i="12" s="1"/>
  <c r="H10" i="12" l="1"/>
  <c r="H13" i="30"/>
  <c r="F10" i="29"/>
  <c r="F11" i="29" s="1"/>
  <c r="J10" i="12"/>
  <c r="G25" i="25"/>
  <c r="J18" i="25"/>
  <c r="E25" i="25"/>
  <c r="C9" i="18"/>
  <c r="E9" i="18" s="1"/>
  <c r="S13" i="3"/>
  <c r="S24" i="3"/>
  <c r="S25" i="3"/>
  <c r="S16" i="3"/>
  <c r="S14" i="3"/>
  <c r="S15" i="3"/>
  <c r="S18" i="3"/>
  <c r="S22" i="3"/>
  <c r="S17" i="3"/>
  <c r="S19" i="3"/>
  <c r="S21" i="3"/>
  <c r="G18" i="6"/>
  <c r="E18" i="6"/>
  <c r="H92" i="30"/>
  <c r="H82" i="30"/>
  <c r="J87" i="30"/>
  <c r="G42" i="26"/>
  <c r="G43" i="26" s="1"/>
  <c r="G45" i="26" s="1"/>
  <c r="D15" i="14"/>
  <c r="F16" i="14"/>
  <c r="F15" i="14" s="1"/>
  <c r="J9" i="25"/>
  <c r="K10" i="25" s="1"/>
  <c r="L10" i="25" s="1"/>
  <c r="J13" i="30"/>
  <c r="J44" i="25"/>
  <c r="G16" i="6"/>
  <c r="C15" i="6"/>
  <c r="E15" i="6" s="1"/>
  <c r="E16" i="6"/>
  <c r="C11" i="15"/>
  <c r="C26" i="15"/>
  <c r="C95" i="15"/>
  <c r="I10" i="6"/>
  <c r="H74" i="30"/>
  <c r="H76" i="30"/>
  <c r="H75" i="30"/>
  <c r="J75" i="30" s="1"/>
  <c r="S23" i="3"/>
  <c r="H79" i="12"/>
  <c r="J84" i="12"/>
  <c r="H89" i="12"/>
  <c r="I22" i="6"/>
  <c r="I21" i="6" s="1"/>
  <c r="G21" i="6"/>
  <c r="C23" i="15"/>
  <c r="C38" i="15"/>
  <c r="G17" i="14"/>
  <c r="I17" i="14" s="1"/>
  <c r="I9" i="14"/>
  <c r="O23" i="3"/>
  <c r="J63" i="12"/>
  <c r="E40" i="26"/>
  <c r="E44" i="1" s="1"/>
  <c r="D44" i="1"/>
  <c r="G44" i="26"/>
  <c r="D13" i="14"/>
  <c r="D17" i="14" s="1"/>
  <c r="F14" i="14"/>
  <c r="L66" i="30"/>
  <c r="H68" i="30"/>
  <c r="J68" i="30" s="1"/>
  <c r="L68" i="30" s="1"/>
  <c r="H67" i="30"/>
  <c r="H69" i="30"/>
  <c r="C52" i="15"/>
  <c r="C61" i="15"/>
  <c r="C70" i="15"/>
  <c r="C79" i="15"/>
  <c r="C43" i="15"/>
  <c r="C88" i="15"/>
  <c r="M12" i="14"/>
  <c r="K9" i="14"/>
  <c r="C12" i="15"/>
  <c r="E12" i="15" s="1"/>
  <c r="C27" i="15"/>
  <c r="E27" i="15" s="1"/>
  <c r="C96" i="15"/>
  <c r="E96" i="15" s="1"/>
  <c r="I11" i="6"/>
  <c r="G14" i="6"/>
  <c r="C13" i="6"/>
  <c r="E13" i="6" s="1"/>
  <c r="E14" i="6"/>
  <c r="J25" i="25" l="1"/>
  <c r="K9" i="25" s="1"/>
  <c r="F13" i="14"/>
  <c r="E52" i="15"/>
  <c r="C49" i="15"/>
  <c r="E88" i="15"/>
  <c r="C85" i="15"/>
  <c r="E43" i="15"/>
  <c r="C40" i="15"/>
  <c r="C39" i="15" s="1"/>
  <c r="E39" i="15" s="1"/>
  <c r="J67" i="30"/>
  <c r="C37" i="15"/>
  <c r="E37" i="15" s="1"/>
  <c r="E38" i="15"/>
  <c r="C17" i="15"/>
  <c r="G15" i="6"/>
  <c r="C32" i="15"/>
  <c r="I16" i="6"/>
  <c r="I15" i="6" s="1"/>
  <c r="H88" i="30"/>
  <c r="H81" i="30" s="1"/>
  <c r="J92" i="30"/>
  <c r="J89" i="12"/>
  <c r="H85" i="12"/>
  <c r="H78" i="12" s="1"/>
  <c r="H70" i="30"/>
  <c r="J70" i="30" s="1"/>
  <c r="L70" i="30" s="1"/>
  <c r="J69" i="30"/>
  <c r="L69" i="30" s="1"/>
  <c r="E79" i="15"/>
  <c r="C76" i="15"/>
  <c r="E23" i="15"/>
  <c r="C22" i="15"/>
  <c r="E22" i="15" s="1"/>
  <c r="E95" i="15"/>
  <c r="C94" i="15"/>
  <c r="G13" i="6"/>
  <c r="C15" i="15"/>
  <c r="C30" i="15"/>
  <c r="I14" i="6"/>
  <c r="I13" i="6" s="1"/>
  <c r="L87" i="30"/>
  <c r="L82" i="30" s="1"/>
  <c r="J82" i="30"/>
  <c r="E70" i="15"/>
  <c r="C67" i="15"/>
  <c r="L63" i="12"/>
  <c r="H64" i="12"/>
  <c r="H66" i="12"/>
  <c r="H65" i="12"/>
  <c r="J65" i="12" s="1"/>
  <c r="L65" i="12" s="1"/>
  <c r="J76" i="30"/>
  <c r="H77" i="30"/>
  <c r="J77" i="30" s="1"/>
  <c r="C19" i="15"/>
  <c r="E19" i="15" s="1"/>
  <c r="C34" i="15"/>
  <c r="I18" i="6"/>
  <c r="I17" i="6" s="1"/>
  <c r="K17" i="14"/>
  <c r="M9" i="14"/>
  <c r="L84" i="12"/>
  <c r="L79" i="12" s="1"/>
  <c r="J79" i="12"/>
  <c r="E61" i="15"/>
  <c r="C58" i="15"/>
  <c r="J74" i="30"/>
  <c r="E26" i="15"/>
  <c r="G17" i="6"/>
  <c r="E11" i="15"/>
  <c r="E34" i="15" l="1"/>
  <c r="C33" i="15"/>
  <c r="J71" i="30"/>
  <c r="H71" i="30"/>
  <c r="C16" i="15"/>
  <c r="E16" i="15" s="1"/>
  <c r="E17" i="15"/>
  <c r="G12" i="6"/>
  <c r="E12" i="6"/>
  <c r="C9" i="6"/>
  <c r="C23" i="6" s="1"/>
  <c r="L92" i="30"/>
  <c r="L88" i="30" s="1"/>
  <c r="L81" i="30" s="1"/>
  <c r="J88" i="30"/>
  <c r="J81" i="30" s="1"/>
  <c r="C84" i="15"/>
  <c r="E84" i="15" s="1"/>
  <c r="E85" i="15"/>
  <c r="M17" i="14"/>
  <c r="C9" i="7" s="1"/>
  <c r="C13" i="18"/>
  <c r="C18" i="15"/>
  <c r="E18" i="15" s="1"/>
  <c r="J64" i="12"/>
  <c r="C93" i="15"/>
  <c r="E93" i="15" s="1"/>
  <c r="E94" i="15"/>
  <c r="E33" i="15"/>
  <c r="C57" i="15"/>
  <c r="E57" i="15" s="1"/>
  <c r="E58" i="15"/>
  <c r="C29" i="15"/>
  <c r="E29" i="15" s="1"/>
  <c r="E30" i="15"/>
  <c r="E40" i="15"/>
  <c r="J66" i="12"/>
  <c r="L66" i="12" s="1"/>
  <c r="H67" i="12"/>
  <c r="J67" i="12" s="1"/>
  <c r="L67" i="12" s="1"/>
  <c r="C14" i="15"/>
  <c r="E14" i="15" s="1"/>
  <c r="E15" i="15"/>
  <c r="L89" i="12"/>
  <c r="L85" i="12" s="1"/>
  <c r="L78" i="12" s="1"/>
  <c r="J85" i="12"/>
  <c r="J78" i="12" s="1"/>
  <c r="F12" i="14"/>
  <c r="C66" i="15"/>
  <c r="E66" i="15" s="1"/>
  <c r="E67" i="15"/>
  <c r="H62" i="30"/>
  <c r="C48" i="15"/>
  <c r="E48" i="15" s="1"/>
  <c r="E49" i="15"/>
  <c r="C75" i="15"/>
  <c r="E75" i="15" s="1"/>
  <c r="E76" i="15"/>
  <c r="C31" i="15"/>
  <c r="E31" i="15" s="1"/>
  <c r="E32" i="15"/>
  <c r="L67" i="30"/>
  <c r="L62" i="30" s="1"/>
  <c r="J62" i="30"/>
  <c r="H42" i="30" l="1"/>
  <c r="H93" i="30" s="1"/>
  <c r="C13" i="15"/>
  <c r="C28" i="15"/>
  <c r="I12" i="6"/>
  <c r="I9" i="6" s="1"/>
  <c r="G9" i="6"/>
  <c r="G23" i="6" s="1"/>
  <c r="I23" i="6" s="1"/>
  <c r="C10" i="7" s="1"/>
  <c r="J42" i="30"/>
  <c r="J93" i="30" s="1"/>
  <c r="L42" i="30"/>
  <c r="L93" i="30" s="1"/>
  <c r="F9" i="14"/>
  <c r="F17" i="14"/>
  <c r="H59" i="12"/>
  <c r="E9" i="7"/>
  <c r="L64" i="12"/>
  <c r="L59" i="12" s="1"/>
  <c r="L39" i="12" s="1"/>
  <c r="L91" i="12" s="1"/>
  <c r="J59" i="12"/>
  <c r="E13" i="18"/>
  <c r="E14" i="18" s="1"/>
  <c r="E23" i="6"/>
  <c r="E9" i="6"/>
  <c r="M95" i="30" l="1"/>
  <c r="E10" i="7"/>
  <c r="F10" i="7" s="1"/>
  <c r="F9" i="7"/>
  <c r="F13" i="7"/>
  <c r="C14" i="18"/>
  <c r="E28" i="15"/>
  <c r="C25" i="15"/>
  <c r="M93" i="30"/>
  <c r="E13" i="15"/>
  <c r="C10" i="15"/>
  <c r="C9" i="15" l="1"/>
  <c r="E10" i="15"/>
  <c r="C24" i="15"/>
  <c r="E24" i="15" s="1"/>
  <c r="E25" i="15"/>
  <c r="E9" i="15" l="1"/>
  <c r="C11" i="7" l="1"/>
  <c r="E11" i="7" s="1"/>
  <c r="F11" i="7" s="1"/>
  <c r="H70" i="12" l="1"/>
  <c r="J70" i="12" s="1"/>
  <c r="H72" i="12" s="1"/>
  <c r="J72" i="12" s="1"/>
  <c r="H71" i="12" l="1"/>
  <c r="J71" i="12" s="1"/>
  <c r="H73" i="12"/>
  <c r="H74" i="12" l="1"/>
  <c r="J74" i="12" s="1"/>
  <c r="J73" i="12"/>
  <c r="J68" i="12" l="1"/>
  <c r="J39" i="12" s="1"/>
  <c r="J91" i="12" s="1"/>
  <c r="L93" i="12" s="1"/>
  <c r="H68" i="12"/>
  <c r="C12" i="7" l="1"/>
  <c r="E12" i="7" s="1"/>
  <c r="F12" i="7" s="1"/>
  <c r="H39" i="12"/>
  <c r="H91" i="12" s="1"/>
  <c r="C8" i="18" s="1"/>
  <c r="C14" i="7" l="1"/>
  <c r="E14" i="7" s="1"/>
  <c r="E8" i="18"/>
  <c r="C10" i="18"/>
  <c r="C20" i="18" s="1"/>
  <c r="E20" i="18" s="1"/>
  <c r="C16" i="7" l="1"/>
  <c r="E10" i="18"/>
  <c r="C11" i="18" s="1"/>
  <c r="C21" i="18" s="1"/>
  <c r="E21" i="18" s="1"/>
  <c r="F14" i="7"/>
  <c r="E16" i="7"/>
  <c r="E11" i="18" l="1"/>
  <c r="E17" i="18" s="1"/>
  <c r="C22" i="18"/>
  <c r="E22" i="18" s="1"/>
  <c r="E23" i="18" s="1"/>
  <c r="C23" i="18" l="1"/>
</calcChain>
</file>

<file path=xl/sharedStrings.xml><?xml version="1.0" encoding="utf-8"?>
<sst xmlns="http://schemas.openxmlformats.org/spreadsheetml/2006/main" count="893" uniqueCount="526">
  <si>
    <t>ÍNDICE</t>
  </si>
  <si>
    <t>1. Base Predios</t>
  </si>
  <si>
    <t>2. Resumen del valor económico de los predios que conforman las unidades de actuación urbanística del plan parcial</t>
  </si>
  <si>
    <t>3. Áreas propuestas del plan parcial</t>
  </si>
  <si>
    <t>4. Espacio Público</t>
  </si>
  <si>
    <t>5. Identificación de las cargas del Plan Parcia - PPRU</t>
  </si>
  <si>
    <t>6. Cuantificación de los costos directos</t>
  </si>
  <si>
    <t>7. Cuantificación de los costos indirectos</t>
  </si>
  <si>
    <t>8. Productos inmobiliarios - Ventas estimadas</t>
  </si>
  <si>
    <t>9.  Balance</t>
  </si>
  <si>
    <t>10.  Reparto Ventas</t>
  </si>
  <si>
    <t>11.  PPRU Usos</t>
  </si>
  <si>
    <t>11. Distribución de la Edificabioidad en el PPRU</t>
  </si>
  <si>
    <t>12. Cronograma de Ejeción del PPRU</t>
  </si>
  <si>
    <t xml:space="preserve"> PLAN PARCIAL DE RENOVACION URBANA CIUDADELA NUEVO SALITRE</t>
  </si>
  <si>
    <t>1. Base de Predios</t>
  </si>
  <si>
    <t>Se debe especificar las cabidas y áreas construidas de los predios participantes en el plan parcial.  
Se debe indicar el número chip y matrícula de cada predio.  Adicionalmente, se debe realizar un avalúo del terreno y del área construida de cada predio para conocer su valoración en términos económicos.
Como en este ejemplo solo existen dos Unidades de Actuación Urbanística – U.A.U., se presentan los predios que conforman cada una de las U.A.U.</t>
  </si>
  <si>
    <t>TERRENO</t>
  </si>
  <si>
    <t>CONSTRUCCIÓN</t>
  </si>
  <si>
    <t>No UNIDAD DE ACTUACION URBANISTICA</t>
  </si>
  <si>
    <t>NUMERO PREDIO</t>
  </si>
  <si>
    <t>NÚMERO CHIP</t>
  </si>
  <si>
    <t>MATRÍCULA</t>
  </si>
  <si>
    <t>AREA TERRENO</t>
  </si>
  <si>
    <t>Participación en el total del área de la  - U.G</t>
  </si>
  <si>
    <t>Participación en el total del área del PPRU</t>
  </si>
  <si>
    <t>VALOR UNITARIO</t>
  </si>
  <si>
    <t>VALOR TOTAL</t>
  </si>
  <si>
    <t>Participación en el valor total de la  - U.G</t>
  </si>
  <si>
    <t>Participación en el valor total del PPRU</t>
  </si>
  <si>
    <t>AREA CONSTRUIDA</t>
  </si>
  <si>
    <t>Participación en el total del área construida de la  - U.G 1</t>
  </si>
  <si>
    <t xml:space="preserve">Participación en el total de área construida </t>
  </si>
  <si>
    <t>Participación en el total del área construida de la -U.G</t>
  </si>
  <si>
    <t>M2</t>
  </si>
  <si>
    <t>%</t>
  </si>
  <si>
    <t>COP Miles</t>
  </si>
  <si>
    <t xml:space="preserve"> U.G. 1</t>
  </si>
  <si>
    <t>AAA0074TUZM</t>
  </si>
  <si>
    <t>50C-374434</t>
  </si>
  <si>
    <t>AAA0074TWHY</t>
  </si>
  <si>
    <t xml:space="preserve">50C-308922 </t>
  </si>
  <si>
    <t>AAA0074TUPP</t>
  </si>
  <si>
    <t>50C-133441</t>
  </si>
  <si>
    <t>AAA016UEDE</t>
  </si>
  <si>
    <t>50C-364575</t>
  </si>
  <si>
    <t>AAA0074TWAF</t>
  </si>
  <si>
    <t>50C-354571</t>
  </si>
  <si>
    <t>AAA0074TUYX</t>
  </si>
  <si>
    <t>50C-364576</t>
  </si>
  <si>
    <t>TOTAL U.G 1</t>
  </si>
  <si>
    <t>A.M.D.</t>
  </si>
  <si>
    <t>AAA0204LBSK</t>
  </si>
  <si>
    <t>50C-1737540</t>
  </si>
  <si>
    <t>AAA0074TUXR</t>
  </si>
  <si>
    <t>50C-1223977</t>
  </si>
  <si>
    <t xml:space="preserve">TOTAL A.M.D. </t>
  </si>
  <si>
    <t>TOTAL PLAN PARCIAL</t>
  </si>
  <si>
    <r>
      <t>Fuente área de terreno: P</t>
    </r>
    <r>
      <rPr>
        <sz val="9"/>
        <rFont val="Calibri"/>
        <family val="2"/>
      </rPr>
      <t>lanos topográficos en proceso de incorporacion en Catastro Distrital a la fecha de adopción inicial</t>
    </r>
  </si>
  <si>
    <r>
      <t xml:space="preserve">Fuente del valor unitario del área de terreno: </t>
    </r>
    <r>
      <rPr>
        <sz val="9"/>
        <rFont val="Calibri"/>
        <family val="2"/>
      </rPr>
      <t xml:space="preserve"> Valores de Referencia Unidad Administrativa Especial de Catastro Distrital, el detalle de consulta se encuentra en el DTS del PPRU "Ciudadela Nuevo Salitre". Ver Paginas 123-125</t>
    </r>
  </si>
  <si>
    <r>
      <t xml:space="preserve">Fuente área construida: </t>
    </r>
    <r>
      <rPr>
        <sz val="9"/>
        <rFont val="Calibri"/>
        <family val="2"/>
      </rPr>
      <t>Unidad Administrativa Especial de Catastro Distrital, año 2016 para la tipologia constructiva que en ese momento se encontraba edificada, siendo este el periodo de aporte de las unidades prediales invidiuales para el desarrollo del PPRU</t>
    </r>
  </si>
  <si>
    <r>
      <t xml:space="preserve">Fuente del valor unitario del área construida: </t>
    </r>
    <r>
      <rPr>
        <sz val="9"/>
        <rFont val="Calibri"/>
        <family val="2"/>
      </rPr>
      <t xml:space="preserve"> Unidad Administrativa Especial de Catastro Distrital - 2016</t>
    </r>
  </si>
  <si>
    <r>
      <rPr>
        <b/>
        <sz val="9"/>
        <color theme="1"/>
        <rFont val="Calibri"/>
        <family val="2"/>
        <scheme val="minor"/>
      </rPr>
      <t>NOTA ACLARATORIA:</t>
    </r>
    <r>
      <rPr>
        <sz val="9"/>
        <color theme="1"/>
        <rFont val="Calibri"/>
        <family val="2"/>
        <scheme val="minor"/>
      </rPr>
      <t xml:space="preserve"> Para el caso en particular, la información registrada en la tabla "Base de Predios" tenia como función el aporte de suelo y construcción de acuerdo con la distribución catastral original para el plantemiento del PPRU en el año 2016. A la fecha, las condiciones catastrales en terminos de unidades prediales y áreas construidas han cambiado dado que el PPRU se ha venido desarrollado. Dado que se trata de un Plan Parcial de una única unidade de gestión, único propietario inicial y no requerir compensaciones entre unidades de gestión, no se considera necesario efectuar actualización de valores de referencia de suelo y/o construcción.</t>
    </r>
  </si>
  <si>
    <r>
      <t xml:space="preserve">Unicamente para efectos de </t>
    </r>
    <r>
      <rPr>
        <u/>
        <sz val="9"/>
        <color theme="1"/>
        <rFont val="Calibri"/>
        <family val="2"/>
        <scheme val="minor"/>
      </rPr>
      <t>referencia</t>
    </r>
    <r>
      <rPr>
        <sz val="9"/>
        <color theme="1"/>
        <rFont val="Calibri"/>
        <family val="2"/>
        <scheme val="minor"/>
      </rPr>
      <t>, que no resultan influyentes en los calculos posteriores del proceso de modificación del PPRU, a continuación se presenta la consulta del comportamiento de valor de suelo por manzana de la UAECD para la vigencia 2023:</t>
    </r>
  </si>
  <si>
    <t>A partir de la identificación de los predios que conforman el plan parcial, se presenta un cuadro resumen del valor de la construcción  y del terreno de cada predio diferencuado por Unidad de Actuación Urbanística.</t>
  </si>
  <si>
    <t>No UNIDAD DE GESTION URBANISTICA</t>
  </si>
  <si>
    <t xml:space="preserve">VALOR SUELO </t>
  </si>
  <si>
    <t xml:space="preserve">VALOR CONSTRUCCIÓN </t>
  </si>
  <si>
    <t>TOTAL</t>
  </si>
  <si>
    <t>U.G 1</t>
  </si>
  <si>
    <t xml:space="preserve">TOTAL   </t>
  </si>
  <si>
    <t>PARTICIPACIÓN INICIAL DE LOS PROPIETARIOS UG 1</t>
  </si>
  <si>
    <t>NÚM. PREDIO</t>
  </si>
  <si>
    <t>PROPIETARIO</t>
  </si>
  <si>
    <t>CHIP</t>
  </si>
  <si>
    <t>Área suelo catastral (m2)</t>
  </si>
  <si>
    <t>% Part según área / UG</t>
  </si>
  <si>
    <t>Fiduciaria Bogotá - Patrimonio Autónomo:3-1-45136</t>
  </si>
  <si>
    <t>PARTICIPACIÓN INICIAL DE LOS PROPIETARIOS AREA DE MANEJO DIFERENCIADO</t>
  </si>
  <si>
    <t>GRUPO C.B.C. S.A.</t>
  </si>
  <si>
    <t>INDUSTRIAS E INVERSIONES LETICIA LTDA</t>
  </si>
  <si>
    <t>3. Áreas generales del plan parcial</t>
  </si>
  <si>
    <t>En una tabla resumen se deben relacionar las áreas correspondientes a la zona de intervención del plan parcial de renovación urbana, y que corresponden al ámbito de aplicación para el posterior reparto de cargas y beneficios del Plan Parcial.
Estas áreas  son producto del diseño del proyecto urbanístico del plan parcial, siguiendo las  directrices de los niveles superiores de planeación como el Plan de Ordenamiento Territorial, el plan zonal, las directrices de la Secretaría Distrital de Planeación, entre otros.</t>
  </si>
  <si>
    <t>4. Espacio Publico</t>
  </si>
  <si>
    <t>2.2.4</t>
  </si>
  <si>
    <t xml:space="preserve">Adecuación conexión peatonal de la Av. Congreso Eucarístico </t>
  </si>
  <si>
    <t>APORTE A LA META DE ESPACIO PUBLICO EN ZONAS VERDES Y PEATONALES</t>
  </si>
  <si>
    <t>5. Identificación de las cargas del Plan Parcial</t>
  </si>
  <si>
    <t xml:space="preserve"> -Las cargas a ser repartidas son todas Las inversiones necesarias para la ejecución del plan parcial. Incluyen los costos de construcción y adecuación de la malla vial y el nuevo espacio público, así como  los costos de otras cargas como estudios, diseño, gestión, compensaciones etc.
-Se aclara que la cesión de suelo solo se debe considerar como carga, si la en la metodología de reparto que se implementa no se cuenta el valor del suelo como un aporte.
-La tabla que se muestra a continuación presenta las cargas desagregadas por rubros, si es el caso se debe especificar el área y el valor de la construcción de la carga.
-Se debe presentar el total de Las cargas de cada rubro por Unidad de Actuación Urbanística y por plan parcial.</t>
  </si>
  <si>
    <t>CONCEPTO</t>
  </si>
  <si>
    <t>TOTAL CARGA DEC 562 DE 2014</t>
  </si>
  <si>
    <t>CUANTIFICACION DEC 562 DE 2014</t>
  </si>
  <si>
    <t>CARGAS GENERALES</t>
  </si>
  <si>
    <t>CARGAS GENERALES-SUELO SITEMAS GENERALES</t>
  </si>
  <si>
    <t>SUELO CARGAS GENERALES - SISTEMA MALLA VIAL ARTERIAL</t>
  </si>
  <si>
    <t>CONTROL AMBIENTAL - MALLA VIAL ARTERIAL</t>
  </si>
  <si>
    <t xml:space="preserve">CARGAS GENERALES POR EJECUCION DE OBRAS </t>
  </si>
  <si>
    <t>OBRAS DE MEJORAMIENTO MALLA VIAL ARTERIAL</t>
  </si>
  <si>
    <t>Av. Ferrrocarril de Occidente-AC 22 - Construccion Acceso</t>
  </si>
  <si>
    <t>Av. Industrial - AC 19 - Construccion Acceso</t>
  </si>
  <si>
    <t>Av. Congreso Eucaristico - AK68 - Construccion Acceso</t>
  </si>
  <si>
    <t>Av. Industrial -AC19-Mejoramiento</t>
  </si>
  <si>
    <t>Av. Ferrocarril de Occidente -AC 22 - Mejoramiento</t>
  </si>
  <si>
    <t>Av. Congreso Eucaristico -AK68-Adecuacion conexión peatonal</t>
  </si>
  <si>
    <t>INSTALACION DE REFUERZO DE RED MATRIZ</t>
  </si>
  <si>
    <t>VALORIZACIÓN POR BENEFICIO LOCAL, Acuerdo 728/2018</t>
  </si>
  <si>
    <t>CARGAS LOCALES</t>
  </si>
  <si>
    <t>VIAS LOCALES</t>
  </si>
  <si>
    <t>Vía V-5 KR 66 (Ejecutado Año 2021)</t>
  </si>
  <si>
    <t>Vía V-5 KR 66 (Por Ejecutar)</t>
  </si>
  <si>
    <t>ESPACIO CONSTRUIDO EN A.P.A.U.P.</t>
  </si>
  <si>
    <t>REDES SECUNDARIAS DE SERVICIOS PÚBLICOS  DOMICILIARIOS</t>
  </si>
  <si>
    <t>Redes Locales Acueducto (ML)</t>
  </si>
  <si>
    <t>Alcantarillado Sanitario (ML)</t>
  </si>
  <si>
    <t>Alcantarillado Pluvial (ML)</t>
  </si>
  <si>
    <t>Estudios y Diseños</t>
  </si>
  <si>
    <t>Admon.</t>
  </si>
  <si>
    <t>Imprevistos</t>
  </si>
  <si>
    <t>Utilidad</t>
  </si>
  <si>
    <t>IVA sobre Utilidad</t>
  </si>
  <si>
    <t>OBRAS MODIFICACION REDES SECUNDARIAS EXISTENTES</t>
  </si>
  <si>
    <t>Redes Acueducto Externa al Plan al PPRU (ML)</t>
  </si>
  <si>
    <t>EQUIPAMIENTO PUBLICO- CONSTRUIDO</t>
  </si>
  <si>
    <t>Equipamiento Público</t>
  </si>
  <si>
    <t>Parqueaderos del Equipamiento publico</t>
  </si>
  <si>
    <t>COSTOS ASOCIADOS A LA GESTIÓN Y FORMULACIÓN DEL PLAN PARCIAL</t>
  </si>
  <si>
    <t xml:space="preserve">Formulación Plan Parcial </t>
  </si>
  <si>
    <t>Levantamiento topográfico formulación</t>
  </si>
  <si>
    <t>Estudios técnicos y asesorías para la formulación</t>
  </si>
  <si>
    <t>Diseño urbanos para la formulación</t>
  </si>
  <si>
    <t>Coordinación y gestión de la formulación del Plan Parcial</t>
  </si>
  <si>
    <t>Estudio de Titulos</t>
  </si>
  <si>
    <t xml:space="preserve">Gestion </t>
  </si>
  <si>
    <t>Saneamiento predial</t>
  </si>
  <si>
    <t>Operación del Vehiculo Fiduciario</t>
  </si>
  <si>
    <t>Avalúos</t>
  </si>
  <si>
    <t>Actualizacion Estudio de Titulos</t>
  </si>
  <si>
    <t xml:space="preserve">TOTAL CARGAS </t>
  </si>
  <si>
    <t>CARGA ADICIONAL</t>
  </si>
  <si>
    <r>
      <t xml:space="preserve">Fuente malla vial: </t>
    </r>
    <r>
      <rPr>
        <sz val="8"/>
        <rFont val="Calibri"/>
        <family val="2"/>
      </rPr>
      <t>Ospinas y Cia con referencia a proyectos comparables</t>
    </r>
  </si>
  <si>
    <r>
      <t>Fuente Espacio Pùblico:</t>
    </r>
    <r>
      <rPr>
        <sz val="8"/>
        <rFont val="Calibri"/>
        <family val="2"/>
      </rPr>
      <t xml:space="preserve"> Ospinas y Cia con referencia a proyectos comparables</t>
    </r>
  </si>
  <si>
    <r>
      <t xml:space="preserve">Fuente control ambiental: </t>
    </r>
    <r>
      <rPr>
        <sz val="8"/>
        <rFont val="Calibri"/>
        <family val="2"/>
      </rPr>
      <t>Ospinas y Cia con referencia a proyectos comparables</t>
    </r>
  </si>
  <si>
    <r>
      <t xml:space="preserve">Fuente Obras Modificacion Red Matriz Existente de Servicios Públicos Domiciliarios: </t>
    </r>
    <r>
      <rPr>
        <sz val="8"/>
        <rFont val="Calibri"/>
        <family val="2"/>
      </rPr>
      <t>EAAB (Costo Directo) - Ospinas (Ajuste, Costos Indirectos)</t>
    </r>
  </si>
  <si>
    <r>
      <t xml:space="preserve">Fuente Redes Secundarias de Servicios Públicos Domiciliarios: </t>
    </r>
    <r>
      <rPr>
        <sz val="8"/>
        <rFont val="Calibri"/>
        <family val="2"/>
      </rPr>
      <t>EAAB(Costo Directo) - Ospinas (Ajuste, Costos Indirectos)</t>
    </r>
  </si>
  <si>
    <r>
      <t>Fuente Costos de formulación y gestiòn del Plan Parcial:</t>
    </r>
    <r>
      <rPr>
        <sz val="8"/>
        <rFont val="Calibri"/>
        <family val="2"/>
      </rPr>
      <t xml:space="preserve"> Ospinas y Cia</t>
    </r>
  </si>
  <si>
    <t xml:space="preserve">
-En caso que NO toda el área construida sea vendible, debe discriminarse por cada producto inmobiliario el área construida y el área vendible. 
- Se debe estimar el precio de venta de cada uno de los diferentes productos inmobiliarios.
- Los precios de venta deben calcularse a partir de un estudio de mercado y deben especificarse las fuentes de información utilizadas para la elaboración del estudio en mención.
- Se debe especificar el total de ventas  por Unidad de Actuación Urbanística.</t>
  </si>
  <si>
    <t>USO</t>
  </si>
  <si>
    <t>ÁREA CONSTRUIDA M2</t>
  </si>
  <si>
    <t>ÁREA VENDIBLE</t>
  </si>
  <si>
    <t>PRECIO DE VENTA PROMEDIO M2</t>
  </si>
  <si>
    <t>VENTAS COP MILES</t>
  </si>
  <si>
    <t xml:space="preserve">U.G 1 </t>
  </si>
  <si>
    <t>COP  Miles</t>
  </si>
  <si>
    <t>VIVIENDA</t>
  </si>
  <si>
    <t>VIS*</t>
  </si>
  <si>
    <t>VIP</t>
  </si>
  <si>
    <t>Tipo 5</t>
  </si>
  <si>
    <t>COMERCIO</t>
  </si>
  <si>
    <t>Zonal</t>
  </si>
  <si>
    <t>SERVICIOS</t>
  </si>
  <si>
    <t>Servicios empresariales</t>
  </si>
  <si>
    <t>11. Cuadro de Edificabilidad y Usos</t>
  </si>
  <si>
    <t>SMZ1 - L1</t>
  </si>
  <si>
    <t>SMZ1 - L2</t>
  </si>
  <si>
    <t>SMZ2</t>
  </si>
  <si>
    <t>SMZ3 - L1</t>
  </si>
  <si>
    <t>SMZ3 - L2</t>
  </si>
  <si>
    <t>TOTAL AREAS PPRU - CNS.</t>
  </si>
  <si>
    <t>% - FACTOR</t>
  </si>
  <si>
    <t>VIVIENDA TIPO 5
COMERCIO</t>
  </si>
  <si>
    <t>VIVIENDA VIP</t>
  </si>
  <si>
    <t>VIVIENDA TIPO 5
COMERCIO
EQUIPAMIENTO</t>
  </si>
  <si>
    <t>COMERCIO
SERVICIOS</t>
  </si>
  <si>
    <t>ÁREA TOTAL PROPUESTA</t>
  </si>
  <si>
    <t>AREA BRUTA DEL PREDIO</t>
  </si>
  <si>
    <t>IC SOLICITADO Factor</t>
  </si>
  <si>
    <t>I.C. TOTAL PERMITIDO</t>
  </si>
  <si>
    <t>I.C. TOTAL PROPUESTO (SIN VIP Y SIN EQUIPAMIENTO PUBLICO)</t>
  </si>
  <si>
    <t xml:space="preserve">AREA NETA VENDIBLE PROPUESTA (SIN VIS, VIP Y SIN EQUIPAMIENTO PUBLICO) </t>
  </si>
  <si>
    <t>AREA NETA VENDIBLE DE VIVIENDA TIPO 5</t>
  </si>
  <si>
    <t>AREA NETA VENDIBLE DE COMERCIO ZONAL</t>
  </si>
  <si>
    <t>AREA NETA VENDIBLE EN SERVICIOS</t>
  </si>
  <si>
    <t>AREA CONSTRUIDA EN VIS, VIP Y EN EQUIPAMIENTO PUBLICO</t>
  </si>
  <si>
    <t>AREA CONSTRUIDA EN VIVIENDA VIS</t>
  </si>
  <si>
    <t>* El area construida en VIP no suma para el cálculo del I.C.</t>
  </si>
  <si>
    <t>AREA CONSTRUIDA EN VIVIENDA VIP</t>
  </si>
  <si>
    <t>AREA CONSTRUIDA EN EQUIPAMIENTO PUBLICO</t>
  </si>
  <si>
    <t>* El area construida en Equipamiento no suma para el cálculo del I.C.</t>
  </si>
  <si>
    <t>AREA CONSTRUIDA EN PUNTOS FIJOS, CIRCULACIONES, SERVICIOS COMUNALES, ESTACIONAMIENTOS.</t>
  </si>
  <si>
    <t>AREA CONSTRUIDA EN PUNTOS FIJOS Y CIRCULACIONES</t>
  </si>
  <si>
    <t>AREA CONSTRUIDA EN SERVICIOS COMUNALES</t>
  </si>
  <si>
    <t>AREA CONSTRUIDA EN PARQUEADEROS</t>
  </si>
  <si>
    <t>PRIVADOS PROPUESTOS</t>
  </si>
  <si>
    <t>VISITANTES  PROPUESTOS</t>
  </si>
  <si>
    <t>TOTAL CUPOS DE PARQUEO PROPUESTOS</t>
  </si>
  <si>
    <t>AREA CONSTRUIDA TOTAL EN EL PPRU - CNS</t>
  </si>
  <si>
    <t>PROYECTO DE VIVIENDA</t>
  </si>
  <si>
    <t>SMZ1 L1</t>
  </si>
  <si>
    <t>SMZ1 L2</t>
  </si>
  <si>
    <t>MZ3 L1</t>
  </si>
  <si>
    <t>MZ3 L2</t>
  </si>
  <si>
    <t>DESCRIPCION</t>
  </si>
  <si>
    <t>AREA TOTAL CONSTRUIDA VIVIENDA</t>
  </si>
  <si>
    <t>AREA  NETA VENDIBLE EN VIVIENDA</t>
  </si>
  <si>
    <t>AREA PROMEDIO POR UNIDAD DE VIVIENDA</t>
  </si>
  <si>
    <t>NUMERO DE VIVIENDAS PROPUESTAS</t>
  </si>
  <si>
    <t>NUMERO DE VIVIENDAS POR PRORRATA S/AREA UTIL</t>
  </si>
  <si>
    <t>AREA UTIL</t>
  </si>
  <si>
    <t>% DE AREA UTIL SOBRE TOTAL AREA UTIL</t>
  </si>
  <si>
    <t>AREA EQUIPAMIENTO COMUNAL PRIVADO 10m2 C80m2</t>
  </si>
  <si>
    <t>ZONAS VERDES RECREATIVAS</t>
  </si>
  <si>
    <t>AREA CONSTRUIDA DE PARQUEOS</t>
  </si>
  <si>
    <t>VISITANTES</t>
  </si>
  <si>
    <t>TOTAL AREA CONSTRUIDA PROYECTO VIVIENDA</t>
  </si>
  <si>
    <t>PROYECTO DE VIS</t>
  </si>
  <si>
    <t>AREA CONSTRUIDA DE VIVIENDA</t>
  </si>
  <si>
    <t>AREA  NETA VENDIBLE EN VIVIENDA (VIS)</t>
  </si>
  <si>
    <t>AREA POR UNIDAD DE VIVIENDA</t>
  </si>
  <si>
    <t>NUMERO DE VIVIENDAS VIS PROPUESTAS</t>
  </si>
  <si>
    <t>AREA EQUIPAMIENTO COMUNAL PRIVADO  6M2 X PRIMERAS 150VIV +  8.5m2 c/VIP</t>
  </si>
  <si>
    <t>PRIVADOS                          1 C/6 VIV.</t>
  </si>
  <si>
    <t>VISITANTES                        1 C/16 VIV.</t>
  </si>
  <si>
    <t>TOTAL CUPOS DE PARQUEO EXIGIDOS</t>
  </si>
  <si>
    <t>TOTAL AREA CONSTRUIDA PROYECTO VIS</t>
  </si>
  <si>
    <t>PROYECTO DE COMERCIO  SMZ1,SMZ2,SMZ3</t>
  </si>
  <si>
    <t>AREA CONSTRUIDA DE COMERCIO</t>
  </si>
  <si>
    <t>AREA NETA VENDIBLE EN COMERCIO</t>
  </si>
  <si>
    <t>AREA EQUIPAMIENTO COMUNAL PRIVADO         10m2 C120m2</t>
  </si>
  <si>
    <t>PRIVADOS                           1 C/250M2 DE ANV</t>
  </si>
  <si>
    <t>VISITANTES                         1 C/35M2 DE ANV</t>
  </si>
  <si>
    <t>TOTAL AREA CONSTRUIDA PROYECTO COMERCIO</t>
  </si>
  <si>
    <t>PROYECTO DE SERVICIOS SMZ3</t>
  </si>
  <si>
    <t>AREA CONSTRUIDA DE SERVICIOS</t>
  </si>
  <si>
    <t>PRIVADOS                           1 C/80M2 DE ANV</t>
  </si>
  <si>
    <t>VISITANTES                         1 C/80M2 DE ANV</t>
  </si>
  <si>
    <t>TOTAL AREA CONSTRUIDA PROYECTO SERVICIOS</t>
  </si>
  <si>
    <t>PROYECTO EQUIPAMIENTO COMUNAL PUBLICO</t>
  </si>
  <si>
    <t>PRIVADOS                           1 C/60M2 DE ANV</t>
  </si>
  <si>
    <t>VISITANTES                         1 C/200M2 DE ADMIN.</t>
  </si>
  <si>
    <t>TOTAL AREA CONSTRUIDA EQUIPAMIENTO COMUNAL</t>
  </si>
  <si>
    <t>PROYECTO DE VIP</t>
  </si>
  <si>
    <t>AREA  NETA VENDIBLE EN VIVIENDA (VIP)</t>
  </si>
  <si>
    <t>PRIVADOS                          1 C/8 VIV.</t>
  </si>
  <si>
    <t>VISITANTES                        1 C/18 VIV.</t>
  </si>
  <si>
    <t>TOTAL AREA CONSTRUIDA PROYECTO VIP</t>
  </si>
  <si>
    <t xml:space="preserve"> -Se debe estimar el costo de construcción de cada uno de los productos inmobiliarios que abaraca la propuesta urbanística del plan parcial. 
-Los costos deben desagregarse por Unidad de Actuación Urbanística.
-El costos promedio de construcción debe calcularse a partir de un estudio de mercado y deben especificarse las fuentes de información utilizadas para la elaboración del estudio en mención.</t>
  </si>
  <si>
    <t>COSTOS DE CONSTRUCCIÓN COP MILES</t>
  </si>
  <si>
    <t>A.M.D</t>
  </si>
  <si>
    <t>COSTO DE CONSTRUCCIÓN PROMEDIO M2</t>
  </si>
  <si>
    <t>VIS</t>
  </si>
  <si>
    <t>EQUIPAMIENTO COMUNAL PRIVADO</t>
  </si>
  <si>
    <t>Equipamiento privado</t>
  </si>
  <si>
    <t>Equipamiento privado VIS</t>
  </si>
  <si>
    <t>Equipamiento privado VIP</t>
  </si>
  <si>
    <t>PARQUEADEROS</t>
  </si>
  <si>
    <t>Parqueaderos Vivienda, Comercio y Servicios</t>
  </si>
  <si>
    <t>Fuente: Ospinas y Cia. S.A.</t>
  </si>
  <si>
    <t>7. Cuantificacion de los Costos Indirectos</t>
  </si>
  <si>
    <t xml:space="preserve"> - En esta sección se presenta un ejemplo de los rubros de los costos indirectos del plan parcial.
 - Los costos se deben presentar de forma desagregada  y se debe especificar la fuente o metología que se implemento para hallar el valor económico  de cada uno de los rubros.</t>
  </si>
  <si>
    <t xml:space="preserve"> VALORES EN COP MILES</t>
  </si>
  <si>
    <t>ITEM</t>
  </si>
  <si>
    <t>HONORARIOS DE CONSTRUCCIÓN ( % / CD)</t>
  </si>
  <si>
    <t xml:space="preserve">EQUIPAMIENTO </t>
  </si>
  <si>
    <t>INTERVENTORÍA ( % / CD)</t>
  </si>
  <si>
    <t>DISEÑOS GENERAL ( % / VENTAS)</t>
  </si>
  <si>
    <t>GERENCIA ( % / VENTAS)</t>
  </si>
  <si>
    <t>PUBLICIDAD Y VENTAS ( % / VENTAS)</t>
  </si>
  <si>
    <t>LEGALES ( % / VENTAS)</t>
  </si>
  <si>
    <t>ICA ( % / VENTAS)</t>
  </si>
  <si>
    <t>ADMINISTRATIVOS Y FINANCIEROS ( % / VENTAS)</t>
  </si>
  <si>
    <t>OTROS ESTUDIOS VIS Y VIP ( % / CD)</t>
  </si>
  <si>
    <t>TOTAL COSTOS INDIRECTOS</t>
  </si>
  <si>
    <t xml:space="preserve">     </t>
  </si>
  <si>
    <t xml:space="preserve"> </t>
  </si>
  <si>
    <t>9. Balance</t>
  </si>
  <si>
    <t xml:space="preserve"> Mediante el método residual  ( Ventas totales - (Costos Totales + Utilidad Esperada)), se calcula el valor residual del suelo resultante de la aplicación del plan parcial.  
-Este valor se concibe como el máximo valor en que se podría comercializar las manzanas útiles resultantes del diseño urbano del Plan Parcial, y por ende, es el máximo valor que estaría dispuesto a pagar un constructor.  
</t>
  </si>
  <si>
    <t>PLAN PARCIAL</t>
  </si>
  <si>
    <t>Participación en las ventas</t>
  </si>
  <si>
    <t xml:space="preserve">    </t>
  </si>
  <si>
    <t>Ventas producto Inmobiliario</t>
  </si>
  <si>
    <t>Costos de Construcción</t>
  </si>
  <si>
    <t>Costos Indirectos</t>
  </si>
  <si>
    <t xml:space="preserve">Cargas </t>
  </si>
  <si>
    <t xml:space="preserve">Utilidad Esperada </t>
  </si>
  <si>
    <t xml:space="preserve">Valor Residual </t>
  </si>
  <si>
    <t>Área de terreno  (m2)</t>
  </si>
  <si>
    <t>Valor residual por m2</t>
  </si>
  <si>
    <t>Valor de referencia por m2</t>
  </si>
  <si>
    <t>10. Reparto de Ventas</t>
  </si>
  <si>
    <t>Se compensan las U.A.U de tal forma que el porcentaje de participación del total de los aportes de cada U.A.U., sea igual al porcentaje de participación en los beneficios.</t>
  </si>
  <si>
    <t>RUBRO</t>
  </si>
  <si>
    <t>Aporte en Carga</t>
  </si>
  <si>
    <t>Aporte en Suelo (Valor suelo + Construcciones)</t>
  </si>
  <si>
    <t>Total Aporte</t>
  </si>
  <si>
    <t>% Aporte</t>
  </si>
  <si>
    <t>Beneficios (Ventas estimadas)</t>
  </si>
  <si>
    <t>%Beneficios</t>
  </si>
  <si>
    <t>BALANCE</t>
  </si>
  <si>
    <t>(%Beneficios - %Aporte)</t>
  </si>
  <si>
    <t>EQUILIBRIO</t>
  </si>
  <si>
    <t>Financiamiento
%Balance*Total Aportes</t>
  </si>
  <si>
    <t>Total aporte en equilibrio</t>
  </si>
  <si>
    <t>% Aporte en equilibrio</t>
  </si>
  <si>
    <t xml:space="preserve">  </t>
  </si>
  <si>
    <t>12. Cronograma de ejecucion del Plan Parcial</t>
  </si>
  <si>
    <t xml:space="preserve">Unidades de Gestión </t>
  </si>
  <si>
    <t>Fase</t>
  </si>
  <si>
    <t>Descrición</t>
  </si>
  <si>
    <t>No. Viv.</t>
  </si>
  <si>
    <t>AÑO</t>
  </si>
  <si>
    <t>NO VIS T5</t>
  </si>
  <si>
    <t>FASES</t>
  </si>
  <si>
    <t>Manzanas</t>
  </si>
  <si>
    <t>SM1</t>
  </si>
  <si>
    <t>SM2</t>
  </si>
  <si>
    <t>SM3</t>
  </si>
  <si>
    <t>Vivienda
VIP Y VIS
Comercio</t>
  </si>
  <si>
    <t>Vias</t>
  </si>
  <si>
    <t>Redes de Servicios Públicos</t>
  </si>
  <si>
    <t>Viviendas</t>
  </si>
  <si>
    <t>Comercio</t>
  </si>
  <si>
    <t>Vivienda
Comercio</t>
  </si>
  <si>
    <t>Comercio y Servicios</t>
  </si>
  <si>
    <t>Vivienda</t>
  </si>
  <si>
    <t>Vivienda
Comercio
Servicios
Equipamiento.</t>
  </si>
  <si>
    <t>Equipamiento Público Construido</t>
  </si>
  <si>
    <t xml:space="preserve">                                                                                                                                                                                                                                                                                                                                                                                                                                                                                                                                                                                                                                                                                      </t>
  </si>
  <si>
    <t xml:space="preserve">CUADRO GENERAL DE AREAS </t>
  </si>
  <si>
    <t>ÁREA</t>
  </si>
  <si>
    <t>ÁREA BRUTA TOTAL</t>
  </si>
  <si>
    <t>ÁREA BRUTA OBJETO DE REPARTO</t>
  </si>
  <si>
    <t>Predio No. 1</t>
  </si>
  <si>
    <t>Predio No. 2</t>
  </si>
  <si>
    <t>1.3</t>
  </si>
  <si>
    <t>Predio No. 3</t>
  </si>
  <si>
    <t>1.4</t>
  </si>
  <si>
    <t>Predio No. 4</t>
  </si>
  <si>
    <t>1.5</t>
  </si>
  <si>
    <t>Predio No. 5</t>
  </si>
  <si>
    <t>1.6</t>
  </si>
  <si>
    <t>Predio No. 6</t>
  </si>
  <si>
    <t>ÁREAS DE MANEJO DIFERENCIADO</t>
  </si>
  <si>
    <t>2.1</t>
  </si>
  <si>
    <t>Predio No. 7</t>
  </si>
  <si>
    <t>2.2</t>
  </si>
  <si>
    <t>Predio No. 8</t>
  </si>
  <si>
    <t>SUELO CARGAS GENERALES - Sistema Víal Arterial</t>
  </si>
  <si>
    <t>4.1</t>
  </si>
  <si>
    <t>Reserva Víal - Intersección AK 68-  Av. Congreso Eucaristico por AC 22 - Av. Ferrocarril de O. - (1)</t>
  </si>
  <si>
    <t>4.2</t>
  </si>
  <si>
    <t>Reserva Víal - AC 22 - Av. Ferrocarril de Occidente - (2)</t>
  </si>
  <si>
    <t>4.3</t>
  </si>
  <si>
    <t>Reserva Víal AK 68 - Av.  Congreso Eucarístico  (1)</t>
  </si>
  <si>
    <t>4.4</t>
  </si>
  <si>
    <t>Reserva Víal AK 68 - Av.  Congreso Eucarístico  (2)</t>
  </si>
  <si>
    <t>4.5</t>
  </si>
  <si>
    <t>Reserva Víal - Intersección AK 68 - Av. Congreso Eucaristico por CL 19 - Av. Industrial - (1)</t>
  </si>
  <si>
    <t>4.6</t>
  </si>
  <si>
    <t>Reserva Víal- CL 19 - Av. Industrial - (2)</t>
  </si>
  <si>
    <t>4.7</t>
  </si>
  <si>
    <t>Reserva Víal- CL 19 - Av. Industrial - (3)</t>
  </si>
  <si>
    <t>4.8</t>
  </si>
  <si>
    <t>Reserva Víal- CL 19 - Av. Industrial - (4)</t>
  </si>
  <si>
    <t xml:space="preserve">AREA NETA REURBANIZABLE </t>
  </si>
  <si>
    <t>CONTROL AMBIENTAL</t>
  </si>
  <si>
    <t>6.1</t>
  </si>
  <si>
    <t>C.A. AC 22 - Av. Ferrocarríl de Occidente - (1)</t>
  </si>
  <si>
    <t>6.2</t>
  </si>
  <si>
    <t>C.A. AC 22 - Av. Ferrocarríl de Occidente - (2)</t>
  </si>
  <si>
    <t>6.3</t>
  </si>
  <si>
    <t>C.A. AK 68 - Av. Congreso Eucarístico - (1)</t>
  </si>
  <si>
    <t>6.4</t>
  </si>
  <si>
    <t>C.A. AK 68 - Av. Congreso Eucarístico - (2)</t>
  </si>
  <si>
    <t>6.5</t>
  </si>
  <si>
    <t>C.A. CL 19 - Av. Industrial - (1)</t>
  </si>
  <si>
    <t>6.6</t>
  </si>
  <si>
    <t>C.A. CL 19 - Av. Industrial - (2)</t>
  </si>
  <si>
    <t>6.7</t>
  </si>
  <si>
    <t>C.A. CL 19 - Av. Industrial - (3)</t>
  </si>
  <si>
    <t>MALLA VÍAL INTERMEDIA</t>
  </si>
  <si>
    <t>7.1</t>
  </si>
  <si>
    <t xml:space="preserve">Vía V-4 CL 20 </t>
  </si>
  <si>
    <t>7.2</t>
  </si>
  <si>
    <t xml:space="preserve">Vía V-5 KR 66 </t>
  </si>
  <si>
    <t>TOTAL OBLIGACIONES URBANÍSTICAS DECRETO DISTRITAL 562 DE 2014– CESIONES A TÍTULO GRATUITO AL DISTRITO</t>
  </si>
  <si>
    <t>AREA ÚTIL TOTAL *</t>
  </si>
  <si>
    <t>8.1</t>
  </si>
  <si>
    <t>Área Útil Proyecto Vivienda SMZ 1 LOTE 1</t>
  </si>
  <si>
    <t>8.2</t>
  </si>
  <si>
    <r>
      <t xml:space="preserve">Área Útil Proyecto Vivienda SMZ 1  LOTE 2  V.I.P. </t>
    </r>
    <r>
      <rPr>
        <sz val="8"/>
        <color theme="1"/>
        <rFont val="Calibri"/>
        <family val="2"/>
        <scheme val="minor"/>
      </rPr>
      <t>(20% del Area util - 40% Segun Art. 29 - Decreto 562/2015, Proyecto Asociativo)</t>
    </r>
  </si>
  <si>
    <t>8.3</t>
  </si>
  <si>
    <t>Área Útil Proyecto Vivienda SMZ 2 Lote Único</t>
  </si>
  <si>
    <t>vip 20%</t>
  </si>
  <si>
    <t>8.4</t>
  </si>
  <si>
    <t>Área Útil Proyecto Vivienda SMZ 3 LOTE 1</t>
  </si>
  <si>
    <t>Reduccion del 40% - Dcto 562 de 2015. Art. 29</t>
  </si>
  <si>
    <t>8.5</t>
  </si>
  <si>
    <t>Área Útil Proyecto  Usos Múltiples SMZ 3 LOTE 2</t>
  </si>
  <si>
    <t>vip</t>
  </si>
  <si>
    <t>ÁREA PRIVADA AFECTA AL USO PÚBLICO - (A.P.A.U.P.)</t>
  </si>
  <si>
    <t>9.1</t>
  </si>
  <si>
    <t>ESPACIO GENERADO EN ZONAS VERDES - (A.P.A.U.P.)</t>
  </si>
  <si>
    <t>9.1.1</t>
  </si>
  <si>
    <t>A.P.A.U.P.  Franja Ambiental. AC 22 - Av. Ferrocarríl de Occidente -  (1)</t>
  </si>
  <si>
    <t>9.1.2</t>
  </si>
  <si>
    <t>A.P.A.U.P.  Franja Ambiental. AC 22  - Av. Ferrocarríl de Occidente - (2)</t>
  </si>
  <si>
    <t>9.1.3</t>
  </si>
  <si>
    <t>A.P.A.U.P.  AC 22 - Av. Ferrocarríl de Occidente - (1)</t>
  </si>
  <si>
    <t>9.1.4</t>
  </si>
  <si>
    <t>A.P.A.U.P.  Franja Ambiental. AK 68 - Av. Congreso Eucarístico - (1)</t>
  </si>
  <si>
    <t>9.1.5</t>
  </si>
  <si>
    <t>A.P.A.U.P.  Franja Ambiental. AK 68 - Av. Congreso Eucarístico - (2)</t>
  </si>
  <si>
    <t>9.1.6</t>
  </si>
  <si>
    <t>A.P.A.U.P.  Franja Ambiental. CL 19 - Av. Industrial - (1)</t>
  </si>
  <si>
    <t>9.1.7</t>
  </si>
  <si>
    <t>A.P.A.U.P. Vía V-4 - CL 20 - (1)</t>
  </si>
  <si>
    <t>9.1.8</t>
  </si>
  <si>
    <t>A.P.A.U.P. Vía V-5 - KR 66 - (1)</t>
  </si>
  <si>
    <t>9.1.9</t>
  </si>
  <si>
    <t>A.P.A.U.P.  Vía V-5 - KR 66 - (2)</t>
  </si>
  <si>
    <t>9.1.10</t>
  </si>
  <si>
    <t>A.P.A.U.P.  Vía V-5 - KR 66 - (3)</t>
  </si>
  <si>
    <t>9.1.11</t>
  </si>
  <si>
    <t>A.P.A.U.P.  Vía V-5 - KR 66 - (4)</t>
  </si>
  <si>
    <t>9.2</t>
  </si>
  <si>
    <t xml:space="preserve">ESPACIO GENERADO EN ZONAS PEATONALES </t>
  </si>
  <si>
    <t>9.2.1</t>
  </si>
  <si>
    <t>A.P.A.U.P.  Plazoleta Infantil</t>
  </si>
  <si>
    <t>9.2.2</t>
  </si>
  <si>
    <t>A.P.A.U.P.  Plaza Parque</t>
  </si>
  <si>
    <t>9.2.3</t>
  </si>
  <si>
    <t>A.P.A.U.P.  Plazoleta</t>
  </si>
  <si>
    <t>AREA ÚTIL PRIVADA **</t>
  </si>
  <si>
    <t>Área Útil Privada Proyecto Vivienda SMZ 1  LOTE 1</t>
  </si>
  <si>
    <t>Área Útil Privada Proyecto Vivienda SMZ 1  LOTE 2  V.I.P.</t>
  </si>
  <si>
    <t>Área Útil Privada Proyecto Vivienda SMZ 2 Lote Único</t>
  </si>
  <si>
    <t>Área Útil Privada Proyecto Vivienda SMZ 3  LOTE 1</t>
  </si>
  <si>
    <t>CUADRO DE APORTE DE ESPACIO PÚBLICO EN EL PPRU</t>
  </si>
  <si>
    <t>Área Útil Privada Proyecto  Usos Múltiples SMZ 3  LOTE 2</t>
  </si>
  <si>
    <t>UNIDADES</t>
  </si>
  <si>
    <t>HAB / VIV</t>
  </si>
  <si>
    <t>HABITANTES</t>
  </si>
  <si>
    <t>APORTE DE ESPACIO PÚBLICO EN EL PPRU</t>
  </si>
  <si>
    <t>*</t>
  </si>
  <si>
    <t xml:space="preserve">Área útil total incluye las áreas privadas y las áreas afectas al uso público. </t>
  </si>
  <si>
    <t>**</t>
  </si>
  <si>
    <t>Área útil privada corresponde al área útil total descontando las áreas afectas al uso público.</t>
  </si>
  <si>
    <t>APORTE AL PLAN MAESTRO DE ESPACIO PUBLICO</t>
  </si>
  <si>
    <t>Estandar de Espacio Público por habitante</t>
  </si>
  <si>
    <t>CUADRO DE ESPACIO PUBLICO PEATONAL PROPUESTO</t>
  </si>
  <si>
    <t>Numero de Habitantes en el Plan Parcial</t>
  </si>
  <si>
    <t>Habitantes en VIVIENDA PRIORITARIA (VIP)</t>
  </si>
  <si>
    <t>ESPACIO PÚBLICO</t>
  </si>
  <si>
    <t>Habitantes en VIVIENDAS TIPO 5</t>
  </si>
  <si>
    <t>1.1</t>
  </si>
  <si>
    <t>ESPACIO GENERADO ZONAS VERDES</t>
  </si>
  <si>
    <t>TOTALES</t>
  </si>
  <si>
    <t>1.1.1</t>
  </si>
  <si>
    <t>1.1.2</t>
  </si>
  <si>
    <t>BOGOTA DC 2014</t>
  </si>
  <si>
    <t>1.1.3</t>
  </si>
  <si>
    <t>ESTRATO</t>
  </si>
  <si>
    <t>Personas</t>
  </si>
  <si>
    <t>Personas / Vivienda</t>
  </si>
  <si>
    <t>1.1.4</t>
  </si>
  <si>
    <t>Estrato 1</t>
  </si>
  <si>
    <t>1.1.5</t>
  </si>
  <si>
    <t>Vivienda Tipo VIP</t>
  </si>
  <si>
    <t>1.1.6</t>
  </si>
  <si>
    <t>Estrato 4</t>
  </si>
  <si>
    <t>1.1.7</t>
  </si>
  <si>
    <t>Estrato 5</t>
  </si>
  <si>
    <t>Vivienda Tipo V5</t>
  </si>
  <si>
    <t>ESPACIO GENERADO ZONAS VERDES - (A.P.A.U.P.)</t>
  </si>
  <si>
    <t>Fuente: DANE Encuesta Multipropósito 2014 para Bogotá D.C. SDP Boletín 65, Abril 2015. Pag. 40</t>
  </si>
  <si>
    <t>2.1.1</t>
  </si>
  <si>
    <t>2.1.2</t>
  </si>
  <si>
    <t>2.1.3</t>
  </si>
  <si>
    <t>2.1.4</t>
  </si>
  <si>
    <t>2.1.5</t>
  </si>
  <si>
    <t>2.1.6</t>
  </si>
  <si>
    <t>2.1.7</t>
  </si>
  <si>
    <t>2.1.8</t>
  </si>
  <si>
    <t>2.1.9</t>
  </si>
  <si>
    <t>2.1.10</t>
  </si>
  <si>
    <t>2.1.11</t>
  </si>
  <si>
    <t>ESPACIO GENERADO EN ZONAS PEATONALES</t>
  </si>
  <si>
    <t>2.2.1</t>
  </si>
  <si>
    <t>2.2.2</t>
  </si>
  <si>
    <t>2.2.3</t>
  </si>
  <si>
    <t>Conexión peatonal AK 68</t>
  </si>
  <si>
    <t>2.3.1</t>
  </si>
  <si>
    <t>Andén AK 68 - AV. Congreso Eucarístico - (1) REHABILITACION</t>
  </si>
  <si>
    <t>2.3.2</t>
  </si>
  <si>
    <t>Andén AK 68 - AV. Congreso Eucarístico - (2) REHABILITACION</t>
  </si>
  <si>
    <t>INDICADORES URBANÍSTICOS</t>
  </si>
  <si>
    <t>2.3.3</t>
  </si>
  <si>
    <t>C.A. AK 68 - Av. Congreso Eucarístico - (1) REHABILITACION</t>
  </si>
  <si>
    <t xml:space="preserve">INDICE DE CONSTRUCCIÓN </t>
  </si>
  <si>
    <t>2.3.4</t>
  </si>
  <si>
    <t>C.A. AK 68 - Av. Congreso Eucarístico - (2) REHABILITACION</t>
  </si>
  <si>
    <t xml:space="preserve">AREA DE CONSTRUCCIÓN </t>
  </si>
  <si>
    <t>TOTAL ESPACIO PUBLICO y PRIVADO AFECTO AL USO PUBLICO PROPUESTO</t>
  </si>
  <si>
    <t xml:space="preserve">INDICE DE OCUPACIÓN </t>
  </si>
  <si>
    <t>N/A</t>
  </si>
  <si>
    <t>NUMERO DE VIVIENDAS</t>
  </si>
  <si>
    <t>UN</t>
  </si>
  <si>
    <t xml:space="preserve">OBLIGACIONES URBANÍSTICAS DEC 562 </t>
  </si>
  <si>
    <t>Cesión de suelo como el producto entre el área del predio y el factor de obligación</t>
  </si>
  <si>
    <t>Area Exigida de Cesiones  IC:3,3  Factor Ki: 0,092 (DEC. 562 DE 2014)</t>
  </si>
  <si>
    <t>CARGAS GENERALES PROPUESTAS-  CESIONES EN SUELO</t>
  </si>
  <si>
    <t>Sistema Vial Arterial</t>
  </si>
  <si>
    <t>1.2</t>
  </si>
  <si>
    <t>1.7</t>
  </si>
  <si>
    <t>1.8</t>
  </si>
  <si>
    <t xml:space="preserve"> Sistemas Generales Urbanos - C.A. -Art. 20 - Num 1 -  </t>
  </si>
  <si>
    <t>2.3</t>
  </si>
  <si>
    <t>2.4</t>
  </si>
  <si>
    <t>2.5</t>
  </si>
  <si>
    <t>2.6</t>
  </si>
  <si>
    <t>2.7</t>
  </si>
  <si>
    <t xml:space="preserve">TOTAL CESIONES EFECTIVAS EN SUELO </t>
  </si>
  <si>
    <t>OBLIGACIONES EQUIPAMIENTO PUBLICO</t>
  </si>
  <si>
    <t>Cesión para Equipamientos Públicos- CONSTRUIDO</t>
  </si>
  <si>
    <t>Equipamiento publico copnstruido</t>
  </si>
  <si>
    <t>Estacionamientos para el equipamiento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</si>
</sst>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41" formatCode="_-* #,##0_-;\-* #,##0_-;_-* &quot;-&quot;_-;_-@_-"/>
    <numFmt numFmtId="44" formatCode="_-* #,##0.00\ &quot;€&quot;_-;\-* #,##0.00\ &quot;€&quot;_-;_-* &quot;-&quot;??\ &quot;€&quot;_-;_-@_-"/>
    <numFmt numFmtId="43" formatCode="_-* #,##0.00_-;\-* #,##0.00_-;_-* &quot;-&quot;??_-;_-@_-"/>
    <numFmt numFmtId="164" formatCode="_-&quot;$&quot;* #,##0_-;\-&quot;$&quot;* #,##0_-;_-&quot;$&quot;* &quot;-&quot;_-;_-@_-"/>
    <numFmt numFmtId="165" formatCode="_-&quot;$&quot;* #,##0.00_-;\-&quot;$&quot;* #,##0.00_-;_-&quot;$&quot;* &quot;-&quot;??_-;_-@_-"/>
    <numFmt numFmtId="166" formatCode="_(&quot;$&quot;\ * #,##0_);_(&quot;$&quot;\ * \(#,##0\);_(&quot;$&quot;\ * &quot;-&quot;_);_(@_)"/>
    <numFmt numFmtId="167" formatCode="_(* #,##0_);_(* \(#,##0\);_(* &quot;-&quot;_);_(@_)"/>
    <numFmt numFmtId="168" formatCode="_(&quot;$&quot;\ * #,##0.00_);_(&quot;$&quot;\ * \(#,##0.00\);_(&quot;$&quot;\ * &quot;-&quot;??_);_(@_)"/>
    <numFmt numFmtId="169" formatCode="_(* #,##0.00_);_(* \(#,##0.00\);_(* &quot;-&quot;??_);_(@_)"/>
    <numFmt numFmtId="170" formatCode="&quot;$&quot;\ #,##0;&quot;$&quot;\ \-#,##0"/>
    <numFmt numFmtId="171" formatCode="_ &quot;$&quot;\ * #,##0.00_ ;_ &quot;$&quot;\ * \-#,##0.00_ ;_ &quot;$&quot;\ * &quot;-&quot;??_ ;_ @_ "/>
    <numFmt numFmtId="172" formatCode="_ * #,##0.00_ ;_ * \-#,##0.00_ ;_ * &quot;-&quot;??_ ;_ @_ "/>
    <numFmt numFmtId="173" formatCode="_(&quot;COP&quot;* #,##0_);_(&quot;COP&quot;* \(#,##0\);_(&quot;COP&quot;* &quot;-&quot;_);_(@_)"/>
    <numFmt numFmtId="174" formatCode="_-* #,##0.00\ _€_-;\-* #,##0.00\ _€_-;_-* &quot;-&quot;??\ _€_-;_-@_-"/>
    <numFmt numFmtId="175" formatCode="#,##0.0"/>
    <numFmt numFmtId="176" formatCode="[$$-240A]\ #,##0"/>
    <numFmt numFmtId="177" formatCode="&quot;$&quot;\ #,##0"/>
    <numFmt numFmtId="178" formatCode="_-* #,##0.00\ _P_t_a_-;\-* #,##0.00\ _P_t_a_-;_-* &quot;-&quot;??\ _P_t_a_-;_-@_-"/>
    <numFmt numFmtId="179" formatCode="_ * #,##0_ ;_ * \-#,##0_ ;_ * &quot;-&quot;??_ ;_ @_ "/>
    <numFmt numFmtId="180" formatCode="_([$$-409]* #,##0.00_);_([$$-409]* \(#,##0.00\);_([$$-409]* &quot;-&quot;??_);_(@_)"/>
    <numFmt numFmtId="181" formatCode="_(&quot;$&quot;\ * #,##0.00_);_(&quot;$&quot;\ * \(#,##0.00\);_(&quot;$&quot;\ * &quot;-&quot;_);_(@_)"/>
    <numFmt numFmtId="182" formatCode="_(* #,##0_);_(* \(#,##0\);_(* &quot;-&quot;??_);_(@_)"/>
    <numFmt numFmtId="183" formatCode="_-* #,##0_-;\-* #,##0_-;_-* &quot;-&quot;??_-;_-@_-"/>
    <numFmt numFmtId="184" formatCode="_ * #,##0.000_ ;_ * \-#,##0.000_ ;_ * &quot;-&quot;??_ ;_ @_ "/>
    <numFmt numFmtId="185" formatCode="0.0%"/>
    <numFmt numFmtId="186" formatCode="_(* #,##0.00_);_(* \(#,##0.00\);_(* &quot;-&quot;_);_(@_)"/>
    <numFmt numFmtId="187" formatCode="_(&quot;$&quot;\ * #,##0_);_(&quot;$&quot;\ * \(#,##0\);_(&quot;$&quot;\ * &quot;-&quot;??_);_(@_)"/>
    <numFmt numFmtId="188" formatCode="_-* #,##0.00_-;\-* #,##0.00_-;_-* &quot;-&quot;_-;_-@_-"/>
    <numFmt numFmtId="189" formatCode="#,##0_ ;\-#,##0\ "/>
    <numFmt numFmtId="190" formatCode="_(* #,##0.000_);_(* \(#,##0.000\);_(* &quot;-&quot;??_);_(@_)"/>
    <numFmt numFmtId="191" formatCode="_-&quot;$&quot;* #,##0_-;\-&quot;$&quot;* #,##0_-;_-&quot;$&quot;* &quot;-&quot;??_-;_-@_-"/>
  </numFmts>
  <fonts count="118">
    <font>
      <sz val="11"/>
      <color theme="1"/>
      <name val="Calibri"/>
      <family val="2"/>
      <scheme val="minor"/>
    </font>
    <font>
      <sz val="11"/>
      <color indexed="8"/>
      <name val="Calibri"/>
      <family val="2"/>
    </font>
    <font>
      <b/>
      <sz val="11"/>
      <color indexed="9"/>
      <name val="Calibri"/>
      <family val="2"/>
    </font>
    <font>
      <sz val="11"/>
      <name val="Calibri"/>
      <family val="2"/>
    </font>
    <font>
      <sz val="10"/>
      <name val="Arial"/>
      <family val="2"/>
    </font>
    <font>
      <b/>
      <sz val="10"/>
      <color indexed="9"/>
      <name val="Arial"/>
      <family val="2"/>
    </font>
    <font>
      <b/>
      <sz val="10"/>
      <color indexed="8"/>
      <name val="Calibri"/>
      <family val="2"/>
    </font>
    <font>
      <b/>
      <sz val="10"/>
      <name val="Calibri"/>
      <family val="2"/>
    </font>
    <font>
      <sz val="10"/>
      <color indexed="8"/>
      <name val="Calibri"/>
      <family val="2"/>
    </font>
    <font>
      <sz val="10"/>
      <color indexed="10"/>
      <name val="Calibri"/>
      <family val="2"/>
    </font>
    <font>
      <sz val="10"/>
      <name val="Calibri"/>
      <family val="2"/>
    </font>
    <font>
      <b/>
      <sz val="10"/>
      <color indexed="10"/>
      <name val="Calibri"/>
      <family val="2"/>
    </font>
    <font>
      <sz val="9"/>
      <color indexed="8"/>
      <name val="Calibri"/>
      <family val="2"/>
    </font>
    <font>
      <sz val="9"/>
      <name val="Calibri"/>
      <family val="2"/>
    </font>
    <font>
      <sz val="9"/>
      <color indexed="10"/>
      <name val="Calibri"/>
      <family val="2"/>
    </font>
    <font>
      <b/>
      <sz val="18"/>
      <color indexed="21"/>
      <name val="Calibri"/>
      <family val="2"/>
    </font>
    <font>
      <sz val="11"/>
      <color indexed="10"/>
      <name val="Calibri"/>
      <family val="2"/>
    </font>
    <font>
      <b/>
      <sz val="10"/>
      <color indexed="9"/>
      <name val="Calibri"/>
      <family val="2"/>
    </font>
    <font>
      <b/>
      <sz val="9"/>
      <name val="Calibri"/>
      <family val="2"/>
    </font>
    <font>
      <sz val="11"/>
      <color indexed="8"/>
      <name val="Helvetica Neue"/>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Courier"/>
      <family val="3"/>
    </font>
    <font>
      <b/>
      <sz val="18"/>
      <name val="Arial"/>
      <family val="2"/>
    </font>
    <font>
      <b/>
      <sz val="12"/>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0"/>
      <name val="Verdana"/>
      <family val="2"/>
    </font>
    <font>
      <b/>
      <sz val="11"/>
      <color indexed="63"/>
      <name val="Calibri"/>
      <family val="2"/>
    </font>
    <font>
      <b/>
      <sz val="18"/>
      <color indexed="56"/>
      <name val="Cambria"/>
      <family val="2"/>
    </font>
    <font>
      <sz val="11"/>
      <color indexed="10"/>
      <name val="Calibri"/>
      <family val="2"/>
    </font>
    <font>
      <b/>
      <sz val="18"/>
      <name val="Calibri"/>
      <family val="2"/>
    </font>
    <font>
      <b/>
      <sz val="22"/>
      <name val="Calibri"/>
      <family val="2"/>
    </font>
    <font>
      <sz val="8"/>
      <name val="Calibri"/>
      <family val="2"/>
    </font>
    <font>
      <b/>
      <sz val="9"/>
      <color indexed="9"/>
      <name val="Calibri"/>
      <family val="2"/>
    </font>
    <font>
      <b/>
      <sz val="8"/>
      <name val="Calibri"/>
      <family val="2"/>
    </font>
    <font>
      <sz val="11"/>
      <color indexed="8"/>
      <name val="Calibri"/>
      <family val="2"/>
    </font>
    <font>
      <sz val="11"/>
      <color indexed="8"/>
      <name val="Calibri"/>
      <family val="2"/>
    </font>
    <font>
      <b/>
      <sz val="12"/>
      <name val="Calibri"/>
      <family val="2"/>
    </font>
    <font>
      <b/>
      <sz val="10"/>
      <name val="Arial"/>
      <family val="2"/>
    </font>
    <font>
      <b/>
      <sz val="10"/>
      <color indexed="8"/>
      <name val="Arial"/>
      <family val="2"/>
    </font>
    <font>
      <sz val="10"/>
      <name val="Arial"/>
      <family val="2"/>
    </font>
    <font>
      <sz val="12"/>
      <name val="Arial"/>
      <family val="2"/>
    </font>
    <font>
      <b/>
      <sz val="12"/>
      <color indexed="8"/>
      <name val="Arial"/>
      <family val="2"/>
    </font>
    <font>
      <sz val="11"/>
      <color theme="1"/>
      <name val="Calibri"/>
      <family val="2"/>
      <scheme val="minor"/>
    </font>
    <font>
      <u/>
      <sz val="11"/>
      <color theme="10"/>
      <name val="Calibri"/>
      <family val="2"/>
    </font>
    <font>
      <b/>
      <sz val="11"/>
      <color theme="1"/>
      <name val="Calibri"/>
      <family val="2"/>
      <scheme val="minor"/>
    </font>
    <font>
      <b/>
      <sz val="10"/>
      <color theme="0"/>
      <name val="Calibri"/>
      <family val="2"/>
    </font>
    <font>
      <sz val="10"/>
      <color theme="0" tint="-0.499984740745262"/>
      <name val="Calibri"/>
      <family val="2"/>
    </font>
    <font>
      <sz val="9"/>
      <color theme="0" tint="-0.499984740745262"/>
      <name val="Calibri"/>
      <family val="2"/>
      <scheme val="minor"/>
    </font>
    <font>
      <sz val="11"/>
      <color theme="0" tint="-0.499984740745262"/>
      <name val="Calibri"/>
      <family val="2"/>
      <scheme val="minor"/>
    </font>
    <font>
      <sz val="8"/>
      <color theme="0" tint="-0.499984740745262"/>
      <name val="Calibri"/>
      <family val="2"/>
    </font>
    <font>
      <sz val="9"/>
      <color theme="0" tint="-0.499984740745262"/>
      <name val="Calibri"/>
      <family val="2"/>
    </font>
    <font>
      <sz val="11"/>
      <color rgb="FFFF0000"/>
      <name val="Calibri"/>
      <family val="2"/>
      <scheme val="minor"/>
    </font>
    <font>
      <b/>
      <sz val="11"/>
      <color rgb="FFC00000"/>
      <name val="Calibri"/>
      <family val="2"/>
      <scheme val="minor"/>
    </font>
    <font>
      <b/>
      <sz val="12"/>
      <color indexed="8"/>
      <name val="Aharoni"/>
      <charset val="177"/>
    </font>
    <font>
      <b/>
      <sz val="8"/>
      <color theme="1"/>
      <name val="Times New Roman"/>
      <family val="1"/>
    </font>
    <font>
      <sz val="9"/>
      <color theme="1"/>
      <name val="Calibri"/>
      <family val="2"/>
      <scheme val="minor"/>
    </font>
    <font>
      <sz val="8"/>
      <color theme="1"/>
      <name val="Calibri"/>
      <family val="2"/>
      <scheme val="minor"/>
    </font>
    <font>
      <b/>
      <sz val="9"/>
      <color theme="1"/>
      <name val="Calibri"/>
      <family val="2"/>
      <scheme val="minor"/>
    </font>
    <font>
      <b/>
      <sz val="12"/>
      <color theme="0"/>
      <name val="Calibri"/>
      <family val="2"/>
    </font>
    <font>
      <b/>
      <sz val="8"/>
      <color indexed="9"/>
      <name val="Calibri"/>
      <family val="2"/>
    </font>
    <font>
      <sz val="9"/>
      <name val="Calibri"/>
      <family val="2"/>
      <scheme val="minor"/>
    </font>
    <font>
      <b/>
      <sz val="11"/>
      <name val="Calibri"/>
      <family val="2"/>
    </font>
    <font>
      <sz val="10"/>
      <color theme="1"/>
      <name val="Calibri"/>
      <family val="2"/>
      <scheme val="minor"/>
    </font>
    <font>
      <b/>
      <sz val="10"/>
      <color rgb="FFFFFFFF"/>
      <name val="Calibri"/>
      <family val="2"/>
      <scheme val="minor"/>
    </font>
    <font>
      <b/>
      <sz val="10"/>
      <color rgb="FFFFFFFF"/>
      <name val="Times New Roman"/>
      <family val="1"/>
    </font>
    <font>
      <b/>
      <sz val="16"/>
      <name val="Calibri"/>
      <family val="2"/>
    </font>
    <font>
      <b/>
      <sz val="16"/>
      <color indexed="8"/>
      <name val="Aharoni"/>
      <charset val="177"/>
    </font>
    <font>
      <b/>
      <sz val="9"/>
      <color indexed="8"/>
      <name val="Calibri"/>
      <family val="2"/>
    </font>
    <font>
      <b/>
      <sz val="11"/>
      <name val="Calibri"/>
      <family val="2"/>
      <scheme val="minor"/>
    </font>
    <font>
      <sz val="11"/>
      <name val="Calibri"/>
      <family val="2"/>
      <scheme val="minor"/>
    </font>
    <font>
      <sz val="10"/>
      <color rgb="FF000000"/>
      <name val="Times New Roman"/>
      <family val="1"/>
    </font>
    <font>
      <sz val="10"/>
      <color rgb="FF000000"/>
      <name val="Arial"/>
      <family val="2"/>
    </font>
    <font>
      <b/>
      <sz val="10"/>
      <color rgb="FF000000"/>
      <name val="Times New Roman"/>
      <family val="1"/>
    </font>
    <font>
      <sz val="9"/>
      <color rgb="FF000000"/>
      <name val="Calibri"/>
      <family val="2"/>
    </font>
    <font>
      <b/>
      <sz val="9"/>
      <color rgb="FF000000"/>
      <name val="Calibri"/>
      <family val="2"/>
    </font>
    <font>
      <b/>
      <sz val="10"/>
      <color theme="1"/>
      <name val="Calibri"/>
      <family val="2"/>
      <scheme val="minor"/>
    </font>
    <font>
      <b/>
      <sz val="10"/>
      <color rgb="FFFF0000"/>
      <name val="Calibri"/>
      <family val="2"/>
    </font>
    <font>
      <sz val="12"/>
      <color indexed="10"/>
      <name val="Calibri"/>
      <family val="2"/>
    </font>
    <font>
      <b/>
      <sz val="12"/>
      <color indexed="9"/>
      <name val="Calibri"/>
      <family val="2"/>
    </font>
    <font>
      <sz val="12"/>
      <color indexed="8"/>
      <name val="Calibri"/>
      <family val="2"/>
    </font>
    <font>
      <sz val="12"/>
      <name val="Calibri"/>
      <family val="2"/>
    </font>
    <font>
      <sz val="12"/>
      <color theme="0" tint="-0.499984740745262"/>
      <name val="Calibri"/>
      <family val="2"/>
    </font>
    <font>
      <b/>
      <sz val="9"/>
      <color rgb="FF0070C0"/>
      <name val="Calibri"/>
      <family val="2"/>
    </font>
    <font>
      <b/>
      <sz val="15"/>
      <name val="Arial"/>
      <family val="2"/>
    </font>
    <font>
      <b/>
      <sz val="10"/>
      <color rgb="FF0070C0"/>
      <name val="Arial"/>
      <family val="2"/>
    </font>
    <font>
      <sz val="10"/>
      <color rgb="FF0070C0"/>
      <name val="Arial"/>
      <family val="2"/>
    </font>
    <font>
      <sz val="11"/>
      <color theme="1"/>
      <name val="Arial"/>
      <family val="2"/>
    </font>
    <font>
      <b/>
      <sz val="16"/>
      <color indexed="8"/>
      <name val="Arial"/>
      <family val="2"/>
    </font>
    <font>
      <b/>
      <sz val="14"/>
      <color indexed="8"/>
      <name val="Arial"/>
      <family val="2"/>
    </font>
    <font>
      <b/>
      <sz val="15"/>
      <color indexed="8"/>
      <name val="Arial"/>
      <family val="2"/>
    </font>
    <font>
      <b/>
      <sz val="15"/>
      <color indexed="8"/>
      <name val="Calibri"/>
      <family val="2"/>
    </font>
    <font>
      <b/>
      <sz val="15"/>
      <color indexed="9"/>
      <name val="Calibri"/>
      <family val="2"/>
    </font>
    <font>
      <sz val="15"/>
      <color indexed="8"/>
      <name val="Calibri"/>
      <family val="2"/>
    </font>
    <font>
      <sz val="15"/>
      <color theme="1"/>
      <name val="Calibri"/>
      <family val="2"/>
      <scheme val="minor"/>
    </font>
    <font>
      <sz val="15"/>
      <name val="Calibri"/>
      <family val="2"/>
    </font>
    <font>
      <sz val="14"/>
      <color indexed="10"/>
      <name val="Calibri"/>
      <family val="2"/>
    </font>
    <font>
      <b/>
      <sz val="14"/>
      <color indexed="9"/>
      <name val="Calibri"/>
      <family val="2"/>
    </font>
    <font>
      <b/>
      <sz val="14"/>
      <color theme="0"/>
      <name val="Calibri"/>
      <family val="2"/>
    </font>
    <font>
      <sz val="14"/>
      <color indexed="8"/>
      <name val="Calibri"/>
      <family val="2"/>
    </font>
    <font>
      <sz val="14"/>
      <name val="Calibri"/>
      <family val="2"/>
    </font>
    <font>
      <sz val="14"/>
      <color theme="0" tint="-0.499984740745262"/>
      <name val="Calibri"/>
      <family val="2"/>
    </font>
    <font>
      <b/>
      <sz val="12"/>
      <color rgb="FF0070C0"/>
      <name val="Calibri"/>
      <family val="2"/>
      <scheme val="minor"/>
    </font>
    <font>
      <sz val="12"/>
      <color theme="1"/>
      <name val="Times New Roman"/>
      <family val="1"/>
    </font>
    <font>
      <sz val="11"/>
      <color rgb="FFFF0000"/>
      <name val="Calibri"/>
      <family val="2"/>
    </font>
    <font>
      <b/>
      <sz val="16"/>
      <color rgb="FFFF0000"/>
      <name val="Aharoni"/>
      <charset val="177"/>
    </font>
    <font>
      <sz val="10"/>
      <color rgb="FFFF0000"/>
      <name val="Calibri"/>
      <family val="2"/>
    </font>
    <font>
      <u/>
      <sz val="9"/>
      <color theme="1"/>
      <name val="Calibri"/>
      <family val="2"/>
      <scheme val="minor"/>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8"/>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0"/>
        <bgColor indexed="64"/>
      </patternFill>
    </fill>
    <fill>
      <patternFill patternType="solid">
        <fgColor rgb="FF00206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BFBFBF"/>
        <bgColor indexed="64"/>
      </patternFill>
    </fill>
    <fill>
      <patternFill patternType="solid">
        <fgColor theme="3" tint="-0.499984740745262"/>
        <bgColor indexed="64"/>
      </patternFill>
    </fill>
    <fill>
      <patternFill patternType="solid">
        <fgColor theme="4" tint="-0.249977111117893"/>
        <bgColor indexed="64"/>
      </patternFill>
    </fill>
    <fill>
      <patternFill patternType="solid">
        <fgColor rgb="FF0070C0"/>
        <bgColor indexed="64"/>
      </patternFill>
    </fill>
  </fills>
  <borders count="164">
    <border>
      <left/>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diagonal/>
    </border>
    <border>
      <left style="medium">
        <color indexed="9"/>
      </left>
      <right/>
      <top style="medium">
        <color indexed="9"/>
      </top>
      <bottom style="medium">
        <color indexed="9"/>
      </bottom>
      <diagonal/>
    </border>
    <border>
      <left style="thick">
        <color indexed="9"/>
      </left>
      <right/>
      <top style="thick">
        <color indexed="9"/>
      </top>
      <bottom/>
      <diagonal/>
    </border>
    <border>
      <left/>
      <right/>
      <top style="thick">
        <color indexed="9"/>
      </top>
      <bottom/>
      <diagonal/>
    </border>
    <border>
      <left/>
      <right/>
      <top style="medium">
        <color indexed="9"/>
      </top>
      <bottom style="medium">
        <color indexed="9"/>
      </bottom>
      <diagonal/>
    </border>
    <border>
      <left style="thick">
        <color indexed="9"/>
      </left>
      <right/>
      <top/>
      <bottom style="thick">
        <color indexed="9"/>
      </bottom>
      <diagonal/>
    </border>
    <border>
      <left/>
      <right/>
      <top/>
      <bottom style="thick">
        <color indexed="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9"/>
      </left>
      <right style="medium">
        <color indexed="9"/>
      </right>
      <top style="medium">
        <color indexed="9"/>
      </top>
      <bottom/>
      <diagonal/>
    </border>
    <border>
      <left/>
      <right style="medium">
        <color indexed="9"/>
      </right>
      <top style="medium">
        <color indexed="9"/>
      </top>
      <bottom style="medium">
        <color indexed="9"/>
      </bottom>
      <diagonal/>
    </border>
    <border>
      <left style="medium">
        <color indexed="9"/>
      </left>
      <right/>
      <top style="thick">
        <color indexed="9"/>
      </top>
      <bottom style="medium">
        <color indexed="9"/>
      </bottom>
      <diagonal/>
    </border>
    <border>
      <left style="thick">
        <color indexed="9"/>
      </left>
      <right/>
      <top style="medium">
        <color indexed="9"/>
      </top>
      <bottom style="medium">
        <color indexed="9"/>
      </bottom>
      <diagonal/>
    </border>
    <border>
      <left style="medium">
        <color indexed="9"/>
      </left>
      <right style="medium">
        <color indexed="9"/>
      </right>
      <top/>
      <bottom/>
      <diagonal/>
    </border>
    <border>
      <left/>
      <right/>
      <top style="medium">
        <color indexed="9"/>
      </top>
      <bottom/>
      <diagonal/>
    </border>
    <border>
      <left style="medium">
        <color indexed="9"/>
      </left>
      <right/>
      <top/>
      <bottom/>
      <diagonal/>
    </border>
    <border>
      <left style="medium">
        <color indexed="9"/>
      </left>
      <right/>
      <top/>
      <bottom style="medium">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9"/>
      </bottom>
      <diagonal/>
    </border>
    <border>
      <left/>
      <right style="medium">
        <color indexed="9"/>
      </right>
      <top/>
      <bottom style="medium">
        <color indexed="9"/>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ck">
        <color indexed="9"/>
      </left>
      <right/>
      <top/>
      <bottom/>
      <diagonal/>
    </border>
    <border>
      <left style="medium">
        <color theme="0"/>
      </left>
      <right style="medium">
        <color theme="0"/>
      </right>
      <top/>
      <bottom style="medium">
        <color theme="0"/>
      </bottom>
      <diagonal/>
    </border>
    <border>
      <left style="hair">
        <color indexed="64"/>
      </left>
      <right/>
      <top style="hair">
        <color indexed="64"/>
      </top>
      <bottom style="hair">
        <color indexed="64"/>
      </bottom>
      <diagonal/>
    </border>
    <border>
      <left style="thick">
        <color theme="0"/>
      </left>
      <right style="thick">
        <color theme="0"/>
      </right>
      <top style="thick">
        <color theme="0"/>
      </top>
      <bottom style="medium">
        <color indexed="9"/>
      </bottom>
      <diagonal/>
    </border>
    <border>
      <left style="thick">
        <color theme="0"/>
      </left>
      <right style="thick">
        <color theme="0"/>
      </right>
      <top style="medium">
        <color indexed="9"/>
      </top>
      <bottom style="medium">
        <color indexed="9"/>
      </bottom>
      <diagonal/>
    </border>
    <border>
      <left style="thick">
        <color theme="0"/>
      </left>
      <right style="thick">
        <color theme="0"/>
      </right>
      <top/>
      <bottom/>
      <diagonal/>
    </border>
    <border>
      <left style="thick">
        <color theme="0"/>
      </left>
      <right style="thick">
        <color theme="0"/>
      </right>
      <top style="medium">
        <color indexed="9"/>
      </top>
      <bottom style="thick">
        <color theme="0"/>
      </bottom>
      <diagonal/>
    </border>
    <border>
      <left style="medium">
        <color theme="0"/>
      </left>
      <right/>
      <top style="medium">
        <color theme="0"/>
      </top>
      <bottom style="medium">
        <color indexed="9"/>
      </bottom>
      <diagonal/>
    </border>
    <border>
      <left/>
      <right/>
      <top style="medium">
        <color theme="0"/>
      </top>
      <bottom style="medium">
        <color indexed="9"/>
      </bottom>
      <diagonal/>
    </border>
    <border>
      <left/>
      <right/>
      <top style="medium">
        <color theme="0"/>
      </top>
      <bottom/>
      <diagonal/>
    </border>
    <border>
      <left/>
      <right style="medium">
        <color theme="0"/>
      </right>
      <top style="medium">
        <color theme="0"/>
      </top>
      <bottom style="medium">
        <color indexed="9"/>
      </bottom>
      <diagonal/>
    </border>
    <border>
      <left style="medium">
        <color theme="0"/>
      </left>
      <right style="medium">
        <color indexed="9"/>
      </right>
      <top style="medium">
        <color indexed="9"/>
      </top>
      <bottom style="medium">
        <color indexed="9"/>
      </bottom>
      <diagonal/>
    </border>
    <border>
      <left style="medium">
        <color theme="0"/>
      </left>
      <right/>
      <top/>
      <bottom/>
      <diagonal/>
    </border>
    <border>
      <left style="medium">
        <color theme="0"/>
      </left>
      <right/>
      <top style="medium">
        <color indexed="9"/>
      </top>
      <bottom style="medium">
        <color indexed="9"/>
      </bottom>
      <diagonal/>
    </border>
    <border>
      <left style="medium">
        <color theme="0"/>
      </left>
      <right/>
      <top style="medium">
        <color indexed="9"/>
      </top>
      <bottom style="medium">
        <color theme="0"/>
      </bottom>
      <diagonal/>
    </border>
    <border>
      <left style="medium">
        <color indexed="9"/>
      </left>
      <right/>
      <top style="medium">
        <color indexed="9"/>
      </top>
      <bottom style="medium">
        <color theme="0"/>
      </bottom>
      <diagonal/>
    </border>
    <border>
      <left/>
      <right/>
      <top style="medium">
        <color indexed="9"/>
      </top>
      <bottom style="medium">
        <color theme="0"/>
      </bottom>
      <diagonal/>
    </border>
    <border>
      <left style="medium">
        <color theme="0"/>
      </left>
      <right style="medium">
        <color theme="0"/>
      </right>
      <top style="medium">
        <color theme="0"/>
      </top>
      <bottom style="medium">
        <color indexed="9"/>
      </bottom>
      <diagonal/>
    </border>
    <border>
      <left style="medium">
        <color theme="0"/>
      </left>
      <right style="medium">
        <color theme="0"/>
      </right>
      <top style="medium">
        <color indexed="9"/>
      </top>
      <bottom style="medium">
        <color indexed="9"/>
      </bottom>
      <diagonal/>
    </border>
    <border>
      <left style="medium">
        <color theme="0"/>
      </left>
      <right style="medium">
        <color theme="0"/>
      </right>
      <top/>
      <bottom/>
      <diagonal/>
    </border>
    <border>
      <left style="medium">
        <color theme="0"/>
      </left>
      <right style="medium">
        <color theme="0"/>
      </right>
      <top style="medium">
        <color indexed="9"/>
      </top>
      <bottom style="medium">
        <color theme="0"/>
      </bottom>
      <diagonal/>
    </border>
    <border>
      <left style="thin">
        <color indexed="64"/>
      </left>
      <right style="thin">
        <color indexed="64"/>
      </right>
      <top style="thin">
        <color indexed="64"/>
      </top>
      <bottom/>
      <diagonal/>
    </border>
    <border>
      <left style="medium">
        <color theme="0"/>
      </left>
      <right style="medium">
        <color indexed="9"/>
      </right>
      <top style="medium">
        <color theme="0"/>
      </top>
      <bottom style="medium">
        <color indexed="9"/>
      </bottom>
      <diagonal/>
    </border>
    <border>
      <left style="medium">
        <color indexed="9"/>
      </left>
      <right style="medium">
        <color indexed="9"/>
      </right>
      <top style="medium">
        <color theme="0"/>
      </top>
      <bottom style="medium">
        <color indexed="9"/>
      </bottom>
      <diagonal/>
    </border>
    <border>
      <left style="thick">
        <color theme="0"/>
      </left>
      <right style="medium">
        <color indexed="9"/>
      </right>
      <top style="medium">
        <color indexed="9"/>
      </top>
      <bottom style="medium">
        <color indexed="9"/>
      </bottom>
      <diagonal/>
    </border>
    <border>
      <left style="medium">
        <color indexed="9"/>
      </left>
      <right style="thick">
        <color theme="0"/>
      </right>
      <top style="medium">
        <color indexed="9"/>
      </top>
      <bottom style="medium">
        <color indexed="9"/>
      </bottom>
      <diagonal/>
    </border>
    <border>
      <left style="thick">
        <color theme="0"/>
      </left>
      <right/>
      <top style="thick">
        <color indexed="9"/>
      </top>
      <bottom style="medium">
        <color indexed="9"/>
      </bottom>
      <diagonal/>
    </border>
    <border>
      <left style="thick">
        <color theme="0"/>
      </left>
      <right style="medium">
        <color indexed="9"/>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thin">
        <color indexed="64"/>
      </left>
      <right/>
      <top style="thin">
        <color indexed="64"/>
      </top>
      <bottom style="medium">
        <color indexed="9"/>
      </bottom>
      <diagonal/>
    </border>
    <border>
      <left/>
      <right/>
      <top style="thin">
        <color indexed="64"/>
      </top>
      <bottom style="medium">
        <color indexed="9"/>
      </bottom>
      <diagonal/>
    </border>
    <border>
      <left style="thin">
        <color indexed="64"/>
      </left>
      <right style="medium">
        <color indexed="9"/>
      </right>
      <top style="medium">
        <color indexed="9"/>
      </top>
      <bottom style="medium">
        <color indexed="9"/>
      </bottom>
      <diagonal/>
    </border>
    <border>
      <left style="thin">
        <color indexed="64"/>
      </left>
      <right/>
      <top style="medium">
        <color indexed="9"/>
      </top>
      <bottom style="medium">
        <color indexed="9"/>
      </bottom>
      <diagonal/>
    </border>
    <border>
      <left style="thin">
        <color indexed="64"/>
      </left>
      <right/>
      <top style="medium">
        <color indexed="9"/>
      </top>
      <bottom style="thin">
        <color indexed="64"/>
      </bottom>
      <diagonal/>
    </border>
    <border>
      <left style="medium">
        <color indexed="9"/>
      </left>
      <right/>
      <top style="medium">
        <color indexed="9"/>
      </top>
      <bottom style="thin">
        <color indexed="64"/>
      </bottom>
      <diagonal/>
    </border>
    <border>
      <left/>
      <right/>
      <top/>
      <bottom style="medium">
        <color theme="0"/>
      </bottom>
      <diagonal/>
    </border>
    <border>
      <left style="medium">
        <color indexed="9"/>
      </left>
      <right style="medium">
        <color indexed="9"/>
      </right>
      <top style="thin">
        <color indexed="64"/>
      </top>
      <bottom style="medium">
        <color indexed="9"/>
      </bottom>
      <diagonal/>
    </border>
    <border>
      <left style="hair">
        <color indexed="64"/>
      </left>
      <right/>
      <top style="hair">
        <color indexed="64"/>
      </top>
      <bottom style="thin">
        <color indexed="64"/>
      </bottom>
      <diagonal/>
    </border>
    <border>
      <left style="medium">
        <color indexed="9"/>
      </left>
      <right/>
      <top style="thin">
        <color indexed="64"/>
      </top>
      <bottom style="medium">
        <color indexed="9"/>
      </bottom>
      <diagonal/>
    </border>
    <border>
      <left style="medium">
        <color theme="0"/>
      </left>
      <right style="thin">
        <color indexed="64"/>
      </right>
      <top style="medium">
        <color theme="0"/>
      </top>
      <bottom/>
      <diagonal/>
    </border>
    <border>
      <left style="medium">
        <color theme="0"/>
      </left>
      <right style="thin">
        <color indexed="64"/>
      </right>
      <top/>
      <bottom/>
      <diagonal/>
    </border>
    <border>
      <left style="medium">
        <color theme="0"/>
      </left>
      <right style="thin">
        <color indexed="64"/>
      </right>
      <top/>
      <bottom style="medium">
        <color theme="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medium">
        <color indexed="9"/>
      </right>
      <top style="thin">
        <color indexed="64"/>
      </top>
      <bottom style="medium">
        <color indexed="9"/>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indexed="9"/>
      </right>
      <top style="medium">
        <color indexed="9"/>
      </top>
      <bottom style="medium">
        <color theme="0"/>
      </bottom>
      <diagonal/>
    </border>
    <border>
      <left/>
      <right style="thick">
        <color theme="0"/>
      </right>
      <top/>
      <bottom/>
      <diagonal/>
    </border>
    <border>
      <left style="thick">
        <color theme="0"/>
      </left>
      <right/>
      <top/>
      <bottom/>
      <diagonal/>
    </border>
    <border>
      <left style="thin">
        <color indexed="64"/>
      </left>
      <right style="thin">
        <color indexed="64"/>
      </right>
      <top/>
      <bottom/>
      <diagonal/>
    </border>
    <border>
      <left style="thin">
        <color indexed="64"/>
      </left>
      <right style="thick">
        <color theme="0"/>
      </right>
      <top style="thin">
        <color indexed="64"/>
      </top>
      <bottom/>
      <diagonal/>
    </border>
    <border>
      <left style="thick">
        <color theme="0"/>
      </left>
      <right/>
      <top style="thin">
        <color indexed="64"/>
      </top>
      <bottom/>
      <diagonal/>
    </border>
    <border>
      <left/>
      <right style="thick">
        <color theme="0"/>
      </right>
      <top style="thin">
        <color indexed="64"/>
      </top>
      <bottom/>
      <diagonal/>
    </border>
    <border>
      <left/>
      <right style="thin">
        <color indexed="64"/>
      </right>
      <top style="thin">
        <color indexed="64"/>
      </top>
      <bottom style="medium">
        <color indexed="9"/>
      </bottom>
      <diagonal/>
    </border>
    <border>
      <left style="thin">
        <color indexed="64"/>
      </left>
      <right style="thick">
        <color theme="0"/>
      </right>
      <top/>
      <bottom/>
      <diagonal/>
    </border>
    <border>
      <left style="medium">
        <color indexed="9"/>
      </left>
      <right style="thin">
        <color indexed="64"/>
      </right>
      <top style="medium">
        <color indexed="9"/>
      </top>
      <bottom/>
      <diagonal/>
    </border>
    <border>
      <left/>
      <right style="thin">
        <color indexed="64"/>
      </right>
      <top style="medium">
        <color theme="0"/>
      </top>
      <bottom style="medium">
        <color theme="0"/>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9"/>
      </bottom>
      <diagonal/>
    </border>
    <border>
      <left style="medium">
        <color indexed="64"/>
      </left>
      <right style="medium">
        <color indexed="64"/>
      </right>
      <top style="medium">
        <color indexed="9"/>
      </top>
      <bottom style="medium">
        <color indexed="9"/>
      </bottom>
      <diagonal/>
    </border>
    <border>
      <left style="medium">
        <color indexed="64"/>
      </left>
      <right style="medium">
        <color indexed="64"/>
      </right>
      <top/>
      <bottom/>
      <diagonal/>
    </border>
    <border>
      <left style="medium">
        <color indexed="64"/>
      </left>
      <right style="medium">
        <color indexed="64"/>
      </right>
      <top style="medium">
        <color indexed="9"/>
      </top>
      <bottom style="medium">
        <color indexed="64"/>
      </bottom>
      <diagonal/>
    </border>
    <border>
      <left style="thin">
        <color indexed="64"/>
      </left>
      <right style="medium">
        <color theme="0"/>
      </right>
      <top/>
      <bottom/>
      <diagonal/>
    </border>
    <border>
      <left style="thin">
        <color indexed="64"/>
      </left>
      <right style="medium">
        <color indexed="9"/>
      </right>
      <top style="thin">
        <color indexed="64"/>
      </top>
      <bottom/>
      <diagonal/>
    </border>
    <border>
      <left style="medium">
        <color indexed="9"/>
      </left>
      <right style="thin">
        <color indexed="64"/>
      </right>
      <top style="thin">
        <color indexed="64"/>
      </top>
      <bottom style="medium">
        <color indexed="9"/>
      </bottom>
      <diagonal/>
    </border>
    <border>
      <left style="thin">
        <color indexed="64"/>
      </left>
      <right style="medium">
        <color indexed="9"/>
      </right>
      <top/>
      <bottom style="medium">
        <color indexed="9"/>
      </bottom>
      <diagonal/>
    </border>
    <border>
      <left style="medium">
        <color indexed="9"/>
      </left>
      <right style="thin">
        <color indexed="64"/>
      </right>
      <top style="medium">
        <color indexed="9"/>
      </top>
      <bottom style="medium">
        <color indexed="9"/>
      </bottom>
      <diagonal/>
    </border>
    <border>
      <left style="thin">
        <color indexed="64"/>
      </left>
      <right style="medium">
        <color indexed="9"/>
      </right>
      <top style="medium">
        <color indexed="9"/>
      </top>
      <bottom style="thin">
        <color indexed="64"/>
      </bottom>
      <diagonal/>
    </border>
    <border>
      <left style="medium">
        <color indexed="9"/>
      </left>
      <right style="medium">
        <color indexed="9"/>
      </right>
      <top style="medium">
        <color indexed="9"/>
      </top>
      <bottom style="thin">
        <color indexed="64"/>
      </bottom>
      <diagonal/>
    </border>
    <border>
      <left style="thin">
        <color indexed="64"/>
      </left>
      <right style="medium">
        <color indexed="9"/>
      </right>
      <top style="thin">
        <color indexed="64"/>
      </top>
      <bottom style="medium">
        <color indexed="9"/>
      </bottom>
      <diagonal/>
    </border>
    <border>
      <left/>
      <right style="thin">
        <color indexed="64"/>
      </right>
      <top style="medium">
        <color indexed="9"/>
      </top>
      <bottom style="medium">
        <color indexed="9"/>
      </bottom>
      <diagonal/>
    </border>
    <border>
      <left style="medium">
        <color indexed="9"/>
      </left>
      <right style="thin">
        <color indexed="64"/>
      </right>
      <top style="medium">
        <color indexed="9"/>
      </top>
      <bottom style="thin">
        <color indexed="64"/>
      </bottom>
      <diagonal/>
    </border>
    <border>
      <left/>
      <right style="thin">
        <color indexed="64"/>
      </right>
      <top style="medium">
        <color indexed="9"/>
      </top>
      <bottom style="medium">
        <color theme="0"/>
      </bottom>
      <diagonal/>
    </border>
    <border>
      <left style="thin">
        <color indexed="64"/>
      </left>
      <right style="medium">
        <color theme="0"/>
      </right>
      <top/>
      <bottom style="thin">
        <color indexed="64"/>
      </bottom>
      <diagonal/>
    </border>
    <border>
      <left style="medium">
        <color theme="0"/>
      </left>
      <right style="medium">
        <color theme="0"/>
      </right>
      <top style="medium">
        <color theme="0"/>
      </top>
      <bottom style="thin">
        <color indexed="64"/>
      </bottom>
      <diagonal/>
    </border>
    <border>
      <left style="medium">
        <color theme="0"/>
      </left>
      <right style="medium">
        <color theme="0"/>
      </right>
      <top/>
      <bottom style="thin">
        <color indexed="64"/>
      </bottom>
      <diagonal/>
    </border>
    <border>
      <left style="medium">
        <color theme="0"/>
      </left>
      <right style="thin">
        <color indexed="64"/>
      </right>
      <top/>
      <bottom style="thin">
        <color indexed="64"/>
      </bottom>
      <diagonal/>
    </border>
    <border>
      <left/>
      <right style="medium">
        <color indexed="9"/>
      </right>
      <top/>
      <bottom/>
      <diagonal/>
    </border>
    <border>
      <left style="thin">
        <color indexed="64"/>
      </left>
      <right style="medium">
        <color indexed="9"/>
      </right>
      <top/>
      <bottom/>
      <diagonal/>
    </border>
    <border>
      <left style="thin">
        <color indexed="64"/>
      </left>
      <right style="medium">
        <color indexed="9"/>
      </right>
      <top/>
      <bottom style="thick">
        <color indexed="9"/>
      </bottom>
      <diagonal/>
    </border>
    <border>
      <left style="thin">
        <color indexed="64"/>
      </left>
      <right style="medium">
        <color theme="0"/>
      </right>
      <top style="medium">
        <color indexed="9"/>
      </top>
      <bottom style="medium">
        <color indexed="9"/>
      </bottom>
      <diagonal/>
    </border>
    <border>
      <left style="medium">
        <color theme="0"/>
      </left>
      <right style="thin">
        <color indexed="64"/>
      </right>
      <top style="medium">
        <color indexed="9"/>
      </top>
      <bottom style="medium">
        <color indexed="9"/>
      </bottom>
      <diagonal/>
    </border>
    <border>
      <left style="thick">
        <color theme="0"/>
      </left>
      <right/>
      <top style="thin">
        <color indexed="64"/>
      </top>
      <bottom style="medium">
        <color indexed="9"/>
      </bottom>
      <diagonal/>
    </border>
    <border>
      <left/>
      <right style="thick">
        <color theme="0"/>
      </right>
      <top style="thin">
        <color indexed="64"/>
      </top>
      <bottom style="medium">
        <color indexed="9"/>
      </bottom>
      <diagonal/>
    </border>
    <border>
      <left style="medium">
        <color indexed="9"/>
      </left>
      <right style="thin">
        <color indexed="64"/>
      </right>
      <top/>
      <bottom style="thick">
        <color indexed="9"/>
      </bottom>
      <diagonal/>
    </border>
    <border>
      <left style="thin">
        <color indexed="64"/>
      </left>
      <right/>
      <top style="medium">
        <color theme="0"/>
      </top>
      <bottom style="medium">
        <color indexed="9"/>
      </bottom>
      <diagonal/>
    </border>
    <border>
      <left style="thin">
        <color indexed="64"/>
      </left>
      <right/>
      <top style="thick">
        <color indexed="9"/>
      </top>
      <bottom style="medium">
        <color indexed="9"/>
      </bottom>
      <diagonal/>
    </border>
    <border>
      <left style="thick">
        <color theme="0"/>
      </left>
      <right style="medium">
        <color indexed="9"/>
      </right>
      <top style="medium">
        <color indexed="9"/>
      </top>
      <bottom style="thin">
        <color indexed="64"/>
      </bottom>
      <diagonal/>
    </border>
    <border>
      <left/>
      <right style="medium">
        <color indexed="9"/>
      </right>
      <top style="medium">
        <color indexed="9"/>
      </top>
      <bottom style="thin">
        <color indexed="64"/>
      </bottom>
      <diagonal/>
    </border>
    <border>
      <left/>
      <right style="thick">
        <color theme="0"/>
      </right>
      <top style="medium">
        <color indexed="9"/>
      </top>
      <bottom style="thin">
        <color indexed="64"/>
      </bottom>
      <diagonal/>
    </border>
    <border>
      <left style="medium">
        <color indexed="9"/>
      </left>
      <right/>
      <top style="thin">
        <color indexed="64"/>
      </top>
      <bottom/>
      <diagonal/>
    </border>
    <border>
      <left style="medium">
        <color indexed="9"/>
      </left>
      <right style="thin">
        <color indexed="64"/>
      </right>
      <top style="medium">
        <color theme="0"/>
      </top>
      <bottom style="medium">
        <color indexed="9"/>
      </bottom>
      <diagonal/>
    </border>
    <border>
      <left style="medium">
        <color theme="0"/>
      </left>
      <right style="thin">
        <color indexed="64"/>
      </right>
      <top style="thin">
        <color indexed="64"/>
      </top>
      <bottom/>
      <diagonal/>
    </border>
    <border>
      <left style="thin">
        <color indexed="64"/>
      </left>
      <right/>
      <top style="medium">
        <color indexed="9"/>
      </top>
      <bottom/>
      <diagonal/>
    </border>
    <border>
      <left style="medium">
        <color theme="0"/>
      </left>
      <right style="thin">
        <color indexed="64"/>
      </right>
      <top/>
      <bottom style="medium">
        <color indexed="9"/>
      </bottom>
      <diagonal/>
    </border>
    <border>
      <left style="medium">
        <color theme="0"/>
      </left>
      <right style="medium">
        <color theme="0"/>
      </right>
      <top style="medium">
        <color indexed="9"/>
      </top>
      <bottom style="thin">
        <color indexed="64"/>
      </bottom>
      <diagonal/>
    </border>
    <border>
      <left style="medium">
        <color theme="0"/>
      </left>
      <right style="thin">
        <color indexed="64"/>
      </right>
      <top style="thick">
        <color indexed="9"/>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9"/>
      </right>
      <top style="medium">
        <color indexed="9"/>
      </top>
      <bottom/>
      <diagonal/>
    </border>
    <border>
      <left style="thin">
        <color indexed="64"/>
      </left>
      <right/>
      <top/>
      <bottom style="medium">
        <color indexed="9"/>
      </bottom>
      <diagonal/>
    </border>
    <border>
      <left style="medium">
        <color indexed="9"/>
      </left>
      <right style="thin">
        <color indexed="64"/>
      </right>
      <top/>
      <bottom style="medium">
        <color indexed="9"/>
      </bottom>
      <diagonal/>
    </border>
  </borders>
  <cellStyleXfs count="195">
    <xf numFmtId="0" fontId="0" fillId="0" borderId="0"/>
    <xf numFmtId="176" fontId="53" fillId="0" borderId="1">
      <alignment horizontal="center" vertical="center" wrapText="1"/>
    </xf>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3" borderId="0" applyNumberFormat="0" applyBorder="0" applyAlignment="0" applyProtection="0"/>
    <xf numFmtId="0" fontId="23" fillId="20" borderId="2" applyNumberFormat="0" applyAlignment="0" applyProtection="0"/>
    <xf numFmtId="0" fontId="24" fillId="21" borderId="3" applyNumberFormat="0" applyAlignment="0" applyProtection="0"/>
    <xf numFmtId="39" fontId="25" fillId="0" borderId="0" applyNumberFormat="0" applyFont="0" applyBorder="0" applyAlignment="0" applyProtection="0"/>
    <xf numFmtId="39" fontId="25" fillId="0" borderId="0" applyNumberFormat="0" applyFont="0" applyBorder="0" applyAlignment="0" applyProtection="0"/>
    <xf numFmtId="39" fontId="25" fillId="0" borderId="0" applyNumberFormat="0" applyFont="0" applyBorder="0" applyAlignment="0" applyProtection="0"/>
    <xf numFmtId="0" fontId="26" fillId="0" borderId="0" applyNumberFormat="0" applyFont="0" applyBorder="0" applyAlignment="0" applyProtection="0"/>
    <xf numFmtId="0" fontId="27" fillId="0" borderId="0" applyNumberFormat="0" applyFont="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8" fillId="0" borderId="0" applyNumberForma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0" fontId="29" fillId="4" borderId="0" applyNumberFormat="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5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7" borderId="2" applyNumberFormat="0" applyAlignment="0" applyProtection="0"/>
    <xf numFmtId="0" fontId="35" fillId="0" borderId="4" applyNumberFormat="0" applyFill="0" applyAlignment="0" applyProtection="0"/>
    <xf numFmtId="169" fontId="45" fillId="0" borderId="0" applyFont="0" applyFill="0" applyBorder="0" applyAlignment="0" applyProtection="0"/>
    <xf numFmtId="167" fontId="1" fillId="0" borderId="0" applyFont="0" applyFill="0" applyBorder="0" applyAlignment="0" applyProtection="0"/>
    <xf numFmtId="0" fontId="53" fillId="0" borderId="0"/>
    <xf numFmtId="0" fontId="4" fillId="0" borderId="0" applyFont="0" applyFill="0" applyBorder="0" applyAlignment="0" applyProtection="0"/>
    <xf numFmtId="0" fontId="4" fillId="0" borderId="0" applyFont="0" applyFill="0" applyBorder="0" applyAlignment="0" applyProtection="0"/>
    <xf numFmtId="172" fontId="4" fillId="0" borderId="0" applyFont="0" applyFill="0" applyBorder="0" applyAlignment="0" applyProtection="0"/>
    <xf numFmtId="169" fontId="4" fillId="0" borderId="0" applyFont="0" applyFill="0" applyBorder="0" applyAlignment="0" applyProtection="0"/>
    <xf numFmtId="169" fontId="1" fillId="0" borderId="0" applyFont="0" applyFill="0" applyBorder="0" applyAlignment="0" applyProtection="0"/>
    <xf numFmtId="0" fontId="4" fillId="0" borderId="0" applyFont="0" applyFill="0" applyBorder="0" applyAlignment="0" applyProtection="0"/>
    <xf numFmtId="174" fontId="1" fillId="0" borderId="0" applyFont="0" applyFill="0" applyBorder="0" applyAlignment="0" applyProtection="0"/>
    <xf numFmtId="178" fontId="4" fillId="0" borderId="0" applyFont="0" applyFill="0" applyBorder="0" applyAlignment="0" applyProtection="0"/>
    <xf numFmtId="174" fontId="4" fillId="0" borderId="0" applyFont="0" applyFill="0" applyBorder="0" applyAlignment="0" applyProtection="0"/>
    <xf numFmtId="169" fontId="1" fillId="0" borderId="0" applyFont="0" applyFill="0" applyBorder="0" applyAlignment="0" applyProtection="0"/>
    <xf numFmtId="172" fontId="50" fillId="0" borderId="0" applyFont="0" applyFill="0" applyBorder="0" applyAlignment="0" applyProtection="0"/>
    <xf numFmtId="168" fontId="1" fillId="0" borderId="0" applyFont="0" applyFill="0" applyBorder="0" applyAlignment="0" applyProtection="0"/>
    <xf numFmtId="166" fontId="46" fillId="0" borderId="0" applyFont="0" applyFill="0" applyBorder="0" applyAlignment="0" applyProtection="0"/>
    <xf numFmtId="164" fontId="1" fillId="0" borderId="0" applyFont="0" applyFill="0" applyBorder="0" applyAlignment="0" applyProtection="0"/>
    <xf numFmtId="173" fontId="1"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8" fontId="19" fillId="0" borderId="0" applyFont="0" applyFill="0" applyBorder="0" applyAlignment="0" applyProtection="0"/>
    <xf numFmtId="179" fontId="4" fillId="0" borderId="0" applyFont="0" applyFill="0" applyBorder="0" applyAlignment="0" applyProtection="0"/>
    <xf numFmtId="170" fontId="4" fillId="0" borderId="0" applyFont="0" applyFill="0" applyBorder="0" applyAlignment="0" applyProtection="0"/>
    <xf numFmtId="0" fontId="25" fillId="0" borderId="0"/>
    <xf numFmtId="177" fontId="53" fillId="0" borderId="0"/>
    <xf numFmtId="177" fontId="53" fillId="0" borderId="0"/>
    <xf numFmtId="177" fontId="53" fillId="0" borderId="0"/>
    <xf numFmtId="0" fontId="19" fillId="0" borderId="0" applyNumberFormat="0" applyFill="0" applyBorder="0" applyProtection="0">
      <alignment vertical="top"/>
    </xf>
    <xf numFmtId="177" fontId="53" fillId="0" borderId="0"/>
    <xf numFmtId="177" fontId="53" fillId="0" borderId="0"/>
    <xf numFmtId="177" fontId="53" fillId="0" borderId="0"/>
    <xf numFmtId="177" fontId="53" fillId="0" borderId="0"/>
    <xf numFmtId="177" fontId="53" fillId="0" borderId="0"/>
    <xf numFmtId="177" fontId="53" fillId="0" borderId="0"/>
    <xf numFmtId="0" fontId="4" fillId="0" borderId="0"/>
    <xf numFmtId="0" fontId="36" fillId="0" borderId="0"/>
    <xf numFmtId="0" fontId="5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 fillId="0" borderId="0" applyNumberFormat="0" applyFill="0" applyBorder="0" applyProtection="0">
      <alignment vertical="top"/>
    </xf>
    <xf numFmtId="0" fontId="19" fillId="0" borderId="0" applyNumberFormat="0" applyFill="0" applyBorder="0" applyProtection="0">
      <alignment vertical="top"/>
    </xf>
    <xf numFmtId="0" fontId="19" fillId="0" borderId="0" applyNumberFormat="0" applyFill="0" applyBorder="0" applyProtection="0">
      <alignment vertical="top"/>
    </xf>
    <xf numFmtId="0" fontId="50" fillId="0" borderId="0"/>
    <xf numFmtId="0" fontId="4" fillId="0" borderId="0"/>
    <xf numFmtId="0" fontId="19" fillId="0" borderId="0" applyNumberFormat="0" applyFill="0" applyBorder="0" applyProtection="0">
      <alignment vertical="top"/>
    </xf>
    <xf numFmtId="0" fontId="53"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3" fillId="0" borderId="0"/>
    <xf numFmtId="0" fontId="53" fillId="0" borderId="0"/>
    <xf numFmtId="0" fontId="53" fillId="0" borderId="0"/>
    <xf numFmtId="0" fontId="53" fillId="0" borderId="0"/>
    <xf numFmtId="0" fontId="53" fillId="0" borderId="0"/>
    <xf numFmtId="0" fontId="53" fillId="0" borderId="0"/>
    <xf numFmtId="0" fontId="4" fillId="0" borderId="0"/>
    <xf numFmtId="175" fontId="53" fillId="0" borderId="0"/>
    <xf numFmtId="177" fontId="53" fillId="0" borderId="0"/>
    <xf numFmtId="0" fontId="20" fillId="22" borderId="8" applyNumberFormat="0" applyFont="0" applyAlignment="0" applyProtection="0"/>
    <xf numFmtId="0" fontId="37" fillId="20" borderId="9"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5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3" fontId="4" fillId="0" borderId="0" applyFon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10" fillId="31" borderId="12" applyNumberFormat="0" applyProtection="0">
      <alignment vertical="center"/>
    </xf>
    <xf numFmtId="0" fontId="7" fillId="31" borderId="12" applyAlignment="0">
      <alignment vertical="center"/>
    </xf>
    <xf numFmtId="0" fontId="17" fillId="28" borderId="12" applyNumberFormat="0">
      <alignment horizontal="left" vertical="center"/>
    </xf>
    <xf numFmtId="0" fontId="10" fillId="27" borderId="12" applyNumberFormat="0">
      <alignment vertical="center"/>
    </xf>
    <xf numFmtId="0" fontId="17" fillId="30" borderId="10" applyNumberFormat="0">
      <alignment horizontal="left" vertical="center"/>
    </xf>
    <xf numFmtId="0" fontId="17" fillId="28" borderId="12" applyNumberFormat="0">
      <alignment horizontal="left" vertical="center"/>
    </xf>
    <xf numFmtId="0" fontId="81" fillId="0" borderId="0"/>
    <xf numFmtId="41" fontId="81" fillId="0" borderId="0" applyFont="0" applyFill="0" applyBorder="0" applyAlignment="0" applyProtection="0"/>
    <xf numFmtId="0" fontId="53" fillId="0" borderId="0"/>
  </cellStyleXfs>
  <cellXfs count="971">
    <xf numFmtId="0" fontId="0" fillId="0" borderId="0" xfId="0"/>
    <xf numFmtId="4" fontId="0" fillId="0" borderId="0" xfId="0" applyNumberFormat="1"/>
    <xf numFmtId="0" fontId="8" fillId="23" borderId="0" xfId="0" applyFont="1" applyFill="1" applyAlignment="1">
      <alignment vertical="center" wrapText="1"/>
    </xf>
    <xf numFmtId="0" fontId="6" fillId="23" borderId="0" xfId="0" applyFont="1" applyFill="1" applyAlignment="1">
      <alignment vertical="center" wrapText="1"/>
    </xf>
    <xf numFmtId="0" fontId="10" fillId="23" borderId="0" xfId="0" applyFont="1" applyFill="1" applyAlignment="1">
      <alignment vertical="center" wrapText="1"/>
    </xf>
    <xf numFmtId="0" fontId="7" fillId="23" borderId="0" xfId="0" applyFont="1" applyFill="1" applyAlignment="1">
      <alignment vertical="center" wrapText="1"/>
    </xf>
    <xf numFmtId="0" fontId="9" fillId="23" borderId="0" xfId="0" applyFont="1" applyFill="1" applyAlignment="1">
      <alignment vertical="center" wrapText="1"/>
    </xf>
    <xf numFmtId="0" fontId="12" fillId="0" borderId="0" xfId="0" applyFont="1"/>
    <xf numFmtId="0" fontId="14" fillId="0" borderId="0" xfId="0" applyFont="1"/>
    <xf numFmtId="0" fontId="13" fillId="0" borderId="0" xfId="0" applyFont="1"/>
    <xf numFmtId="0" fontId="0" fillId="24" borderId="0" xfId="0" applyFill="1"/>
    <xf numFmtId="0" fontId="3" fillId="0" borderId="0" xfId="0" applyFont="1"/>
    <xf numFmtId="4" fontId="5" fillId="0" borderId="0" xfId="167" applyNumberFormat="1" applyFont="1" applyAlignment="1">
      <alignment vertical="center"/>
    </xf>
    <xf numFmtId="10" fontId="5" fillId="0" borderId="0" xfId="172" applyNumberFormat="1" applyFont="1" applyFill="1" applyBorder="1" applyAlignment="1">
      <alignment horizontal="center" vertical="center"/>
    </xf>
    <xf numFmtId="10" fontId="2" fillId="0" borderId="0" xfId="172" applyNumberFormat="1" applyFont="1" applyFill="1" applyBorder="1" applyAlignment="1">
      <alignment horizontal="center" vertical="center"/>
    </xf>
    <xf numFmtId="0" fontId="8" fillId="0" borderId="0" xfId="0" applyFont="1" applyAlignment="1">
      <alignment vertical="center" wrapText="1"/>
    </xf>
    <xf numFmtId="0" fontId="10"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vertical="center" textRotation="90" wrapText="1"/>
    </xf>
    <xf numFmtId="176" fontId="10" fillId="0" borderId="0" xfId="0" applyNumberFormat="1" applyFont="1" applyAlignment="1">
      <alignment horizontal="center" vertical="center" wrapText="1"/>
    </xf>
    <xf numFmtId="0" fontId="17" fillId="25" borderId="10" xfId="0" applyFont="1" applyFill="1" applyBorder="1" applyAlignment="1">
      <alignment horizontal="center" vertical="center" wrapText="1"/>
    </xf>
    <xf numFmtId="10" fontId="10" fillId="26" borderId="10" xfId="172" applyNumberFormat="1" applyFont="1" applyFill="1" applyBorder="1" applyAlignment="1">
      <alignment vertical="center"/>
    </xf>
    <xf numFmtId="0" fontId="10" fillId="27" borderId="10" xfId="0" applyFont="1" applyFill="1" applyBorder="1" applyAlignment="1">
      <alignment vertical="center"/>
    </xf>
    <xf numFmtId="10" fontId="10" fillId="27" borderId="10" xfId="172" applyNumberFormat="1" applyFont="1" applyFill="1" applyBorder="1" applyAlignment="1">
      <alignment horizontal="center" vertical="center"/>
    </xf>
    <xf numFmtId="0" fontId="10" fillId="27" borderId="10" xfId="0" applyFont="1" applyFill="1" applyBorder="1" applyAlignment="1">
      <alignment horizontal="center" vertical="center"/>
    </xf>
    <xf numFmtId="0" fontId="17" fillId="28" borderId="12" xfId="0" applyFont="1" applyFill="1" applyBorder="1" applyAlignment="1">
      <alignment horizontal="left" vertical="center"/>
    </xf>
    <xf numFmtId="9" fontId="17" fillId="28" borderId="12" xfId="172" applyFont="1" applyFill="1" applyBorder="1" applyAlignment="1">
      <alignment horizontal="center" vertical="center"/>
    </xf>
    <xf numFmtId="4" fontId="10" fillId="27" borderId="12" xfId="0" applyNumberFormat="1" applyFont="1" applyFill="1" applyBorder="1" applyAlignment="1">
      <alignment vertical="center"/>
    </xf>
    <xf numFmtId="181" fontId="10" fillId="27" borderId="12" xfId="63" applyNumberFormat="1" applyFont="1" applyFill="1" applyBorder="1" applyAlignment="1">
      <alignment vertical="center"/>
    </xf>
    <xf numFmtId="4" fontId="17" fillId="28" borderId="10" xfId="0" applyNumberFormat="1" applyFont="1" applyFill="1" applyBorder="1" applyAlignment="1">
      <alignment vertical="center"/>
    </xf>
    <xf numFmtId="181" fontId="17" fillId="28" borderId="10" xfId="63" applyNumberFormat="1" applyFont="1" applyFill="1" applyBorder="1" applyAlignment="1">
      <alignment vertical="center"/>
    </xf>
    <xf numFmtId="0" fontId="0" fillId="29" borderId="0" xfId="0" applyFill="1"/>
    <xf numFmtId="0" fontId="3" fillId="29" borderId="0" xfId="0" applyFont="1" applyFill="1"/>
    <xf numFmtId="0" fontId="3" fillId="29" borderId="0" xfId="0" applyFont="1" applyFill="1" applyAlignment="1">
      <alignment vertical="center"/>
    </xf>
    <xf numFmtId="4" fontId="2" fillId="29" borderId="0" xfId="167" applyNumberFormat="1" applyFont="1" applyFill="1" applyAlignment="1">
      <alignment horizontal="right" vertical="center" wrapText="1"/>
    </xf>
    <xf numFmtId="0" fontId="8" fillId="29" borderId="0" xfId="0" applyFont="1" applyFill="1" applyAlignment="1">
      <alignment vertical="center" wrapText="1"/>
    </xf>
    <xf numFmtId="4" fontId="2" fillId="29" borderId="0" xfId="168" applyNumberFormat="1" applyFont="1" applyFill="1" applyAlignment="1">
      <alignment horizontal="right" vertical="center" wrapText="1"/>
    </xf>
    <xf numFmtId="4" fontId="57" fillId="29" borderId="0" xfId="0" applyNumberFormat="1" applyFont="1" applyFill="1" applyAlignment="1">
      <alignment vertical="center" wrapText="1"/>
    </xf>
    <xf numFmtId="0" fontId="10" fillId="29" borderId="0" xfId="0" applyFont="1" applyFill="1" applyAlignment="1">
      <alignment vertical="center" wrapText="1"/>
    </xf>
    <xf numFmtId="176" fontId="10" fillId="29" borderId="0" xfId="0" applyNumberFormat="1" applyFont="1" applyFill="1" applyAlignment="1">
      <alignment horizontal="center" vertical="center" wrapText="1"/>
    </xf>
    <xf numFmtId="0" fontId="6" fillId="29" borderId="0" xfId="0" applyFont="1" applyFill="1" applyAlignment="1">
      <alignment vertical="center" wrapText="1"/>
    </xf>
    <xf numFmtId="0" fontId="7" fillId="29" borderId="0" xfId="0" applyFont="1" applyFill="1" applyAlignment="1">
      <alignment vertical="center" wrapText="1"/>
    </xf>
    <xf numFmtId="0" fontId="9" fillId="29" borderId="0" xfId="0" applyFont="1" applyFill="1" applyAlignment="1">
      <alignment vertical="center" wrapText="1"/>
    </xf>
    <xf numFmtId="0" fontId="11" fillId="29" borderId="0" xfId="0" applyFont="1" applyFill="1" applyAlignment="1">
      <alignment vertical="center" wrapText="1"/>
    </xf>
    <xf numFmtId="0" fontId="59" fillId="0" borderId="0" xfId="0" applyFont="1" applyAlignment="1">
      <alignment vertical="center"/>
    </xf>
    <xf numFmtId="0" fontId="51" fillId="0" borderId="0" xfId="139" applyFont="1"/>
    <xf numFmtId="0" fontId="27" fillId="0" borderId="0" xfId="139" applyFont="1"/>
    <xf numFmtId="0" fontId="48" fillId="0" borderId="0" xfId="139" applyFont="1"/>
    <xf numFmtId="0" fontId="17" fillId="25" borderId="12" xfId="0" applyFont="1" applyFill="1" applyBorder="1" applyAlignment="1">
      <alignment horizontal="center" vertical="center" wrapText="1"/>
    </xf>
    <xf numFmtId="0" fontId="17" fillId="25" borderId="21" xfId="0" applyFont="1" applyFill="1" applyBorder="1" applyAlignment="1">
      <alignment horizontal="center" vertical="center" wrapText="1"/>
    </xf>
    <xf numFmtId="10" fontId="10" fillId="27" borderId="12" xfId="172" applyNumberFormat="1" applyFont="1" applyFill="1" applyBorder="1" applyAlignment="1">
      <alignment horizontal="center" vertical="center"/>
    </xf>
    <xf numFmtId="0" fontId="10" fillId="27" borderId="30" xfId="0" applyFont="1" applyFill="1" applyBorder="1" applyAlignment="1">
      <alignment horizontal="center" vertical="center"/>
    </xf>
    <xf numFmtId="181" fontId="10" fillId="27" borderId="15" xfId="63" applyNumberFormat="1" applyFont="1" applyFill="1" applyBorder="1" applyAlignment="1">
      <alignment vertical="center"/>
    </xf>
    <xf numFmtId="4" fontId="17" fillId="28" borderId="12" xfId="0" applyNumberFormat="1" applyFont="1" applyFill="1" applyBorder="1" applyAlignment="1">
      <alignment vertical="center"/>
    </xf>
    <xf numFmtId="0" fontId="17" fillId="28" borderId="15" xfId="0" applyFont="1" applyFill="1" applyBorder="1" applyAlignment="1">
      <alignment horizontal="left" vertical="center"/>
    </xf>
    <xf numFmtId="0" fontId="55" fillId="0" borderId="0" xfId="0" applyFont="1"/>
    <xf numFmtId="4" fontId="0" fillId="29" borderId="0" xfId="0" applyNumberFormat="1" applyFill="1"/>
    <xf numFmtId="3" fontId="10" fillId="27" borderId="10" xfId="0" applyNumberFormat="1" applyFont="1" applyFill="1" applyBorder="1" applyAlignment="1">
      <alignment vertical="center"/>
    </xf>
    <xf numFmtId="10" fontId="10" fillId="29" borderId="12" xfId="172" applyNumberFormat="1" applyFont="1" applyFill="1" applyBorder="1" applyAlignment="1">
      <alignment horizontal="center" vertical="center"/>
    </xf>
    <xf numFmtId="0" fontId="17" fillId="25" borderId="52" xfId="0" applyFont="1" applyFill="1" applyBorder="1" applyAlignment="1">
      <alignment horizontal="center" vertical="center" wrapText="1"/>
    </xf>
    <xf numFmtId="0" fontId="17" fillId="25" borderId="53" xfId="0" applyFont="1" applyFill="1" applyBorder="1" applyAlignment="1">
      <alignment horizontal="center" vertical="center" wrapText="1"/>
    </xf>
    <xf numFmtId="0" fontId="17" fillId="25" borderId="60" xfId="0" applyFont="1" applyFill="1" applyBorder="1" applyAlignment="1">
      <alignment horizontal="center" vertical="center" wrapText="1"/>
    </xf>
    <xf numFmtId="0" fontId="0" fillId="0" borderId="61" xfId="0" applyBorder="1"/>
    <xf numFmtId="9" fontId="17" fillId="28" borderId="64" xfId="172" applyFont="1" applyFill="1" applyBorder="1" applyAlignment="1">
      <alignment horizontal="center" vertical="center"/>
    </xf>
    <xf numFmtId="0" fontId="17" fillId="25" borderId="66" xfId="0" applyFont="1" applyFill="1" applyBorder="1" applyAlignment="1">
      <alignment horizontal="center" vertical="center" wrapText="1"/>
    </xf>
    <xf numFmtId="0" fontId="17" fillId="25" borderId="67" xfId="0" applyFont="1" applyFill="1" applyBorder="1" applyAlignment="1">
      <alignment horizontal="center" vertical="center" wrapText="1"/>
    </xf>
    <xf numFmtId="0" fontId="0" fillId="0" borderId="68" xfId="0" applyBorder="1"/>
    <xf numFmtId="0" fontId="56" fillId="25" borderId="10" xfId="0" applyFont="1" applyFill="1" applyBorder="1" applyAlignment="1">
      <alignment horizontal="center" vertical="center" wrapText="1"/>
    </xf>
    <xf numFmtId="0" fontId="10" fillId="27" borderId="30" xfId="0" applyFont="1" applyFill="1" applyBorder="1" applyAlignment="1">
      <alignment vertical="center"/>
    </xf>
    <xf numFmtId="0" fontId="10" fillId="27" borderId="31" xfId="0" applyFont="1" applyFill="1" applyBorder="1" applyAlignment="1">
      <alignment vertical="center"/>
    </xf>
    <xf numFmtId="169" fontId="10" fillId="27" borderId="10" xfId="48" applyFont="1" applyFill="1" applyBorder="1" applyAlignment="1">
      <alignment vertical="center"/>
    </xf>
    <xf numFmtId="169" fontId="10" fillId="27" borderId="12" xfId="48" applyFont="1" applyFill="1" applyBorder="1" applyAlignment="1">
      <alignment vertical="center"/>
    </xf>
    <xf numFmtId="10" fontId="7" fillId="31" borderId="12" xfId="172" applyNumberFormat="1" applyFont="1" applyFill="1" applyBorder="1" applyAlignment="1">
      <alignment horizontal="center" vertical="center"/>
    </xf>
    <xf numFmtId="169" fontId="0" fillId="0" borderId="0" xfId="48" applyFont="1"/>
    <xf numFmtId="169" fontId="7" fillId="31" borderId="12" xfId="48" applyFont="1" applyFill="1" applyBorder="1" applyAlignment="1">
      <alignment vertical="center"/>
    </xf>
    <xf numFmtId="169" fontId="17" fillId="28" borderId="12" xfId="48" applyFont="1" applyFill="1" applyBorder="1" applyAlignment="1">
      <alignment horizontal="right" vertical="center"/>
    </xf>
    <xf numFmtId="0" fontId="0" fillId="29" borderId="18" xfId="0" applyFill="1" applyBorder="1" applyAlignment="1">
      <alignment horizontal="center"/>
    </xf>
    <xf numFmtId="0" fontId="0" fillId="29" borderId="19" xfId="0" applyFill="1" applyBorder="1" applyAlignment="1">
      <alignment horizontal="left" indent="5"/>
    </xf>
    <xf numFmtId="0" fontId="0" fillId="29" borderId="70" xfId="0" applyFill="1" applyBorder="1" applyAlignment="1">
      <alignment horizontal="right"/>
    </xf>
    <xf numFmtId="0" fontId="0" fillId="29" borderId="18" xfId="0" applyFill="1" applyBorder="1" applyAlignment="1">
      <alignment horizontal="right"/>
    </xf>
    <xf numFmtId="0" fontId="0" fillId="29" borderId="46" xfId="0" applyFill="1" applyBorder="1" applyAlignment="1">
      <alignment horizontal="left" indent="5"/>
    </xf>
    <xf numFmtId="0" fontId="0" fillId="29" borderId="18" xfId="0" applyFill="1" applyBorder="1" applyAlignment="1">
      <alignment horizontal="left"/>
    </xf>
    <xf numFmtId="169" fontId="0" fillId="29" borderId="18" xfId="48" applyFont="1" applyFill="1" applyBorder="1"/>
    <xf numFmtId="0" fontId="55" fillId="29" borderId="18" xfId="0" applyFont="1" applyFill="1" applyBorder="1" applyAlignment="1">
      <alignment horizontal="left" indent="2"/>
    </xf>
    <xf numFmtId="169" fontId="0" fillId="29" borderId="70" xfId="48" applyFont="1" applyFill="1" applyBorder="1"/>
    <xf numFmtId="0" fontId="55" fillId="26" borderId="1" xfId="0" applyFont="1" applyFill="1" applyBorder="1" applyAlignment="1">
      <alignment horizontal="center"/>
    </xf>
    <xf numFmtId="0" fontId="55" fillId="26" borderId="1" xfId="0" applyFont="1" applyFill="1" applyBorder="1"/>
    <xf numFmtId="0" fontId="55" fillId="26" borderId="18" xfId="0" applyFont="1" applyFill="1" applyBorder="1" applyAlignment="1">
      <alignment horizontal="center"/>
    </xf>
    <xf numFmtId="0" fontId="55" fillId="26" borderId="18" xfId="0" applyFont="1" applyFill="1" applyBorder="1"/>
    <xf numFmtId="186" fontId="55" fillId="29" borderId="18" xfId="49" applyNumberFormat="1" applyFont="1" applyFill="1" applyBorder="1"/>
    <xf numFmtId="0" fontId="55" fillId="29" borderId="0" xfId="0" applyFont="1" applyFill="1"/>
    <xf numFmtId="0" fontId="55" fillId="26" borderId="19" xfId="0" applyFont="1" applyFill="1" applyBorder="1"/>
    <xf numFmtId="169" fontId="55" fillId="26" borderId="18" xfId="48" applyFont="1" applyFill="1" applyBorder="1"/>
    <xf numFmtId="0" fontId="55" fillId="26" borderId="70" xfId="0" applyFont="1" applyFill="1" applyBorder="1"/>
    <xf numFmtId="0" fontId="55" fillId="26" borderId="46" xfId="0" applyFont="1" applyFill="1" applyBorder="1"/>
    <xf numFmtId="169" fontId="55" fillId="26" borderId="70" xfId="48" applyFont="1" applyFill="1" applyBorder="1"/>
    <xf numFmtId="186" fontId="55" fillId="26" borderId="18" xfId="49" applyNumberFormat="1" applyFont="1" applyFill="1" applyBorder="1"/>
    <xf numFmtId="4" fontId="10" fillId="27" borderId="67" xfId="0" applyNumberFormat="1" applyFont="1" applyFill="1" applyBorder="1" applyAlignment="1">
      <alignment vertical="center"/>
    </xf>
    <xf numFmtId="4" fontId="10" fillId="29" borderId="67" xfId="0" applyNumberFormat="1" applyFont="1" applyFill="1" applyBorder="1" applyAlignment="1">
      <alignment vertical="center"/>
    </xf>
    <xf numFmtId="0" fontId="6" fillId="29" borderId="0" xfId="0" applyFont="1" applyFill="1" applyAlignment="1">
      <alignment vertical="center" textRotation="90" wrapText="1"/>
    </xf>
    <xf numFmtId="3" fontId="7" fillId="26" borderId="10" xfId="0" applyNumberFormat="1" applyFont="1" applyFill="1" applyBorder="1" applyAlignment="1">
      <alignment vertical="center"/>
    </xf>
    <xf numFmtId="3" fontId="10" fillId="27" borderId="24" xfId="0" applyNumberFormat="1" applyFont="1" applyFill="1" applyBorder="1" applyAlignment="1">
      <alignment horizontal="right" vertical="center"/>
    </xf>
    <xf numFmtId="0" fontId="66" fillId="0" borderId="18" xfId="0" applyFont="1" applyBorder="1" applyAlignment="1">
      <alignment horizontal="center" vertical="center" wrapText="1"/>
    </xf>
    <xf numFmtId="0" fontId="0" fillId="34" borderId="18" xfId="0" applyFill="1" applyBorder="1" applyAlignment="1">
      <alignment vertical="center" wrapText="1"/>
    </xf>
    <xf numFmtId="0" fontId="0" fillId="0" borderId="18" xfId="0" applyBorder="1"/>
    <xf numFmtId="4" fontId="68" fillId="34" borderId="18" xfId="0" applyNumberFormat="1" applyFont="1" applyFill="1" applyBorder="1" applyAlignment="1">
      <alignment horizontal="right" vertical="center" wrapText="1"/>
    </xf>
    <xf numFmtId="0" fontId="67" fillId="0" borderId="18" xfId="0" applyFont="1" applyBorder="1" applyAlignment="1">
      <alignment horizontal="center" vertical="center" wrapText="1"/>
    </xf>
    <xf numFmtId="9" fontId="68" fillId="34" borderId="18" xfId="172" applyFont="1" applyFill="1" applyBorder="1" applyAlignment="1">
      <alignment horizontal="center" vertical="center" wrapText="1"/>
    </xf>
    <xf numFmtId="9" fontId="66" fillId="29" borderId="18" xfId="172" applyFont="1" applyFill="1" applyBorder="1" applyAlignment="1">
      <alignment horizontal="center" vertical="center" wrapText="1"/>
    </xf>
    <xf numFmtId="0" fontId="0" fillId="29" borderId="0" xfId="0" applyFill="1" applyAlignment="1">
      <alignment horizontal="center"/>
    </xf>
    <xf numFmtId="0" fontId="17" fillId="25" borderId="73" xfId="0" applyFont="1" applyFill="1" applyBorder="1" applyAlignment="1">
      <alignment horizontal="center" vertical="center" wrapText="1"/>
    </xf>
    <xf numFmtId="0" fontId="17" fillId="25" borderId="74" xfId="0" applyFont="1" applyFill="1" applyBorder="1" applyAlignment="1">
      <alignment horizontal="center" vertical="center" wrapText="1"/>
    </xf>
    <xf numFmtId="4" fontId="17" fillId="28" borderId="21" xfId="0" applyNumberFormat="1" applyFont="1" applyFill="1" applyBorder="1" applyAlignment="1">
      <alignment horizontal="center" vertical="center"/>
    </xf>
    <xf numFmtId="0" fontId="70" fillId="28" borderId="11" xfId="191" applyFont="1" applyBorder="1">
      <alignment horizontal="left" vertical="center"/>
    </xf>
    <xf numFmtId="0" fontId="0" fillId="31" borderId="77" xfId="0" applyFill="1" applyBorder="1" applyAlignment="1">
      <alignment wrapText="1"/>
    </xf>
    <xf numFmtId="43" fontId="0" fillId="29" borderId="0" xfId="0" applyNumberFormat="1" applyFill="1"/>
    <xf numFmtId="169" fontId="0" fillId="29" borderId="0" xfId="48" applyFont="1" applyFill="1"/>
    <xf numFmtId="0" fontId="16" fillId="29" borderId="0" xfId="0" applyFont="1" applyFill="1"/>
    <xf numFmtId="0" fontId="65" fillId="29" borderId="0" xfId="0" applyFont="1" applyFill="1" applyAlignment="1">
      <alignment vertical="center" wrapText="1"/>
    </xf>
    <xf numFmtId="168" fontId="8" fillId="29" borderId="0" xfId="62" applyFont="1" applyFill="1" applyBorder="1" applyAlignment="1">
      <alignment horizontal="right" vertical="center" wrapText="1"/>
    </xf>
    <xf numFmtId="0" fontId="55" fillId="29" borderId="18" xfId="0" applyFont="1" applyFill="1" applyBorder="1" applyAlignment="1">
      <alignment horizontal="left"/>
    </xf>
    <xf numFmtId="176" fontId="2" fillId="29" borderId="0" xfId="167" applyNumberFormat="1" applyFont="1" applyFill="1" applyAlignment="1">
      <alignment horizontal="right" vertical="center" wrapText="1"/>
    </xf>
    <xf numFmtId="176" fontId="2" fillId="29" borderId="0" xfId="167" applyNumberFormat="1" applyFont="1" applyFill="1" applyAlignment="1">
      <alignment horizontal="left" vertical="center" wrapText="1"/>
    </xf>
    <xf numFmtId="0" fontId="71" fillId="29" borderId="0" xfId="0" applyFont="1" applyFill="1"/>
    <xf numFmtId="0" fontId="7" fillId="31" borderId="27" xfId="0" applyFont="1" applyFill="1" applyBorder="1" applyAlignment="1">
      <alignment horizontal="left" vertical="center"/>
    </xf>
    <xf numFmtId="0" fontId="7" fillId="31" borderId="30" xfId="0" applyFont="1" applyFill="1" applyBorder="1" applyAlignment="1">
      <alignment horizontal="left" vertical="center"/>
    </xf>
    <xf numFmtId="0" fontId="7" fillId="31" borderId="31" xfId="0" applyFont="1" applyFill="1" applyBorder="1" applyAlignment="1">
      <alignment horizontal="left" vertical="center"/>
    </xf>
    <xf numFmtId="0" fontId="17" fillId="28" borderId="11" xfId="191" applyBorder="1" applyAlignment="1">
      <alignment horizontal="center" vertical="center"/>
    </xf>
    <xf numFmtId="187" fontId="0" fillId="0" borderId="54" xfId="62" applyNumberFormat="1" applyFont="1" applyBorder="1"/>
    <xf numFmtId="187" fontId="0" fillId="0" borderId="0" xfId="62" applyNumberFormat="1" applyFont="1"/>
    <xf numFmtId="187" fontId="10" fillId="27" borderId="21" xfId="62" applyNumberFormat="1" applyFont="1" applyFill="1" applyBorder="1" applyAlignment="1">
      <alignment vertical="center"/>
    </xf>
    <xf numFmtId="187" fontId="7" fillId="31" borderId="53" xfId="62" applyNumberFormat="1" applyFont="1" applyFill="1" applyBorder="1" applyAlignment="1">
      <alignment vertical="center"/>
    </xf>
    <xf numFmtId="187" fontId="7" fillId="31" borderId="15" xfId="62" applyNumberFormat="1" applyFont="1" applyFill="1" applyBorder="1" applyAlignment="1">
      <alignment vertical="center"/>
    </xf>
    <xf numFmtId="187" fontId="2" fillId="0" borderId="54" xfId="62" applyNumberFormat="1" applyFont="1" applyFill="1" applyBorder="1" applyAlignment="1">
      <alignment horizontal="center"/>
    </xf>
    <xf numFmtId="187" fontId="2" fillId="0" borderId="0" xfId="62" applyNumberFormat="1" applyFont="1" applyFill="1" applyBorder="1"/>
    <xf numFmtId="187" fontId="17" fillId="28" borderId="55" xfId="62" applyNumberFormat="1" applyFont="1" applyFill="1" applyBorder="1" applyAlignment="1">
      <alignment horizontal="left" vertical="center"/>
    </xf>
    <xf numFmtId="187" fontId="17" fillId="28" borderId="15" xfId="62" applyNumberFormat="1" applyFont="1" applyFill="1" applyBorder="1" applyAlignment="1">
      <alignment horizontal="left" vertical="center"/>
    </xf>
    <xf numFmtId="169" fontId="7" fillId="31" borderId="62" xfId="48" applyFont="1" applyFill="1" applyBorder="1" applyAlignment="1">
      <alignment vertical="center"/>
    </xf>
    <xf numFmtId="169" fontId="62" fillId="0" borderId="61" xfId="48" applyFont="1" applyBorder="1"/>
    <xf numFmtId="169" fontId="5" fillId="0" borderId="61" xfId="48" applyFont="1" applyFill="1" applyBorder="1" applyAlignment="1">
      <alignment vertical="center"/>
    </xf>
    <xf numFmtId="169" fontId="17" fillId="28" borderId="63" xfId="48" applyFont="1" applyFill="1" applyBorder="1" applyAlignment="1">
      <alignment horizontal="right" vertical="center"/>
    </xf>
    <xf numFmtId="166" fontId="10" fillId="27" borderId="12" xfId="189" applyNumberFormat="1">
      <alignment vertical="center"/>
    </xf>
    <xf numFmtId="166" fontId="10" fillId="27" borderId="21" xfId="63" applyFont="1" applyFill="1" applyBorder="1" applyAlignment="1">
      <alignment vertical="center"/>
    </xf>
    <xf numFmtId="166" fontId="7" fillId="31" borderId="67" xfId="63" applyFont="1" applyFill="1" applyBorder="1" applyAlignment="1">
      <alignment vertical="center"/>
    </xf>
    <xf numFmtId="166" fontId="7" fillId="31" borderId="15" xfId="63" applyFont="1" applyFill="1" applyBorder="1" applyAlignment="1">
      <alignment vertical="center"/>
    </xf>
    <xf numFmtId="166" fontId="0" fillId="0" borderId="68" xfId="0" applyNumberFormat="1" applyBorder="1" applyAlignment="1">
      <alignment horizontal="center"/>
    </xf>
    <xf numFmtId="166" fontId="0" fillId="0" borderId="0" xfId="0" applyNumberFormat="1"/>
    <xf numFmtId="166" fontId="2" fillId="0" borderId="68" xfId="0" applyNumberFormat="1" applyFont="1" applyBorder="1"/>
    <xf numFmtId="166" fontId="2" fillId="0" borderId="0" xfId="62" applyNumberFormat="1" applyFont="1" applyFill="1" applyBorder="1"/>
    <xf numFmtId="166" fontId="17" fillId="28" borderId="69" xfId="63" applyFont="1" applyFill="1" applyBorder="1" applyAlignment="1">
      <alignment horizontal="left" vertical="center"/>
    </xf>
    <xf numFmtId="166" fontId="17" fillId="28" borderId="65" xfId="63" applyFont="1" applyFill="1" applyBorder="1" applyAlignment="1">
      <alignment horizontal="left" vertical="center"/>
    </xf>
    <xf numFmtId="4" fontId="66" fillId="0" borderId="18" xfId="0" applyNumberFormat="1" applyFont="1" applyBorder="1" applyAlignment="1">
      <alignment horizontal="right" vertical="center" wrapText="1"/>
    </xf>
    <xf numFmtId="169" fontId="17" fillId="30" borderId="10" xfId="48" applyFont="1" applyFill="1" applyBorder="1" applyAlignment="1">
      <alignment horizontal="left" vertical="center"/>
    </xf>
    <xf numFmtId="169" fontId="17" fillId="28" borderId="10" xfId="48" applyFont="1" applyFill="1" applyBorder="1" applyAlignment="1">
      <alignment horizontal="left" vertical="center"/>
    </xf>
    <xf numFmtId="169" fontId="17" fillId="28" borderId="12" xfId="48" applyFont="1" applyFill="1" applyBorder="1" applyAlignment="1">
      <alignment horizontal="left" vertical="center"/>
    </xf>
    <xf numFmtId="169" fontId="10" fillId="31" borderId="12" xfId="48" applyFont="1" applyFill="1" applyBorder="1" applyAlignment="1">
      <alignment vertical="center"/>
    </xf>
    <xf numFmtId="10" fontId="17" fillId="30" borderId="10" xfId="172" applyNumberFormat="1" applyFont="1" applyFill="1" applyBorder="1" applyAlignment="1">
      <alignment horizontal="right" vertical="center"/>
    </xf>
    <xf numFmtId="10" fontId="17" fillId="28" borderId="10" xfId="172" applyNumberFormat="1" applyFont="1" applyFill="1" applyBorder="1" applyAlignment="1">
      <alignment horizontal="right" vertical="center"/>
    </xf>
    <xf numFmtId="10" fontId="10" fillId="27" borderId="12" xfId="172" applyNumberFormat="1" applyFont="1" applyFill="1" applyBorder="1" applyAlignment="1">
      <alignment horizontal="right" vertical="center"/>
    </xf>
    <xf numFmtId="10" fontId="17" fillId="28" borderId="12" xfId="172" applyNumberFormat="1" applyFont="1" applyFill="1" applyBorder="1" applyAlignment="1">
      <alignment horizontal="right" vertical="center"/>
    </xf>
    <xf numFmtId="10" fontId="10" fillId="31" borderId="12" xfId="172" applyNumberFormat="1" applyFont="1" applyFill="1" applyBorder="1" applyAlignment="1">
      <alignment horizontal="right" vertical="center"/>
    </xf>
    <xf numFmtId="169" fontId="7" fillId="31" borderId="12" xfId="48" applyFont="1" applyFill="1" applyBorder="1" applyAlignment="1">
      <alignment horizontal="left" vertical="center"/>
    </xf>
    <xf numFmtId="169" fontId="10" fillId="27" borderId="67" xfId="48" applyFont="1" applyFill="1" applyBorder="1" applyAlignment="1">
      <alignment vertical="center"/>
    </xf>
    <xf numFmtId="166" fontId="10" fillId="27" borderId="67" xfId="0" applyNumberFormat="1" applyFont="1" applyFill="1" applyBorder="1" applyAlignment="1">
      <alignment vertical="center"/>
    </xf>
    <xf numFmtId="166" fontId="10" fillId="29" borderId="67" xfId="0" applyNumberFormat="1" applyFont="1" applyFill="1" applyBorder="1" applyAlignment="1">
      <alignment vertical="center"/>
    </xf>
    <xf numFmtId="0" fontId="17" fillId="30" borderId="81" xfId="190" applyBorder="1">
      <alignment horizontal="left" vertical="center"/>
    </xf>
    <xf numFmtId="0" fontId="17" fillId="30" borderId="10" xfId="190">
      <alignment horizontal="left" vertical="center"/>
    </xf>
    <xf numFmtId="0" fontId="17" fillId="28" borderId="81" xfId="190" applyFill="1" applyBorder="1">
      <alignment horizontal="left" vertical="center"/>
    </xf>
    <xf numFmtId="0" fontId="17" fillId="28" borderId="10" xfId="190" applyFill="1">
      <alignment horizontal="left" vertical="center"/>
    </xf>
    <xf numFmtId="0" fontId="10" fillId="27" borderId="82" xfId="189" applyBorder="1" applyAlignment="1">
      <alignment horizontal="left" vertical="center" indent="1"/>
    </xf>
    <xf numFmtId="0" fontId="10" fillId="27" borderId="12" xfId="189">
      <alignment vertical="center"/>
    </xf>
    <xf numFmtId="0" fontId="17" fillId="28" borderId="82" xfId="191" applyBorder="1">
      <alignment horizontal="left" vertical="center"/>
    </xf>
    <xf numFmtId="0" fontId="17" fillId="28" borderId="12" xfId="191">
      <alignment horizontal="left" vertical="center"/>
    </xf>
    <xf numFmtId="0" fontId="10" fillId="27" borderId="12" xfId="189" applyAlignment="1">
      <alignment horizontal="left" vertical="center" indent="2"/>
    </xf>
    <xf numFmtId="0" fontId="10" fillId="31" borderId="82" xfId="186" applyBorder="1" applyAlignment="1">
      <alignment horizontal="left" vertical="center" indent="1"/>
    </xf>
    <xf numFmtId="0" fontId="10" fillId="31" borderId="12" xfId="186">
      <alignment vertical="center"/>
    </xf>
    <xf numFmtId="0" fontId="10" fillId="27" borderId="83" xfId="189" applyBorder="1" applyAlignment="1">
      <alignment horizontal="left" vertical="center" indent="1"/>
    </xf>
    <xf numFmtId="0" fontId="10" fillId="27" borderId="84" xfId="189" applyBorder="1" applyAlignment="1">
      <alignment horizontal="left" vertical="center" indent="2"/>
    </xf>
    <xf numFmtId="0" fontId="11" fillId="23" borderId="0" xfId="0" applyFont="1" applyFill="1" applyAlignment="1">
      <alignment vertical="center" wrapText="1"/>
    </xf>
    <xf numFmtId="4" fontId="7" fillId="26" borderId="67" xfId="0" applyNumberFormat="1" applyFont="1" applyFill="1" applyBorder="1" applyAlignment="1">
      <alignment vertical="center"/>
    </xf>
    <xf numFmtId="169" fontId="7" fillId="26" borderId="67" xfId="48" applyFont="1" applyFill="1" applyBorder="1" applyAlignment="1">
      <alignment vertical="center"/>
    </xf>
    <xf numFmtId="166" fontId="7" fillId="26" borderId="67" xfId="0" applyNumberFormat="1" applyFont="1" applyFill="1" applyBorder="1" applyAlignment="1">
      <alignment vertical="center"/>
    </xf>
    <xf numFmtId="166" fontId="7" fillId="29" borderId="67" xfId="0" applyNumberFormat="1" applyFont="1" applyFill="1" applyBorder="1" applyAlignment="1">
      <alignment vertical="center"/>
    </xf>
    <xf numFmtId="3" fontId="7" fillId="26" borderId="22" xfId="0" applyNumberFormat="1" applyFont="1" applyFill="1" applyBorder="1" applyAlignment="1">
      <alignment horizontal="center" vertical="center"/>
    </xf>
    <xf numFmtId="3" fontId="7" fillId="26" borderId="22" xfId="0" applyNumberFormat="1" applyFont="1" applyFill="1" applyBorder="1" applyAlignment="1">
      <alignment horizontal="right" vertical="center"/>
    </xf>
    <xf numFmtId="169" fontId="7" fillId="26" borderId="73" xfId="48" applyFont="1" applyFill="1" applyBorder="1" applyAlignment="1">
      <alignment vertical="center"/>
    </xf>
    <xf numFmtId="169" fontId="10" fillId="27" borderId="73" xfId="48" applyFont="1" applyFill="1" applyBorder="1" applyAlignment="1">
      <alignment vertical="center"/>
    </xf>
    <xf numFmtId="169" fontId="7" fillId="26" borderId="75" xfId="48" applyFont="1" applyFill="1" applyBorder="1" applyAlignment="1">
      <alignment vertical="center"/>
    </xf>
    <xf numFmtId="169" fontId="7" fillId="26" borderId="74" xfId="48" applyFont="1" applyFill="1" applyBorder="1" applyAlignment="1">
      <alignment vertical="center"/>
    </xf>
    <xf numFmtId="169" fontId="10" fillId="27" borderId="74" xfId="48" applyFont="1" applyFill="1" applyBorder="1" applyAlignment="1">
      <alignment vertical="center"/>
    </xf>
    <xf numFmtId="169" fontId="7" fillId="26" borderId="75" xfId="48" applyFont="1" applyFill="1" applyBorder="1" applyAlignment="1">
      <alignment horizontal="right" vertical="center"/>
    </xf>
    <xf numFmtId="169" fontId="10" fillId="27" borderId="76" xfId="48" applyFont="1" applyFill="1" applyBorder="1" applyAlignment="1">
      <alignment horizontal="right" vertical="center"/>
    </xf>
    <xf numFmtId="187" fontId="7" fillId="26" borderId="21" xfId="62" applyNumberFormat="1" applyFont="1" applyFill="1" applyBorder="1" applyAlignment="1">
      <alignment vertical="center"/>
    </xf>
    <xf numFmtId="187" fontId="7" fillId="26" borderId="10" xfId="62" applyNumberFormat="1" applyFont="1" applyFill="1" applyBorder="1" applyAlignment="1">
      <alignment vertical="center"/>
    </xf>
    <xf numFmtId="187" fontId="10" fillId="26" borderId="10" xfId="62" applyNumberFormat="1" applyFont="1" applyFill="1" applyBorder="1" applyAlignment="1">
      <alignment vertical="center"/>
    </xf>
    <xf numFmtId="187" fontId="10" fillId="27" borderId="10" xfId="62" applyNumberFormat="1" applyFont="1" applyFill="1" applyBorder="1" applyAlignment="1">
      <alignment vertical="center"/>
    </xf>
    <xf numFmtId="187" fontId="17" fillId="28" borderId="10" xfId="62" applyNumberFormat="1" applyFont="1" applyFill="1" applyBorder="1" applyAlignment="1">
      <alignment vertical="center"/>
    </xf>
    <xf numFmtId="0" fontId="17" fillId="25" borderId="15" xfId="0" applyFont="1" applyFill="1" applyBorder="1" applyAlignment="1">
      <alignment vertical="center" wrapText="1"/>
    </xf>
    <xf numFmtId="187" fontId="10" fillId="27" borderId="12" xfId="62" applyNumberFormat="1" applyFont="1" applyFill="1" applyBorder="1" applyAlignment="1">
      <alignment vertical="center"/>
    </xf>
    <xf numFmtId="9" fontId="68" fillId="0" borderId="18" xfId="172" applyFont="1" applyFill="1" applyBorder="1" applyAlignment="1">
      <alignment horizontal="center" vertical="center" wrapText="1"/>
    </xf>
    <xf numFmtId="0" fontId="73" fillId="29" borderId="0" xfId="0" applyFont="1" applyFill="1"/>
    <xf numFmtId="0" fontId="74" fillId="28" borderId="18" xfId="0" applyFont="1" applyFill="1" applyBorder="1" applyAlignment="1">
      <alignment horizontal="center" vertical="center" wrapText="1"/>
    </xf>
    <xf numFmtId="0" fontId="75" fillId="28" borderId="18" xfId="0" applyFont="1" applyFill="1" applyBorder="1" applyAlignment="1">
      <alignment horizontal="center" vertical="center" wrapText="1"/>
    </xf>
    <xf numFmtId="0" fontId="73" fillId="0" borderId="0" xfId="0" applyFont="1"/>
    <xf numFmtId="0" fontId="75" fillId="28" borderId="28" xfId="0" applyFont="1" applyFill="1" applyBorder="1" applyAlignment="1">
      <alignment horizontal="center" vertical="center" wrapText="1"/>
    </xf>
    <xf numFmtId="0" fontId="17" fillId="30" borderId="86" xfId="190" applyBorder="1">
      <alignment horizontal="left" vertical="center"/>
    </xf>
    <xf numFmtId="0" fontId="7" fillId="31" borderId="12" xfId="187">
      <alignment vertical="center"/>
    </xf>
    <xf numFmtId="0" fontId="7" fillId="31" borderId="12" xfId="187" applyAlignment="1">
      <alignment horizontal="left" vertical="center"/>
    </xf>
    <xf numFmtId="187" fontId="17" fillId="28" borderId="66" xfId="62" applyNumberFormat="1" applyFont="1" applyFill="1" applyBorder="1" applyAlignment="1">
      <alignment horizontal="center" vertical="center"/>
    </xf>
    <xf numFmtId="187" fontId="17" fillId="28" borderId="12" xfId="62" applyNumberFormat="1" applyFont="1" applyFill="1" applyBorder="1" applyAlignment="1">
      <alignment horizontal="center" vertical="center"/>
    </xf>
    <xf numFmtId="9" fontId="10" fillId="26" borderId="10" xfId="172" applyFont="1" applyFill="1" applyBorder="1" applyAlignment="1">
      <alignment vertical="center"/>
    </xf>
    <xf numFmtId="169" fontId="10" fillId="0" borderId="12" xfId="48" applyFont="1" applyFill="1" applyBorder="1" applyAlignment="1">
      <alignment vertical="center"/>
    </xf>
    <xf numFmtId="0" fontId="10" fillId="0" borderId="31" xfId="0" applyFont="1" applyBorder="1" applyAlignment="1">
      <alignment vertical="center"/>
    </xf>
    <xf numFmtId="0" fontId="49" fillId="29" borderId="18" xfId="142" applyFont="1" applyFill="1" applyBorder="1" applyAlignment="1">
      <alignment horizontal="center" vertical="center" wrapText="1"/>
    </xf>
    <xf numFmtId="181" fontId="10" fillId="26" borderId="15" xfId="63" applyNumberFormat="1" applyFont="1" applyFill="1" applyBorder="1" applyAlignment="1">
      <alignment vertical="center"/>
    </xf>
    <xf numFmtId="187" fontId="10" fillId="26" borderId="12" xfId="62" applyNumberFormat="1" applyFont="1" applyFill="1" applyBorder="1" applyAlignment="1">
      <alignment vertical="center"/>
    </xf>
    <xf numFmtId="187" fontId="7" fillId="31" borderId="67" xfId="62" applyNumberFormat="1" applyFont="1" applyFill="1" applyBorder="1" applyAlignment="1">
      <alignment vertical="center"/>
    </xf>
    <xf numFmtId="181" fontId="7" fillId="31" borderId="15" xfId="63" applyNumberFormat="1" applyFont="1" applyFill="1" applyBorder="1" applyAlignment="1">
      <alignment vertical="center"/>
    </xf>
    <xf numFmtId="187" fontId="7" fillId="31" borderId="12" xfId="62" applyNumberFormat="1" applyFont="1" applyFill="1" applyBorder="1" applyAlignment="1">
      <alignment vertical="center"/>
    </xf>
    <xf numFmtId="0" fontId="78" fillId="0" borderId="0" xfId="0" applyFont="1"/>
    <xf numFmtId="0" fontId="8" fillId="29" borderId="0" xfId="0" applyFont="1" applyFill="1" applyAlignment="1">
      <alignment horizontal="right" vertical="center" wrapText="1"/>
    </xf>
    <xf numFmtId="0" fontId="64" fillId="23" borderId="80" xfId="142" applyFont="1" applyFill="1" applyBorder="1" applyAlignment="1">
      <alignment horizontal="center"/>
    </xf>
    <xf numFmtId="0" fontId="70" fillId="25" borderId="10" xfId="0" applyFont="1" applyFill="1" applyBorder="1" applyAlignment="1">
      <alignment horizontal="center" vertical="center" wrapText="1"/>
    </xf>
    <xf numFmtId="0" fontId="42" fillId="29" borderId="0" xfId="0" applyFont="1" applyFill="1" applyAlignment="1">
      <alignment vertical="center" wrapText="1"/>
    </xf>
    <xf numFmtId="0" fontId="9" fillId="29" borderId="0" xfId="0" applyFont="1" applyFill="1" applyAlignment="1">
      <alignment horizontal="right" vertical="center" wrapText="1"/>
    </xf>
    <xf numFmtId="0" fontId="40" fillId="29" borderId="0" xfId="0" applyFont="1" applyFill="1"/>
    <xf numFmtId="0" fontId="12" fillId="29" borderId="0" xfId="0" applyFont="1" applyFill="1"/>
    <xf numFmtId="0" fontId="59" fillId="29" borderId="0" xfId="0" applyFont="1" applyFill="1" applyAlignment="1">
      <alignment vertical="center"/>
    </xf>
    <xf numFmtId="169" fontId="0" fillId="29" borderId="0" xfId="48" applyFont="1" applyFill="1" applyBorder="1"/>
    <xf numFmtId="0" fontId="0" fillId="29" borderId="96" xfId="0" applyFill="1" applyBorder="1" applyAlignment="1">
      <alignment horizontal="left" indent="5"/>
    </xf>
    <xf numFmtId="0" fontId="64" fillId="23" borderId="79" xfId="142" applyFont="1" applyFill="1" applyBorder="1" applyAlignment="1">
      <alignment horizontal="left"/>
    </xf>
    <xf numFmtId="0" fontId="16" fillId="29" borderId="0" xfId="0" applyFont="1" applyFill="1" applyAlignment="1">
      <alignment wrapText="1"/>
    </xf>
    <xf numFmtId="0" fontId="13" fillId="29" borderId="0" xfId="0" applyFont="1" applyFill="1"/>
    <xf numFmtId="181" fontId="10" fillId="27" borderId="67" xfId="0" applyNumberFormat="1" applyFont="1" applyFill="1" applyBorder="1" applyAlignment="1">
      <alignment vertical="center"/>
    </xf>
    <xf numFmtId="181" fontId="7" fillId="26" borderId="67" xfId="0" applyNumberFormat="1" applyFont="1" applyFill="1" applyBorder="1" applyAlignment="1">
      <alignment vertical="center"/>
    </xf>
    <xf numFmtId="181" fontId="10" fillId="29" borderId="67" xfId="0" applyNumberFormat="1" applyFont="1" applyFill="1" applyBorder="1" applyAlignment="1">
      <alignment vertical="center"/>
    </xf>
    <xf numFmtId="0" fontId="7" fillId="29" borderId="0" xfId="0" applyFont="1" applyFill="1" applyAlignment="1">
      <alignment vertical="center" textRotation="90" wrapText="1"/>
    </xf>
    <xf numFmtId="0" fontId="47" fillId="29" borderId="0" xfId="0" applyFont="1" applyFill="1"/>
    <xf numFmtId="0" fontId="15" fillId="29" borderId="0" xfId="0" applyFont="1" applyFill="1"/>
    <xf numFmtId="0" fontId="58" fillId="29" borderId="0" xfId="0" applyFont="1" applyFill="1" applyAlignment="1">
      <alignment vertical="top" wrapText="1"/>
    </xf>
    <xf numFmtId="0" fontId="0" fillId="29" borderId="0" xfId="0" applyFill="1" applyAlignment="1">
      <alignment vertical="top"/>
    </xf>
    <xf numFmtId="0" fontId="0" fillId="29" borderId="0" xfId="0" applyFill="1" applyAlignment="1">
      <alignment horizontal="center" vertical="top"/>
    </xf>
    <xf numFmtId="169" fontId="53" fillId="29" borderId="0" xfId="48" applyFont="1" applyFill="1"/>
    <xf numFmtId="0" fontId="18" fillId="29" borderId="0" xfId="0" applyFont="1" applyFill="1" applyAlignment="1">
      <alignment vertical="center"/>
    </xf>
    <xf numFmtId="0" fontId="13" fillId="29" borderId="0" xfId="0" applyFont="1" applyFill="1" applyAlignment="1">
      <alignment vertical="center"/>
    </xf>
    <xf numFmtId="0" fontId="14" fillId="29" borderId="0" xfId="0" applyFont="1" applyFill="1"/>
    <xf numFmtId="176" fontId="12" fillId="29" borderId="0" xfId="90" applyNumberFormat="1" applyFont="1" applyFill="1" applyAlignment="1">
      <alignment vertical="center" wrapText="1"/>
    </xf>
    <xf numFmtId="0" fontId="12" fillId="29" borderId="0" xfId="0" applyFont="1" applyFill="1" applyAlignment="1">
      <alignment vertical="center" wrapText="1"/>
    </xf>
    <xf numFmtId="165" fontId="12" fillId="29" borderId="0" xfId="0" applyNumberFormat="1" applyFont="1" applyFill="1"/>
    <xf numFmtId="9" fontId="12" fillId="29" borderId="0" xfId="172" applyFont="1" applyFill="1" applyBorder="1"/>
    <xf numFmtId="168" fontId="12" fillId="29" borderId="0" xfId="62" applyFont="1" applyFill="1" applyBorder="1"/>
    <xf numFmtId="9" fontId="13" fillId="29" borderId="0" xfId="172" applyFont="1" applyFill="1" applyBorder="1"/>
    <xf numFmtId="187" fontId="13" fillId="29" borderId="0" xfId="62" applyNumberFormat="1" applyFont="1" applyFill="1" applyBorder="1"/>
    <xf numFmtId="187" fontId="13" fillId="29" borderId="0" xfId="0" applyNumberFormat="1" applyFont="1" applyFill="1"/>
    <xf numFmtId="0" fontId="0" fillId="29" borderId="0" xfId="0" applyFill="1" applyAlignment="1">
      <alignment horizontal="right" vertical="center" wrapText="1"/>
    </xf>
    <xf numFmtId="0" fontId="12" fillId="29" borderId="0" xfId="0" applyFont="1" applyFill="1" applyAlignment="1">
      <alignment horizontal="center"/>
    </xf>
    <xf numFmtId="0" fontId="78" fillId="29" borderId="0" xfId="0" applyFont="1" applyFill="1"/>
    <xf numFmtId="181" fontId="53" fillId="29" borderId="0" xfId="63" applyNumberFormat="1" applyFont="1" applyFill="1"/>
    <xf numFmtId="0" fontId="18" fillId="29" borderId="0" xfId="0" applyFont="1" applyFill="1" applyAlignment="1">
      <alignment horizontal="left" vertical="center"/>
    </xf>
    <xf numFmtId="0" fontId="18" fillId="29" borderId="0" xfId="0" applyFont="1" applyFill="1" applyAlignment="1">
      <alignment horizontal="left" vertical="center" wrapText="1"/>
    </xf>
    <xf numFmtId="43" fontId="63" fillId="29" borderId="0" xfId="0" applyNumberFormat="1" applyFont="1" applyFill="1"/>
    <xf numFmtId="0" fontId="43" fillId="25" borderId="10" xfId="0" applyFont="1" applyFill="1" applyBorder="1" applyAlignment="1">
      <alignment horizontal="center" vertical="center" wrapText="1"/>
    </xf>
    <xf numFmtId="0" fontId="43" fillId="25" borderId="12" xfId="0" applyFont="1" applyFill="1" applyBorder="1" applyAlignment="1">
      <alignment horizontal="center" vertical="center" wrapText="1"/>
    </xf>
    <xf numFmtId="0" fontId="43" fillId="25" borderId="71" xfId="0" applyFont="1" applyFill="1" applyBorder="1" applyAlignment="1">
      <alignment horizontal="center" vertical="center" wrapText="1"/>
    </xf>
    <xf numFmtId="0" fontId="43" fillId="25" borderId="72" xfId="0" applyFont="1" applyFill="1" applyBorder="1" applyAlignment="1">
      <alignment horizontal="center" vertical="center" wrapText="1"/>
    </xf>
    <xf numFmtId="0" fontId="17" fillId="29" borderId="0" xfId="0" applyFont="1" applyFill="1" applyAlignment="1">
      <alignment horizontal="center" vertical="center" wrapText="1"/>
    </xf>
    <xf numFmtId="176" fontId="2" fillId="29" borderId="0" xfId="168" applyNumberFormat="1" applyFont="1" applyFill="1" applyAlignment="1">
      <alignment horizontal="right" vertical="center" wrapText="1"/>
    </xf>
    <xf numFmtId="4" fontId="17" fillId="29" borderId="0" xfId="0" applyNumberFormat="1" applyFont="1" applyFill="1" applyAlignment="1">
      <alignment vertical="center"/>
    </xf>
    <xf numFmtId="176" fontId="2" fillId="29" borderId="0" xfId="168" applyNumberFormat="1" applyFont="1" applyFill="1" applyAlignment="1">
      <alignment horizontal="left" vertical="center" wrapText="1"/>
    </xf>
    <xf numFmtId="0" fontId="10" fillId="29" borderId="0" xfId="0" applyFont="1" applyFill="1" applyAlignment="1">
      <alignment vertical="center"/>
    </xf>
    <xf numFmtId="4" fontId="3" fillId="29" borderId="0" xfId="168" applyNumberFormat="1" applyFont="1" applyFill="1" applyAlignment="1">
      <alignment horizontal="right" vertical="center" wrapText="1"/>
    </xf>
    <xf numFmtId="2" fontId="10" fillId="29" borderId="0" xfId="0" applyNumberFormat="1" applyFont="1" applyFill="1" applyAlignment="1">
      <alignment vertical="center"/>
    </xf>
    <xf numFmtId="180" fontId="3" fillId="29" borderId="0" xfId="62" applyNumberFormat="1" applyFont="1" applyFill="1" applyBorder="1" applyAlignment="1">
      <alignment vertical="center" wrapText="1"/>
    </xf>
    <xf numFmtId="181" fontId="10" fillId="29" borderId="0" xfId="63" applyNumberFormat="1" applyFont="1" applyFill="1" applyBorder="1" applyAlignment="1">
      <alignment vertical="center"/>
    </xf>
    <xf numFmtId="4" fontId="10" fillId="29" borderId="0" xfId="0" applyNumberFormat="1" applyFont="1" applyFill="1" applyAlignment="1">
      <alignment vertical="center"/>
    </xf>
    <xf numFmtId="176" fontId="3" fillId="29" borderId="0" xfId="168" applyNumberFormat="1" applyFont="1" applyFill="1" applyAlignment="1">
      <alignment horizontal="left" vertical="center" wrapText="1"/>
    </xf>
    <xf numFmtId="4" fontId="17" fillId="29" borderId="0" xfId="0" applyNumberFormat="1" applyFont="1" applyFill="1" applyAlignment="1">
      <alignment horizontal="center" vertical="center"/>
    </xf>
    <xf numFmtId="176" fontId="2" fillId="29" borderId="0" xfId="168" applyNumberFormat="1" applyFont="1" applyFill="1" applyAlignment="1">
      <alignment horizontal="center" vertical="center" wrapText="1"/>
    </xf>
    <xf numFmtId="176" fontId="2" fillId="29" borderId="0" xfId="0" applyNumberFormat="1" applyFont="1" applyFill="1" applyAlignment="1">
      <alignment horizontal="left" vertical="center" wrapText="1"/>
    </xf>
    <xf numFmtId="176" fontId="2" fillId="29" borderId="0" xfId="0" applyNumberFormat="1" applyFont="1" applyFill="1" applyAlignment="1">
      <alignment vertical="center" wrapText="1"/>
    </xf>
    <xf numFmtId="4" fontId="7" fillId="29" borderId="0" xfId="0" applyNumberFormat="1" applyFont="1" applyFill="1" applyAlignment="1">
      <alignment vertical="center"/>
    </xf>
    <xf numFmtId="4" fontId="72" fillId="29" borderId="0" xfId="168" applyNumberFormat="1" applyFont="1" applyFill="1" applyAlignment="1">
      <alignment horizontal="right" vertical="center" wrapText="1"/>
    </xf>
    <xf numFmtId="176" fontId="72" fillId="29" borderId="0" xfId="168" applyNumberFormat="1" applyFont="1" applyFill="1" applyAlignment="1">
      <alignment horizontal="left" vertical="center" wrapText="1"/>
    </xf>
    <xf numFmtId="181" fontId="7" fillId="29" borderId="0" xfId="63" applyNumberFormat="1" applyFont="1" applyFill="1" applyBorder="1" applyAlignment="1">
      <alignment vertical="center"/>
    </xf>
    <xf numFmtId="0" fontId="17" fillId="29" borderId="0" xfId="0" applyFont="1" applyFill="1" applyAlignment="1">
      <alignment vertical="center" wrapText="1"/>
    </xf>
    <xf numFmtId="4" fontId="42" fillId="29" borderId="0" xfId="0" applyNumberFormat="1" applyFont="1" applyFill="1" applyAlignment="1">
      <alignment vertical="center"/>
    </xf>
    <xf numFmtId="4" fontId="44" fillId="29" borderId="0" xfId="0" applyNumberFormat="1" applyFont="1" applyFill="1" applyAlignment="1">
      <alignment vertical="center"/>
    </xf>
    <xf numFmtId="4" fontId="43" fillId="29" borderId="0" xfId="0" applyNumberFormat="1" applyFont="1" applyFill="1" applyAlignment="1">
      <alignment vertical="center"/>
    </xf>
    <xf numFmtId="167" fontId="53" fillId="29" borderId="0" xfId="49" applyFont="1" applyFill="1" applyBorder="1"/>
    <xf numFmtId="10" fontId="0" fillId="29" borderId="0" xfId="0" applyNumberFormat="1" applyFill="1"/>
    <xf numFmtId="0" fontId="41" fillId="29" borderId="0" xfId="0" applyFont="1" applyFill="1"/>
    <xf numFmtId="0" fontId="54" fillId="29" borderId="0" xfId="44" applyFill="1" applyAlignment="1" applyProtection="1"/>
    <xf numFmtId="0" fontId="81" fillId="29" borderId="0" xfId="192" applyFill="1" applyAlignment="1">
      <alignment horizontal="left" vertical="top"/>
    </xf>
    <xf numFmtId="188" fontId="82" fillId="29" borderId="0" xfId="193" applyNumberFormat="1" applyFont="1" applyFill="1" applyBorder="1" applyAlignment="1">
      <alignment horizontal="left" vertical="top"/>
    </xf>
    <xf numFmtId="0" fontId="55" fillId="26" borderId="1" xfId="0" applyFont="1" applyFill="1" applyBorder="1" applyAlignment="1">
      <alignment horizontal="left"/>
    </xf>
    <xf numFmtId="0" fontId="55" fillId="26" borderId="47" xfId="0" applyFont="1" applyFill="1" applyBorder="1"/>
    <xf numFmtId="169" fontId="55" fillId="26" borderId="1" xfId="48" applyFont="1" applyFill="1" applyBorder="1"/>
    <xf numFmtId="0" fontId="55" fillId="26" borderId="98" xfId="0" applyFont="1" applyFill="1" applyBorder="1"/>
    <xf numFmtId="0" fontId="55" fillId="26" borderId="99" xfId="0" applyFont="1" applyFill="1" applyBorder="1"/>
    <xf numFmtId="0" fontId="0" fillId="29" borderId="100" xfId="0" applyFill="1" applyBorder="1" applyAlignment="1">
      <alignment horizontal="right"/>
    </xf>
    <xf numFmtId="0" fontId="0" fillId="29" borderId="93" xfId="0" applyFill="1" applyBorder="1" applyAlignment="1">
      <alignment horizontal="left" vertical="center" indent="5"/>
    </xf>
    <xf numFmtId="188" fontId="0" fillId="29" borderId="94" xfId="49" applyNumberFormat="1" applyFont="1" applyFill="1" applyBorder="1" applyAlignment="1">
      <alignment horizontal="right" vertical="center"/>
    </xf>
    <xf numFmtId="0" fontId="0" fillId="29" borderId="0" xfId="0" applyFill="1" applyAlignment="1">
      <alignment horizontal="right"/>
    </xf>
    <xf numFmtId="169" fontId="55" fillId="26" borderId="103" xfId="48" applyFont="1" applyFill="1" applyBorder="1"/>
    <xf numFmtId="0" fontId="0" fillId="29" borderId="101" xfId="0" applyFill="1" applyBorder="1"/>
    <xf numFmtId="169" fontId="0" fillId="29" borderId="102" xfId="48" applyFont="1" applyFill="1" applyBorder="1"/>
    <xf numFmtId="0" fontId="0" fillId="29" borderId="0" xfId="0" applyFill="1" applyAlignment="1">
      <alignment horizontal="left" indent="5"/>
    </xf>
    <xf numFmtId="0" fontId="55" fillId="29" borderId="0" xfId="0" applyFont="1" applyFill="1" applyAlignment="1">
      <alignment horizontal="left"/>
    </xf>
    <xf numFmtId="169" fontId="55" fillId="29" borderId="0" xfId="48" applyFont="1" applyFill="1" applyBorder="1"/>
    <xf numFmtId="0" fontId="0" fillId="29" borderId="0" xfId="0" applyFill="1" applyAlignment="1">
      <alignment wrapText="1"/>
    </xf>
    <xf numFmtId="0" fontId="0" fillId="29" borderId="0" xfId="0" applyFill="1" applyAlignment="1">
      <alignment vertical="center" wrapText="1"/>
    </xf>
    <xf numFmtId="0" fontId="0" fillId="31" borderId="50" xfId="0" applyFill="1" applyBorder="1" applyAlignment="1">
      <alignment wrapText="1"/>
    </xf>
    <xf numFmtId="188" fontId="81" fillId="29" borderId="0" xfId="192" applyNumberFormat="1" applyFill="1" applyAlignment="1">
      <alignment horizontal="left" vertical="top"/>
    </xf>
    <xf numFmtId="4" fontId="81" fillId="29" borderId="0" xfId="192" applyNumberFormat="1" applyFill="1" applyAlignment="1">
      <alignment horizontal="left" vertical="top"/>
    </xf>
    <xf numFmtId="43" fontId="81" fillId="29" borderId="0" xfId="192" applyNumberFormat="1" applyFill="1" applyAlignment="1">
      <alignment horizontal="left" vertical="top"/>
    </xf>
    <xf numFmtId="3" fontId="81" fillId="29" borderId="0" xfId="192" applyNumberFormat="1" applyFill="1" applyAlignment="1">
      <alignment horizontal="left" vertical="top"/>
    </xf>
    <xf numFmtId="186" fontId="0" fillId="29" borderId="0" xfId="49" applyNumberFormat="1" applyFont="1" applyFill="1" applyBorder="1"/>
    <xf numFmtId="2" fontId="0" fillId="29" borderId="0" xfId="0" applyNumberFormat="1" applyFill="1"/>
    <xf numFmtId="3" fontId="0" fillId="29" borderId="0" xfId="0" applyNumberFormat="1" applyFill="1"/>
    <xf numFmtId="186" fontId="0" fillId="29" borderId="0" xfId="0" applyNumberFormat="1" applyFill="1"/>
    <xf numFmtId="0" fontId="58" fillId="29" borderId="0" xfId="0" applyFont="1" applyFill="1"/>
    <xf numFmtId="43" fontId="58" fillId="29" borderId="0" xfId="0" applyNumberFormat="1" applyFont="1" applyFill="1"/>
    <xf numFmtId="4" fontId="84" fillId="29" borderId="0" xfId="0" applyNumberFormat="1" applyFont="1" applyFill="1" applyAlignment="1">
      <alignment horizontal="right" vertical="center"/>
    </xf>
    <xf numFmtId="0" fontId="81" fillId="29" borderId="0" xfId="0" applyFont="1" applyFill="1" applyAlignment="1">
      <alignment horizontal="right" vertical="center"/>
    </xf>
    <xf numFmtId="4" fontId="85" fillId="29" borderId="0" xfId="0" applyNumberFormat="1" applyFont="1" applyFill="1" applyAlignment="1">
      <alignment horizontal="right" vertical="center"/>
    </xf>
    <xf numFmtId="3" fontId="83" fillId="29" borderId="0" xfId="0" applyNumberFormat="1" applyFont="1" applyFill="1" applyAlignment="1">
      <alignment horizontal="right" vertical="center"/>
    </xf>
    <xf numFmtId="0" fontId="0" fillId="26" borderId="28" xfId="0" applyFill="1" applyBorder="1"/>
    <xf numFmtId="0" fontId="55" fillId="26" borderId="29" xfId="0" applyFont="1" applyFill="1" applyBorder="1"/>
    <xf numFmtId="43" fontId="55" fillId="26" borderId="18" xfId="0" applyNumberFormat="1" applyFont="1" applyFill="1" applyBorder="1"/>
    <xf numFmtId="169" fontId="0" fillId="29" borderId="0" xfId="0" applyNumberFormat="1" applyFill="1"/>
    <xf numFmtId="186" fontId="0" fillId="29" borderId="0" xfId="49" applyNumberFormat="1" applyFont="1" applyFill="1"/>
    <xf numFmtId="188" fontId="80" fillId="0" borderId="34" xfId="0" applyNumberFormat="1" applyFont="1" applyBorder="1"/>
    <xf numFmtId="169" fontId="80" fillId="0" borderId="48" xfId="48" applyFont="1" applyFill="1" applyBorder="1"/>
    <xf numFmtId="9" fontId="80" fillId="0" borderId="34" xfId="172" applyFont="1" applyFill="1" applyBorder="1"/>
    <xf numFmtId="169" fontId="80" fillId="0" borderId="34" xfId="48" applyFont="1" applyFill="1" applyBorder="1"/>
    <xf numFmtId="169" fontId="79" fillId="0" borderId="32" xfId="48" applyFont="1" applyFill="1" applyBorder="1"/>
    <xf numFmtId="169" fontId="80" fillId="0" borderId="47" xfId="48" applyFont="1" applyFill="1" applyBorder="1"/>
    <xf numFmtId="43" fontId="80" fillId="0" borderId="0" xfId="0" applyNumberFormat="1" applyFont="1"/>
    <xf numFmtId="169" fontId="80" fillId="0" borderId="0" xfId="48" applyFont="1" applyFill="1"/>
    <xf numFmtId="188" fontId="80" fillId="0" borderId="0" xfId="0" applyNumberFormat="1" applyFont="1"/>
    <xf numFmtId="0" fontId="0" fillId="0" borderId="18" xfId="0" applyBorder="1" applyAlignment="1">
      <alignment horizontal="center" vertical="center"/>
    </xf>
    <xf numFmtId="0" fontId="0" fillId="0" borderId="18" xfId="0" applyBorder="1" applyAlignment="1">
      <alignment horizontal="center" vertical="center" wrapText="1"/>
    </xf>
    <xf numFmtId="169" fontId="0" fillId="0" borderId="18" xfId="48" applyFont="1" applyBorder="1"/>
    <xf numFmtId="0" fontId="55" fillId="0" borderId="18" xfId="0" applyFont="1" applyBorder="1"/>
    <xf numFmtId="169" fontId="55" fillId="0" borderId="18" xfId="48" applyFont="1" applyBorder="1"/>
    <xf numFmtId="0" fontId="0" fillId="0" borderId="45" xfId="0" applyBorder="1" applyAlignment="1">
      <alignment vertical="center"/>
    </xf>
    <xf numFmtId="0" fontId="80" fillId="0" borderId="0" xfId="51" applyFont="1" applyFill="1"/>
    <xf numFmtId="169" fontId="0" fillId="0" borderId="92" xfId="48" applyFont="1" applyFill="1" applyBorder="1" applyAlignment="1">
      <alignment vertical="center"/>
    </xf>
    <xf numFmtId="183" fontId="0" fillId="0" borderId="92" xfId="48" applyNumberFormat="1" applyFont="1" applyFill="1" applyBorder="1" applyAlignment="1">
      <alignment vertical="center"/>
    </xf>
    <xf numFmtId="169" fontId="0" fillId="0" borderId="110" xfId="48" applyFont="1" applyFill="1" applyBorder="1" applyAlignment="1">
      <alignment vertical="center"/>
    </xf>
    <xf numFmtId="183" fontId="0" fillId="0" borderId="95" xfId="48" applyNumberFormat="1" applyFont="1" applyFill="1" applyBorder="1" applyAlignment="1">
      <alignment vertical="center"/>
    </xf>
    <xf numFmtId="0" fontId="55" fillId="29" borderId="0" xfId="0" applyFont="1" applyFill="1" applyAlignment="1">
      <alignment vertical="center"/>
    </xf>
    <xf numFmtId="0" fontId="55" fillId="26" borderId="18" xfId="0" applyFont="1" applyFill="1" applyBorder="1" applyAlignment="1">
      <alignment vertical="center"/>
    </xf>
    <xf numFmtId="0" fontId="55" fillId="26" borderId="18" xfId="0" applyFont="1" applyFill="1" applyBorder="1" applyAlignment="1">
      <alignment horizontal="center" vertical="center"/>
    </xf>
    <xf numFmtId="0" fontId="55" fillId="26" borderId="28" xfId="0" applyFont="1" applyFill="1" applyBorder="1" applyAlignment="1">
      <alignment horizontal="center" vertical="center"/>
    </xf>
    <xf numFmtId="0" fontId="68" fillId="26" borderId="18" xfId="0" applyFont="1" applyFill="1" applyBorder="1" applyAlignment="1">
      <alignment horizontal="center" vertical="center"/>
    </xf>
    <xf numFmtId="0" fontId="55" fillId="0" borderId="1" xfId="0" applyFont="1" applyBorder="1" applyAlignment="1">
      <alignment horizontal="center" vertical="center"/>
    </xf>
    <xf numFmtId="169" fontId="55" fillId="0" borderId="1" xfId="48" applyFont="1" applyFill="1" applyBorder="1" applyAlignment="1">
      <alignment horizontal="right" vertical="center"/>
    </xf>
    <xf numFmtId="0" fontId="0" fillId="0" borderId="18" xfId="0" applyBorder="1" applyAlignment="1">
      <alignment vertical="center"/>
    </xf>
    <xf numFmtId="183" fontId="53" fillId="0" borderId="18" xfId="48" applyNumberFormat="1" applyFont="1" applyFill="1" applyBorder="1" applyAlignment="1">
      <alignment horizontal="right" vertical="center"/>
    </xf>
    <xf numFmtId="0" fontId="0" fillId="0" borderId="70" xfId="0" applyBorder="1" applyAlignment="1">
      <alignment vertical="center"/>
    </xf>
    <xf numFmtId="169" fontId="0" fillId="0" borderId="70" xfId="48" applyFont="1" applyFill="1" applyBorder="1" applyAlignment="1">
      <alignment vertical="center"/>
    </xf>
    <xf numFmtId="0" fontId="0" fillId="0" borderId="92" xfId="0" applyBorder="1" applyAlignment="1">
      <alignment horizontal="left" vertical="center" indent="2"/>
    </xf>
    <xf numFmtId="0" fontId="0" fillId="0" borderId="110" xfId="0" applyBorder="1" applyAlignment="1">
      <alignment horizontal="left" vertical="center" indent="2"/>
    </xf>
    <xf numFmtId="183" fontId="0" fillId="0" borderId="110" xfId="48" applyNumberFormat="1" applyFont="1" applyFill="1" applyBorder="1" applyAlignment="1">
      <alignment vertical="center"/>
    </xf>
    <xf numFmtId="0" fontId="55" fillId="0" borderId="18" xfId="0" applyFont="1" applyBorder="1" applyAlignment="1">
      <alignment horizontal="center" vertical="center"/>
    </xf>
    <xf numFmtId="0" fontId="55" fillId="0" borderId="18" xfId="0" applyFont="1" applyBorder="1" applyAlignment="1">
      <alignment vertical="center"/>
    </xf>
    <xf numFmtId="183" fontId="55" fillId="0" borderId="18" xfId="48" applyNumberFormat="1" applyFont="1" applyFill="1" applyBorder="1" applyAlignment="1">
      <alignment vertical="center"/>
    </xf>
    <xf numFmtId="169" fontId="55" fillId="0" borderId="18" xfId="48" applyFont="1" applyFill="1" applyBorder="1" applyAlignment="1">
      <alignment vertical="center"/>
    </xf>
    <xf numFmtId="0" fontId="70" fillId="28" borderId="116" xfId="191" applyFont="1" applyBorder="1">
      <alignment horizontal="left" vertical="center"/>
    </xf>
    <xf numFmtId="0" fontId="77" fillId="23" borderId="0" xfId="142" applyFont="1" applyFill="1" applyAlignment="1">
      <alignment wrapText="1"/>
    </xf>
    <xf numFmtId="0" fontId="79" fillId="0" borderId="0" xfId="0" applyFont="1"/>
    <xf numFmtId="0" fontId="80" fillId="0" borderId="0" xfId="0" applyFont="1"/>
    <xf numFmtId="0" fontId="80" fillId="0" borderId="18" xfId="0" applyFont="1" applyBorder="1"/>
    <xf numFmtId="0" fontId="79" fillId="0" borderId="18" xfId="0" applyFont="1" applyBorder="1" applyAlignment="1">
      <alignment horizontal="center"/>
    </xf>
    <xf numFmtId="0" fontId="0" fillId="29" borderId="18" xfId="0" applyFill="1" applyBorder="1"/>
    <xf numFmtId="4" fontId="79" fillId="0" borderId="18" xfId="0" applyNumberFormat="1" applyFont="1" applyBorder="1" applyAlignment="1">
      <alignment horizontal="center"/>
    </xf>
    <xf numFmtId="189" fontId="79" fillId="0" borderId="18" xfId="0" applyNumberFormat="1" applyFont="1" applyBorder="1" applyAlignment="1" applyProtection="1">
      <alignment horizontal="center" vertical="center"/>
      <protection locked="0"/>
    </xf>
    <xf numFmtId="183" fontId="0" fillId="29" borderId="0" xfId="0" applyNumberFormat="1" applyFill="1"/>
    <xf numFmtId="0" fontId="0" fillId="29" borderId="92" xfId="0" applyFill="1" applyBorder="1" applyAlignment="1">
      <alignment horizontal="right"/>
    </xf>
    <xf numFmtId="186" fontId="0" fillId="29" borderId="92" xfId="49" applyNumberFormat="1" applyFont="1" applyFill="1" applyBorder="1"/>
    <xf numFmtId="0" fontId="0" fillId="29" borderId="93" xfId="0" applyFill="1" applyBorder="1" applyAlignment="1">
      <alignment horizontal="right"/>
    </xf>
    <xf numFmtId="186" fontId="0" fillId="29" borderId="93" xfId="49" applyNumberFormat="1" applyFont="1" applyFill="1" applyBorder="1"/>
    <xf numFmtId="0" fontId="0" fillId="29" borderId="95" xfId="0" applyFill="1" applyBorder="1" applyAlignment="1">
      <alignment horizontal="right"/>
    </xf>
    <xf numFmtId="186" fontId="0" fillId="29" borderId="95" xfId="49" applyNumberFormat="1" applyFont="1" applyFill="1" applyBorder="1"/>
    <xf numFmtId="186" fontId="0" fillId="0" borderId="93" xfId="49" applyNumberFormat="1" applyFont="1" applyFill="1" applyBorder="1"/>
    <xf numFmtId="186" fontId="0" fillId="0" borderId="95" xfId="49" applyNumberFormat="1" applyFont="1" applyFill="1" applyBorder="1"/>
    <xf numFmtId="169" fontId="0" fillId="29" borderId="92" xfId="48" applyFont="1" applyFill="1" applyBorder="1"/>
    <xf numFmtId="169" fontId="0" fillId="29" borderId="93" xfId="48" applyFont="1" applyFill="1" applyBorder="1"/>
    <xf numFmtId="169" fontId="0" fillId="29" borderId="95" xfId="48" applyFont="1" applyFill="1" applyBorder="1"/>
    <xf numFmtId="43" fontId="53" fillId="0" borderId="18" xfId="48" applyNumberFormat="1" applyFont="1" applyFill="1" applyBorder="1" applyAlignment="1">
      <alignment horizontal="right" vertical="center"/>
    </xf>
    <xf numFmtId="169" fontId="10" fillId="29" borderId="0" xfId="48" applyFont="1" applyFill="1" applyBorder="1" applyAlignment="1">
      <alignment vertical="center" wrapText="1"/>
    </xf>
    <xf numFmtId="169" fontId="10" fillId="29" borderId="67" xfId="48" applyFont="1" applyFill="1" applyBorder="1" applyAlignment="1">
      <alignment vertical="center"/>
    </xf>
    <xf numFmtId="169" fontId="8" fillId="29" borderId="0" xfId="48" applyFont="1" applyFill="1" applyBorder="1" applyAlignment="1">
      <alignment vertical="center" wrapText="1"/>
    </xf>
    <xf numFmtId="185" fontId="10" fillId="27" borderId="67" xfId="172" applyNumberFormat="1" applyFont="1" applyFill="1" applyBorder="1" applyAlignment="1">
      <alignment vertical="center"/>
    </xf>
    <xf numFmtId="0" fontId="87" fillId="29" borderId="0" xfId="0" applyFont="1" applyFill="1" applyAlignment="1">
      <alignment vertical="center"/>
    </xf>
    <xf numFmtId="169" fontId="70" fillId="25" borderId="10" xfId="48" applyFont="1" applyFill="1" applyBorder="1" applyAlignment="1">
      <alignment horizontal="center" vertical="center" wrapText="1"/>
    </xf>
    <xf numFmtId="169" fontId="8" fillId="0" borderId="0" xfId="48" applyFont="1" applyFill="1" applyBorder="1" applyAlignment="1">
      <alignment vertical="center" wrapText="1"/>
    </xf>
    <xf numFmtId="169" fontId="17" fillId="37" borderId="12" xfId="48" applyFont="1" applyFill="1" applyBorder="1" applyAlignment="1">
      <alignment horizontal="left" vertical="center"/>
    </xf>
    <xf numFmtId="190" fontId="7" fillId="26" borderId="67" xfId="48" applyNumberFormat="1" applyFont="1" applyFill="1" applyBorder="1" applyAlignment="1">
      <alignment vertical="center"/>
    </xf>
    <xf numFmtId="4" fontId="10" fillId="27" borderId="15" xfId="0" applyNumberFormat="1" applyFont="1" applyFill="1" applyBorder="1" applyAlignment="1">
      <alignment vertical="center"/>
    </xf>
    <xf numFmtId="169" fontId="10" fillId="27" borderId="15" xfId="48" applyFont="1" applyFill="1" applyBorder="1" applyAlignment="1">
      <alignment vertical="center"/>
    </xf>
    <xf numFmtId="166" fontId="10" fillId="29" borderId="15" xfId="0" applyNumberFormat="1" applyFont="1" applyFill="1" applyBorder="1" applyAlignment="1">
      <alignment vertical="center"/>
    </xf>
    <xf numFmtId="181" fontId="10" fillId="27" borderId="15" xfId="0" applyNumberFormat="1" applyFont="1" applyFill="1" applyBorder="1" applyAlignment="1">
      <alignment vertical="center"/>
    </xf>
    <xf numFmtId="0" fontId="70" fillId="25" borderId="120" xfId="0" applyFont="1" applyFill="1" applyBorder="1" applyAlignment="1">
      <alignment horizontal="center" vertical="center" wrapText="1"/>
    </xf>
    <xf numFmtId="169" fontId="70" fillId="25" borderId="121" xfId="48" applyFont="1" applyFill="1" applyBorder="1" applyAlignment="1">
      <alignment horizontal="center" vertical="center" wrapText="1"/>
    </xf>
    <xf numFmtId="169" fontId="17" fillId="28" borderId="121" xfId="48" applyFont="1" applyFill="1" applyBorder="1" applyAlignment="1">
      <alignment horizontal="left" vertical="center"/>
    </xf>
    <xf numFmtId="169" fontId="7" fillId="31" borderId="121" xfId="48" applyFont="1" applyFill="1" applyBorder="1" applyAlignment="1">
      <alignment vertical="center"/>
    </xf>
    <xf numFmtId="182" fontId="0" fillId="0" borderId="122" xfId="48" applyNumberFormat="1" applyFont="1" applyBorder="1"/>
    <xf numFmtId="169" fontId="10" fillId="27" borderId="121" xfId="48" applyFont="1" applyFill="1" applyBorder="1" applyAlignment="1">
      <alignment vertical="center"/>
    </xf>
    <xf numFmtId="169" fontId="7" fillId="26" borderId="121" xfId="48" applyFont="1" applyFill="1" applyBorder="1" applyAlignment="1">
      <alignment vertical="center"/>
    </xf>
    <xf numFmtId="0" fontId="88" fillId="23" borderId="0" xfId="0" applyFont="1" applyFill="1" applyAlignment="1">
      <alignment vertical="center" wrapText="1"/>
    </xf>
    <xf numFmtId="0" fontId="90" fillId="29" borderId="0" xfId="0" applyFont="1" applyFill="1" applyAlignment="1">
      <alignment vertical="center" wrapText="1"/>
    </xf>
    <xf numFmtId="190" fontId="69" fillId="35" borderId="123" xfId="48" applyNumberFormat="1" applyFont="1" applyFill="1" applyBorder="1" applyAlignment="1">
      <alignment horizontal="left" vertical="center"/>
    </xf>
    <xf numFmtId="176" fontId="91" fillId="29" borderId="0" xfId="168" applyNumberFormat="1" applyFont="1" applyFill="1" applyAlignment="1">
      <alignment horizontal="left" vertical="center" wrapText="1"/>
    </xf>
    <xf numFmtId="181" fontId="91" fillId="29" borderId="0" xfId="63" applyNumberFormat="1" applyFont="1" applyFill="1" applyBorder="1" applyAlignment="1">
      <alignment vertical="center"/>
    </xf>
    <xf numFmtId="0" fontId="88" fillId="29" borderId="0" xfId="0" applyFont="1" applyFill="1" applyAlignment="1">
      <alignment vertical="center" wrapText="1"/>
    </xf>
    <xf numFmtId="4" fontId="91" fillId="29" borderId="0" xfId="0" applyNumberFormat="1" applyFont="1" applyFill="1" applyAlignment="1">
      <alignment vertical="center"/>
    </xf>
    <xf numFmtId="4" fontId="92" fillId="29" borderId="0" xfId="0" applyNumberFormat="1" applyFont="1" applyFill="1" applyAlignment="1">
      <alignment vertical="center" wrapText="1"/>
    </xf>
    <xf numFmtId="0" fontId="91" fillId="29" borderId="0" xfId="0" applyFont="1" applyFill="1" applyAlignment="1">
      <alignment vertical="center" wrapText="1"/>
    </xf>
    <xf numFmtId="0" fontId="91" fillId="0" borderId="0" xfId="0" applyFont="1" applyAlignment="1">
      <alignment vertical="center" wrapText="1"/>
    </xf>
    <xf numFmtId="9" fontId="93" fillId="29" borderId="0" xfId="0" applyNumberFormat="1" applyFont="1" applyFill="1"/>
    <xf numFmtId="187" fontId="12" fillId="29" borderId="0" xfId="0" applyNumberFormat="1" applyFont="1" applyFill="1"/>
    <xf numFmtId="186" fontId="51" fillId="0" borderId="0" xfId="49" applyNumberFormat="1" applyFont="1" applyAlignment="1">
      <alignment horizontal="center" vertical="center"/>
    </xf>
    <xf numFmtId="186" fontId="27" fillId="0" borderId="0" xfId="49" applyNumberFormat="1" applyFont="1" applyAlignment="1">
      <alignment horizontal="center" vertical="center"/>
    </xf>
    <xf numFmtId="186" fontId="27" fillId="0" borderId="0" xfId="49" applyNumberFormat="1" applyFont="1"/>
    <xf numFmtId="0" fontId="49" fillId="32" borderId="18" xfId="142" applyFont="1" applyFill="1" applyBorder="1" applyAlignment="1">
      <alignment vertical="center" wrapText="1"/>
    </xf>
    <xf numFmtId="0" fontId="51" fillId="29" borderId="0" xfId="139" applyFont="1" applyFill="1"/>
    <xf numFmtId="167" fontId="51" fillId="29" borderId="40" xfId="49" applyFont="1" applyFill="1" applyBorder="1" applyAlignment="1">
      <alignment vertical="center"/>
    </xf>
    <xf numFmtId="167" fontId="27" fillId="0" borderId="0" xfId="49" applyFont="1"/>
    <xf numFmtId="186" fontId="51" fillId="0" borderId="0" xfId="49" applyNumberFormat="1" applyFont="1"/>
    <xf numFmtId="186" fontId="48" fillId="32" borderId="18" xfId="49" applyNumberFormat="1" applyFont="1" applyFill="1" applyBorder="1" applyAlignment="1">
      <alignment horizontal="center" vertical="center" wrapText="1"/>
    </xf>
    <xf numFmtId="186" fontId="27" fillId="33" borderId="37" xfId="49" applyNumberFormat="1" applyFont="1" applyFill="1" applyBorder="1" applyAlignment="1">
      <alignment vertical="center"/>
    </xf>
    <xf numFmtId="186" fontId="51" fillId="29" borderId="40" xfId="49" applyNumberFormat="1" applyFont="1" applyFill="1" applyBorder="1" applyAlignment="1">
      <alignment vertical="center"/>
    </xf>
    <xf numFmtId="186" fontId="27" fillId="33" borderId="40" xfId="49" applyNumberFormat="1" applyFont="1" applyFill="1" applyBorder="1" applyAlignment="1">
      <alignment horizontal="center" vertical="center"/>
    </xf>
    <xf numFmtId="186" fontId="51" fillId="29" borderId="44" xfId="49" applyNumberFormat="1" applyFont="1" applyFill="1" applyBorder="1" applyAlignment="1">
      <alignment vertical="center"/>
    </xf>
    <xf numFmtId="186" fontId="27" fillId="33" borderId="40" xfId="49" applyNumberFormat="1" applyFont="1" applyFill="1" applyBorder="1" applyAlignment="1">
      <alignment vertical="center"/>
    </xf>
    <xf numFmtId="186" fontId="51" fillId="0" borderId="40" xfId="49" applyNumberFormat="1" applyFont="1" applyFill="1" applyBorder="1" applyAlignment="1">
      <alignment vertical="center"/>
    </xf>
    <xf numFmtId="186" fontId="27" fillId="33" borderId="43" xfId="49" applyNumberFormat="1" applyFont="1" applyFill="1" applyBorder="1" applyAlignment="1">
      <alignment vertical="center"/>
    </xf>
    <xf numFmtId="3" fontId="51" fillId="29" borderId="40" xfId="49" applyNumberFormat="1" applyFont="1" applyFill="1" applyBorder="1" applyAlignment="1">
      <alignment vertical="center"/>
    </xf>
    <xf numFmtId="3" fontId="51" fillId="0" borderId="0" xfId="139" applyNumberFormat="1" applyFont="1"/>
    <xf numFmtId="3" fontId="27" fillId="0" borderId="0" xfId="139" applyNumberFormat="1" applyFont="1"/>
    <xf numFmtId="3" fontId="4" fillId="0" borderId="0" xfId="139" applyNumberFormat="1" applyFont="1"/>
    <xf numFmtId="186" fontId="51" fillId="0" borderId="0" xfId="49" applyNumberFormat="1" applyFont="1" applyAlignment="1">
      <alignment horizontal="right"/>
    </xf>
    <xf numFmtId="186" fontId="48" fillId="32" borderId="18" xfId="49" applyNumberFormat="1" applyFont="1" applyFill="1" applyBorder="1" applyAlignment="1">
      <alignment horizontal="right" vertical="center" wrapText="1"/>
    </xf>
    <xf numFmtId="186" fontId="27" fillId="33" borderId="37" xfId="49" applyNumberFormat="1" applyFont="1" applyFill="1" applyBorder="1" applyAlignment="1">
      <alignment horizontal="right" vertical="center"/>
    </xf>
    <xf numFmtId="186" fontId="51" fillId="29" borderId="40" xfId="49" applyNumberFormat="1" applyFont="1" applyFill="1" applyBorder="1" applyAlignment="1">
      <alignment horizontal="right" vertical="center"/>
    </xf>
    <xf numFmtId="186" fontId="27" fillId="33" borderId="40" xfId="49" applyNumberFormat="1" applyFont="1" applyFill="1" applyBorder="1" applyAlignment="1">
      <alignment horizontal="right" vertical="center"/>
    </xf>
    <xf numFmtId="186" fontId="51" fillId="29" borderId="44" xfId="49" applyNumberFormat="1" applyFont="1" applyFill="1" applyBorder="1" applyAlignment="1">
      <alignment horizontal="right" vertical="center"/>
    </xf>
    <xf numFmtId="3" fontId="51" fillId="29" borderId="40" xfId="49" applyNumberFormat="1" applyFont="1" applyFill="1" applyBorder="1" applyAlignment="1">
      <alignment horizontal="right" vertical="center"/>
    </xf>
    <xf numFmtId="186" fontId="27" fillId="33" borderId="43" xfId="49" applyNumberFormat="1" applyFont="1" applyFill="1" applyBorder="1" applyAlignment="1">
      <alignment horizontal="right" vertical="center"/>
    </xf>
    <xf numFmtId="186" fontId="27" fillId="0" borderId="0" xfId="49" applyNumberFormat="1" applyFont="1" applyAlignment="1">
      <alignment horizontal="right"/>
    </xf>
    <xf numFmtId="167" fontId="51" fillId="29" borderId="40" xfId="49" applyFont="1" applyFill="1" applyBorder="1" applyAlignment="1">
      <alignment horizontal="right" vertical="center"/>
    </xf>
    <xf numFmtId="186" fontId="94" fillId="32" borderId="18" xfId="49" applyNumberFormat="1" applyFont="1" applyFill="1" applyBorder="1" applyAlignment="1">
      <alignment horizontal="center" vertical="center" wrapText="1"/>
    </xf>
    <xf numFmtId="0" fontId="52" fillId="33" borderId="36" xfId="142" applyFont="1" applyFill="1" applyBorder="1" applyAlignment="1">
      <alignment wrapText="1"/>
    </xf>
    <xf numFmtId="4" fontId="51" fillId="29" borderId="38" xfId="139" applyNumberFormat="1" applyFont="1" applyFill="1" applyBorder="1" applyAlignment="1">
      <alignment vertical="center" wrapText="1"/>
    </xf>
    <xf numFmtId="0" fontId="52" fillId="33" borderId="38" xfId="142" applyFont="1" applyFill="1" applyBorder="1" applyAlignment="1">
      <alignment wrapText="1"/>
    </xf>
    <xf numFmtId="4" fontId="51" fillId="29" borderId="38" xfId="139" applyNumberFormat="1" applyFont="1" applyFill="1" applyBorder="1" applyAlignment="1">
      <alignment horizontal="left" vertical="center" wrapText="1" indent="1"/>
    </xf>
    <xf numFmtId="0" fontId="52" fillId="33" borderId="41" xfId="142" applyFont="1" applyFill="1" applyBorder="1" applyAlignment="1">
      <alignment wrapText="1"/>
    </xf>
    <xf numFmtId="0" fontId="96" fillId="32" borderId="18" xfId="142" applyFont="1" applyFill="1" applyBorder="1" applyAlignment="1">
      <alignment horizontal="center" vertical="center" wrapText="1"/>
    </xf>
    <xf numFmtId="0" fontId="96" fillId="0" borderId="0" xfId="139" applyFont="1"/>
    <xf numFmtId="10" fontId="96" fillId="33" borderId="37" xfId="176" applyNumberFormat="1" applyFont="1" applyFill="1" applyBorder="1" applyAlignment="1">
      <alignment horizontal="right" wrapText="1"/>
    </xf>
    <xf numFmtId="172" fontId="96" fillId="29" borderId="40" xfId="61" applyFont="1" applyFill="1" applyBorder="1" applyAlignment="1">
      <alignment vertical="center"/>
    </xf>
    <xf numFmtId="10" fontId="96" fillId="33" borderId="40" xfId="176" applyNumberFormat="1" applyFont="1" applyFill="1" applyBorder="1" applyAlignment="1">
      <alignment horizontal="right" wrapText="1"/>
    </xf>
    <xf numFmtId="179" fontId="96" fillId="29" borderId="40" xfId="61" applyNumberFormat="1" applyFont="1" applyFill="1" applyBorder="1" applyAlignment="1">
      <alignment vertical="center"/>
    </xf>
    <xf numFmtId="179" fontId="96" fillId="29" borderId="44" xfId="61" applyNumberFormat="1" applyFont="1" applyFill="1" applyBorder="1" applyAlignment="1">
      <alignment vertical="center"/>
    </xf>
    <xf numFmtId="10" fontId="96" fillId="29" borderId="40" xfId="176" applyNumberFormat="1" applyFont="1" applyFill="1" applyBorder="1" applyAlignment="1">
      <alignment vertical="center"/>
    </xf>
    <xf numFmtId="167" fontId="96" fillId="29" borderId="40" xfId="49" applyFont="1" applyFill="1" applyBorder="1" applyAlignment="1">
      <alignment vertical="center"/>
    </xf>
    <xf numFmtId="10" fontId="96" fillId="33" borderId="43" xfId="176" applyNumberFormat="1" applyFont="1" applyFill="1" applyBorder="1" applyAlignment="1">
      <alignment horizontal="right" wrapText="1"/>
    </xf>
    <xf numFmtId="172" fontId="96" fillId="0" borderId="0" xfId="61" applyFont="1"/>
    <xf numFmtId="10" fontId="96" fillId="33" borderId="39" xfId="176" applyNumberFormat="1" applyFont="1" applyFill="1" applyBorder="1" applyAlignment="1">
      <alignment horizontal="right" wrapText="1"/>
    </xf>
    <xf numFmtId="10" fontId="96" fillId="33" borderId="51" xfId="176" applyNumberFormat="1" applyFont="1" applyFill="1" applyBorder="1" applyAlignment="1">
      <alignment horizontal="right" wrapText="1"/>
    </xf>
    <xf numFmtId="10" fontId="96" fillId="29" borderId="39" xfId="176" applyNumberFormat="1" applyFont="1" applyFill="1" applyBorder="1" applyAlignment="1">
      <alignment vertical="center"/>
    </xf>
    <xf numFmtId="10" fontId="96" fillId="29" borderId="51" xfId="176" applyNumberFormat="1" applyFont="1" applyFill="1" applyBorder="1" applyAlignment="1">
      <alignment vertical="center"/>
    </xf>
    <xf numFmtId="172" fontId="96" fillId="29" borderId="39" xfId="61" applyFont="1" applyFill="1" applyBorder="1" applyAlignment="1">
      <alignment vertical="center"/>
    </xf>
    <xf numFmtId="172" fontId="96" fillId="29" borderId="51" xfId="61" applyFont="1" applyFill="1" applyBorder="1" applyAlignment="1">
      <alignment vertical="center"/>
    </xf>
    <xf numFmtId="10" fontId="96" fillId="33" borderId="39" xfId="172" applyNumberFormat="1" applyFont="1" applyFill="1" applyBorder="1" applyAlignment="1">
      <alignment horizontal="right" wrapText="1"/>
    </xf>
    <xf numFmtId="10" fontId="96" fillId="33" borderId="51" xfId="172" applyNumberFormat="1" applyFont="1" applyFill="1" applyBorder="1" applyAlignment="1">
      <alignment horizontal="right" wrapText="1"/>
    </xf>
    <xf numFmtId="9" fontId="96" fillId="0" borderId="39" xfId="176" applyFont="1" applyFill="1" applyBorder="1" applyAlignment="1">
      <alignment vertical="center"/>
    </xf>
    <xf numFmtId="9" fontId="96" fillId="0" borderId="51" xfId="176" applyFont="1" applyFill="1" applyBorder="1" applyAlignment="1">
      <alignment vertical="center"/>
    </xf>
    <xf numFmtId="172" fontId="96" fillId="33" borderId="39" xfId="61" applyFont="1" applyFill="1" applyBorder="1" applyAlignment="1">
      <alignment horizontal="right" wrapText="1"/>
    </xf>
    <xf numFmtId="172" fontId="96" fillId="33" borderId="51" xfId="61" applyFont="1" applyFill="1" applyBorder="1" applyAlignment="1">
      <alignment horizontal="right" wrapText="1"/>
    </xf>
    <xf numFmtId="4" fontId="96" fillId="29" borderId="39" xfId="61" applyNumberFormat="1" applyFont="1" applyFill="1" applyBorder="1" applyAlignment="1">
      <alignment vertical="center"/>
    </xf>
    <xf numFmtId="4" fontId="96" fillId="29" borderId="51" xfId="61" applyNumberFormat="1" applyFont="1" applyFill="1" applyBorder="1" applyAlignment="1">
      <alignment vertical="center"/>
    </xf>
    <xf numFmtId="3" fontId="96" fillId="29" borderId="39" xfId="176" applyNumberFormat="1" applyFont="1" applyFill="1" applyBorder="1" applyAlignment="1">
      <alignment vertical="center"/>
    </xf>
    <xf numFmtId="3" fontId="96" fillId="29" borderId="51" xfId="176" applyNumberFormat="1" applyFont="1" applyFill="1" applyBorder="1" applyAlignment="1">
      <alignment vertical="center"/>
    </xf>
    <xf numFmtId="10" fontId="96" fillId="33" borderId="42" xfId="176" applyNumberFormat="1" applyFont="1" applyFill="1" applyBorder="1" applyAlignment="1">
      <alignment horizontal="right" wrapText="1"/>
    </xf>
    <xf numFmtId="10" fontId="96" fillId="33" borderId="87" xfId="176" applyNumberFormat="1" applyFont="1" applyFill="1" applyBorder="1" applyAlignment="1">
      <alignment horizontal="right" wrapText="1"/>
    </xf>
    <xf numFmtId="0" fontId="96" fillId="29" borderId="0" xfId="139" applyFont="1" applyFill="1"/>
    <xf numFmtId="9" fontId="96" fillId="29" borderId="39" xfId="176" applyFont="1" applyFill="1" applyBorder="1" applyAlignment="1">
      <alignment vertical="center"/>
    </xf>
    <xf numFmtId="9" fontId="96" fillId="29" borderId="51" xfId="176" applyFont="1" applyFill="1" applyBorder="1" applyAlignment="1">
      <alignment vertical="center"/>
    </xf>
    <xf numFmtId="186" fontId="96" fillId="29" borderId="39" xfId="49" applyNumberFormat="1" applyFont="1" applyFill="1" applyBorder="1" applyAlignment="1">
      <alignment vertical="center"/>
    </xf>
    <xf numFmtId="186" fontId="96" fillId="29" borderId="51" xfId="49" applyNumberFormat="1" applyFont="1" applyFill="1" applyBorder="1" applyAlignment="1">
      <alignment vertical="center"/>
    </xf>
    <xf numFmtId="184" fontId="96" fillId="33" borderId="39" xfId="61" applyNumberFormat="1" applyFont="1" applyFill="1" applyBorder="1" applyAlignment="1">
      <alignment horizontal="right" wrapText="1"/>
    </xf>
    <xf numFmtId="184" fontId="96" fillId="33" borderId="51" xfId="61" applyNumberFormat="1" applyFont="1" applyFill="1" applyBorder="1" applyAlignment="1">
      <alignment horizontal="right" wrapText="1"/>
    </xf>
    <xf numFmtId="9" fontId="96" fillId="29" borderId="51" xfId="172" applyFont="1" applyFill="1" applyBorder="1" applyAlignment="1">
      <alignment vertical="center"/>
    </xf>
    <xf numFmtId="172" fontId="96" fillId="0" borderId="39" xfId="61" applyFont="1" applyFill="1" applyBorder="1" applyAlignment="1">
      <alignment vertical="center"/>
    </xf>
    <xf numFmtId="172" fontId="96" fillId="0" borderId="51" xfId="61" applyFont="1" applyFill="1" applyBorder="1" applyAlignment="1">
      <alignment vertical="center"/>
    </xf>
    <xf numFmtId="186" fontId="96" fillId="0" borderId="40" xfId="49" applyNumberFormat="1" applyFont="1" applyFill="1" applyBorder="1" applyAlignment="1">
      <alignment vertical="center"/>
    </xf>
    <xf numFmtId="10" fontId="96" fillId="0" borderId="40" xfId="172" applyNumberFormat="1" applyFont="1" applyFill="1" applyBorder="1" applyAlignment="1">
      <alignment vertical="center"/>
    </xf>
    <xf numFmtId="0" fontId="52" fillId="33" borderId="38" xfId="142" applyFont="1" applyFill="1" applyBorder="1"/>
    <xf numFmtId="0" fontId="4" fillId="0" borderId="0" xfId="139" applyFont="1"/>
    <xf numFmtId="167" fontId="51" fillId="29" borderId="38" xfId="49" applyFont="1" applyFill="1" applyBorder="1" applyAlignment="1">
      <alignment vertical="center" wrapText="1"/>
    </xf>
    <xf numFmtId="0" fontId="96" fillId="23" borderId="29" xfId="142" applyFont="1" applyFill="1" applyBorder="1" applyAlignment="1">
      <alignment horizontal="center"/>
    </xf>
    <xf numFmtId="186" fontId="100" fillId="23" borderId="19" xfId="49" applyNumberFormat="1" applyFont="1" applyFill="1" applyBorder="1" applyAlignment="1">
      <alignment horizontal="center"/>
    </xf>
    <xf numFmtId="186" fontId="100" fillId="23" borderId="19" xfId="49" applyNumberFormat="1" applyFont="1" applyFill="1" applyBorder="1" applyAlignment="1">
      <alignment horizontal="right"/>
    </xf>
    <xf numFmtId="186" fontId="97" fillId="0" borderId="0" xfId="49" applyNumberFormat="1" applyFont="1" applyAlignment="1">
      <alignment horizontal="center" vertical="center"/>
    </xf>
    <xf numFmtId="179" fontId="96" fillId="29" borderId="39" xfId="61" applyNumberFormat="1" applyFont="1" applyFill="1" applyBorder="1" applyAlignment="1">
      <alignment vertical="center"/>
    </xf>
    <xf numFmtId="179" fontId="96" fillId="0" borderId="39" xfId="61" applyNumberFormat="1" applyFont="1" applyFill="1" applyBorder="1" applyAlignment="1">
      <alignment vertical="center"/>
    </xf>
    <xf numFmtId="43" fontId="3" fillId="29" borderId="0" xfId="0" applyNumberFormat="1" applyFont="1" applyFill="1"/>
    <xf numFmtId="0" fontId="77" fillId="23" borderId="45" xfId="142" applyFont="1" applyFill="1" applyBorder="1" applyAlignment="1">
      <alignment horizontal="center" wrapText="1"/>
    </xf>
    <xf numFmtId="0" fontId="101" fillId="23" borderId="0" xfId="0" applyFont="1" applyFill="1" applyAlignment="1">
      <alignment vertical="center" wrapText="1"/>
    </xf>
    <xf numFmtId="190" fontId="102" fillId="37" borderId="12" xfId="48" applyNumberFormat="1" applyFont="1" applyFill="1" applyBorder="1" applyAlignment="1">
      <alignment horizontal="left" vertical="center"/>
    </xf>
    <xf numFmtId="169" fontId="102" fillId="37" borderId="12" xfId="48" applyFont="1" applyFill="1" applyBorder="1" applyAlignment="1">
      <alignment horizontal="left" vertical="center"/>
    </xf>
    <xf numFmtId="0" fontId="103" fillId="29" borderId="0" xfId="0" applyFont="1" applyFill="1" applyAlignment="1">
      <alignment vertical="center" wrapText="1"/>
    </xf>
    <xf numFmtId="169" fontId="102" fillId="37" borderId="121" xfId="48" applyFont="1" applyFill="1" applyBorder="1" applyAlignment="1">
      <alignment horizontal="left" vertical="center"/>
    </xf>
    <xf numFmtId="0" fontId="104" fillId="0" borderId="0" xfId="0" applyFont="1"/>
    <xf numFmtId="0" fontId="105" fillId="29" borderId="0" xfId="0" applyFont="1" applyFill="1" applyAlignment="1">
      <alignment vertical="center"/>
    </xf>
    <xf numFmtId="4" fontId="105" fillId="29" borderId="0" xfId="168" applyNumberFormat="1" applyFont="1" applyFill="1" applyAlignment="1">
      <alignment horizontal="right" vertical="center" wrapText="1"/>
    </xf>
    <xf numFmtId="2" fontId="105" fillId="29" borderId="0" xfId="0" applyNumberFormat="1" applyFont="1" applyFill="1" applyAlignment="1">
      <alignment vertical="center"/>
    </xf>
    <xf numFmtId="180" fontId="105" fillId="29" borderId="0" xfId="62" applyNumberFormat="1" applyFont="1" applyFill="1" applyBorder="1" applyAlignment="1">
      <alignment vertical="center" wrapText="1"/>
    </xf>
    <xf numFmtId="181" fontId="105" fillId="29" borderId="0" xfId="63" applyNumberFormat="1" applyFont="1" applyFill="1" applyBorder="1" applyAlignment="1">
      <alignment vertical="center"/>
    </xf>
    <xf numFmtId="0" fontId="101" fillId="29" borderId="0" xfId="0" applyFont="1" applyFill="1" applyAlignment="1">
      <alignment vertical="center" wrapText="1"/>
    </xf>
    <xf numFmtId="0" fontId="105" fillId="29" borderId="0" xfId="0" applyFont="1" applyFill="1" applyAlignment="1">
      <alignment vertical="center" wrapText="1"/>
    </xf>
    <xf numFmtId="0" fontId="105" fillId="0" borderId="0" xfId="0" applyFont="1" applyAlignment="1">
      <alignment vertical="center" wrapText="1"/>
    </xf>
    <xf numFmtId="0" fontId="6" fillId="29" borderId="0" xfId="0" applyFont="1" applyFill="1" applyAlignment="1">
      <alignment horizontal="center" vertical="center" wrapText="1"/>
    </xf>
    <xf numFmtId="0" fontId="17" fillId="25" borderId="86" xfId="0" applyFont="1" applyFill="1" applyBorder="1" applyAlignment="1">
      <alignment horizontal="center" vertical="center" wrapText="1"/>
    </xf>
    <xf numFmtId="0" fontId="17" fillId="25" borderId="126" xfId="0" applyFont="1" applyFill="1" applyBorder="1" applyAlignment="1">
      <alignment horizontal="center" vertical="center" wrapText="1"/>
    </xf>
    <xf numFmtId="0" fontId="17" fillId="25" borderId="128" xfId="0" applyFont="1" applyFill="1" applyBorder="1" applyAlignment="1">
      <alignment horizontal="center" vertical="center" wrapText="1"/>
    </xf>
    <xf numFmtId="4" fontId="10" fillId="27" borderId="81" xfId="0" applyNumberFormat="1" applyFont="1" applyFill="1" applyBorder="1" applyAlignment="1">
      <alignment vertical="center"/>
    </xf>
    <xf numFmtId="10" fontId="10" fillId="27" borderId="128" xfId="172" applyNumberFormat="1" applyFont="1" applyFill="1" applyBorder="1" applyAlignment="1">
      <alignment horizontal="center" vertical="center"/>
    </xf>
    <xf numFmtId="4" fontId="17" fillId="28" borderId="81" xfId="0" applyNumberFormat="1" applyFont="1" applyFill="1" applyBorder="1" applyAlignment="1">
      <alignment vertical="center"/>
    </xf>
    <xf numFmtId="10" fontId="17" fillId="28" borderId="128" xfId="172" applyNumberFormat="1" applyFont="1" applyFill="1" applyBorder="1" applyAlignment="1">
      <alignment horizontal="center" vertical="center"/>
    </xf>
    <xf numFmtId="10" fontId="10" fillId="29" borderId="116" xfId="172" applyNumberFormat="1" applyFont="1" applyFill="1" applyBorder="1" applyAlignment="1">
      <alignment horizontal="center" vertical="center" wrapText="1"/>
    </xf>
    <xf numFmtId="10" fontId="10" fillId="29" borderId="48" xfId="172" applyNumberFormat="1" applyFont="1" applyFill="1" applyBorder="1" applyAlignment="1">
      <alignment horizontal="center" vertical="center" wrapText="1"/>
    </xf>
    <xf numFmtId="4" fontId="10" fillId="27" borderId="129" xfId="0" applyNumberFormat="1" applyFont="1" applyFill="1" applyBorder="1" applyAlignment="1">
      <alignment vertical="center"/>
    </xf>
    <xf numFmtId="0" fontId="0" fillId="29" borderId="47" xfId="0" applyFill="1" applyBorder="1"/>
    <xf numFmtId="0" fontId="17" fillId="25" borderId="131" xfId="0" applyFont="1" applyFill="1" applyBorder="1" applyAlignment="1">
      <alignment horizontal="center" vertical="center" wrapText="1"/>
    </xf>
    <xf numFmtId="4" fontId="10" fillId="27" borderId="82" xfId="0" applyNumberFormat="1" applyFont="1" applyFill="1" applyBorder="1" applyAlignment="1">
      <alignment vertical="center"/>
    </xf>
    <xf numFmtId="187" fontId="10" fillId="27" borderId="128" xfId="62" applyNumberFormat="1" applyFont="1" applyFill="1" applyBorder="1" applyAlignment="1">
      <alignment vertical="center"/>
    </xf>
    <xf numFmtId="4" fontId="10" fillId="26" borderId="81" xfId="0" applyNumberFormat="1" applyFont="1" applyFill="1" applyBorder="1" applyAlignment="1">
      <alignment vertical="center"/>
    </xf>
    <xf numFmtId="187" fontId="10" fillId="26" borderId="128" xfId="62" applyNumberFormat="1" applyFont="1" applyFill="1" applyBorder="1" applyAlignment="1">
      <alignment vertical="center"/>
    </xf>
    <xf numFmtId="9" fontId="10" fillId="26" borderId="128" xfId="172" applyFont="1" applyFill="1" applyBorder="1" applyAlignment="1">
      <alignment vertical="center"/>
    </xf>
    <xf numFmtId="0" fontId="0" fillId="0" borderId="34" xfId="0" applyBorder="1" applyAlignment="1">
      <alignment horizontal="left"/>
    </xf>
    <xf numFmtId="187" fontId="0" fillId="0" borderId="0" xfId="62" applyNumberFormat="1" applyFont="1" applyBorder="1"/>
    <xf numFmtId="187" fontId="0" fillId="0" borderId="48" xfId="62" applyNumberFormat="1" applyFont="1" applyBorder="1"/>
    <xf numFmtId="10" fontId="10" fillId="26" borderId="128" xfId="172" applyNumberFormat="1" applyFont="1" applyFill="1" applyBorder="1" applyAlignment="1">
      <alignment vertical="center"/>
    </xf>
    <xf numFmtId="0" fontId="0" fillId="0" borderId="48" xfId="0" applyBorder="1"/>
    <xf numFmtId="0" fontId="17" fillId="25" borderId="82" xfId="0" applyFont="1" applyFill="1" applyBorder="1" applyAlignment="1">
      <alignment vertical="center" wrapText="1"/>
    </xf>
    <xf numFmtId="0" fontId="17" fillId="25" borderId="132" xfId="0" applyFont="1" applyFill="1" applyBorder="1" applyAlignment="1">
      <alignment vertical="center" wrapText="1"/>
    </xf>
    <xf numFmtId="4" fontId="10" fillId="26" borderId="129" xfId="0" applyNumberFormat="1" applyFont="1" applyFill="1" applyBorder="1" applyAlignment="1">
      <alignment vertical="center"/>
    </xf>
    <xf numFmtId="9" fontId="10" fillId="26" borderId="130" xfId="172" applyFont="1" applyFill="1" applyBorder="1" applyAlignment="1">
      <alignment vertical="center"/>
    </xf>
    <xf numFmtId="0" fontId="0" fillId="29" borderId="0" xfId="0" applyFill="1" applyAlignment="1">
      <alignment vertical="center"/>
    </xf>
    <xf numFmtId="0" fontId="0" fillId="0" borderId="0" xfId="0" applyAlignment="1">
      <alignment vertical="center"/>
    </xf>
    <xf numFmtId="9" fontId="10" fillId="26" borderId="133" xfId="172" applyFont="1" applyFill="1" applyBorder="1" applyAlignment="1">
      <alignment vertical="center"/>
    </xf>
    <xf numFmtId="0" fontId="0" fillId="31" borderId="136" xfId="0" applyFill="1" applyBorder="1" applyAlignment="1">
      <alignment wrapText="1"/>
    </xf>
    <xf numFmtId="166" fontId="10" fillId="27" borderId="12" xfId="63" applyFont="1" applyFill="1" applyBorder="1" applyAlignment="1">
      <alignment vertical="center"/>
    </xf>
    <xf numFmtId="0" fontId="70" fillId="25" borderId="86" xfId="0" applyFont="1" applyFill="1" applyBorder="1" applyAlignment="1">
      <alignment horizontal="center" vertical="center" wrapText="1"/>
    </xf>
    <xf numFmtId="0" fontId="42" fillId="29" borderId="45" xfId="0" applyFont="1" applyFill="1" applyBorder="1" applyAlignment="1">
      <alignment vertical="center" wrapText="1"/>
    </xf>
    <xf numFmtId="169" fontId="70" fillId="25" borderId="128" xfId="48" applyFont="1" applyFill="1" applyBorder="1" applyAlignment="1">
      <alignment horizontal="center" vertical="center" wrapText="1"/>
    </xf>
    <xf numFmtId="0" fontId="102" fillId="37" borderId="82" xfId="191" applyFont="1" applyFill="1" applyBorder="1">
      <alignment horizontal="left" vertical="center"/>
    </xf>
    <xf numFmtId="0" fontId="102" fillId="37" borderId="12" xfId="191" applyFont="1" applyFill="1">
      <alignment horizontal="left" vertical="center"/>
    </xf>
    <xf numFmtId="166" fontId="102" fillId="37" borderId="12" xfId="191" applyNumberFormat="1" applyFont="1" applyFill="1">
      <alignment horizontal="left" vertical="center"/>
    </xf>
    <xf numFmtId="169" fontId="102" fillId="37" borderId="128" xfId="48" applyFont="1" applyFill="1" applyBorder="1" applyAlignment="1">
      <alignment horizontal="left" vertical="center"/>
    </xf>
    <xf numFmtId="166" fontId="17" fillId="28" borderId="12" xfId="191" applyNumberFormat="1">
      <alignment horizontal="left" vertical="center"/>
    </xf>
    <xf numFmtId="166" fontId="17" fillId="29" borderId="12" xfId="191" applyNumberFormat="1" applyFill="1">
      <alignment horizontal="left" vertical="center"/>
    </xf>
    <xf numFmtId="169" fontId="17" fillId="28" borderId="128" xfId="48" applyFont="1" applyFill="1" applyBorder="1" applyAlignment="1">
      <alignment horizontal="left" vertical="center"/>
    </xf>
    <xf numFmtId="0" fontId="7" fillId="31" borderId="82" xfId="189" applyFont="1" applyFill="1" applyBorder="1">
      <alignment vertical="center"/>
    </xf>
    <xf numFmtId="0" fontId="7" fillId="31" borderId="12" xfId="189" applyFont="1" applyFill="1">
      <alignment vertical="center"/>
    </xf>
    <xf numFmtId="166" fontId="7" fillId="31" borderId="12" xfId="189" applyNumberFormat="1" applyFont="1" applyFill="1">
      <alignment vertical="center"/>
    </xf>
    <xf numFmtId="181" fontId="7" fillId="31" borderId="12" xfId="189" applyNumberFormat="1" applyFont="1" applyFill="1">
      <alignment vertical="center"/>
    </xf>
    <xf numFmtId="169" fontId="7" fillId="31" borderId="128" xfId="48" applyFont="1" applyFill="1" applyBorder="1" applyAlignment="1">
      <alignment vertical="center"/>
    </xf>
    <xf numFmtId="0" fontId="10" fillId="27" borderId="82" xfId="189" applyBorder="1">
      <alignment vertical="center"/>
    </xf>
    <xf numFmtId="181" fontId="10" fillId="27" borderId="12" xfId="189" applyNumberFormat="1">
      <alignment vertical="center"/>
    </xf>
    <xf numFmtId="169" fontId="10" fillId="27" borderId="128" xfId="48" applyFont="1" applyFill="1" applyBorder="1" applyAlignment="1">
      <alignment vertical="center"/>
    </xf>
    <xf numFmtId="169" fontId="17" fillId="28" borderId="12" xfId="191" applyNumberFormat="1">
      <alignment horizontal="left" vertical="center"/>
    </xf>
    <xf numFmtId="0" fontId="7" fillId="31" borderId="82" xfId="186" applyFont="1" applyBorder="1">
      <alignment vertical="center"/>
    </xf>
    <xf numFmtId="0" fontId="7" fillId="31" borderId="12" xfId="186" applyFont="1">
      <alignment vertical="center"/>
    </xf>
    <xf numFmtId="166" fontId="7" fillId="31" borderId="12" xfId="186" applyNumberFormat="1" applyFont="1">
      <alignment vertical="center"/>
    </xf>
    <xf numFmtId="166" fontId="7" fillId="29" borderId="12" xfId="186" applyNumberFormat="1" applyFont="1" applyFill="1">
      <alignment vertical="center"/>
    </xf>
    <xf numFmtId="181" fontId="7" fillId="31" borderId="12" xfId="186" applyNumberFormat="1" applyFont="1">
      <alignment vertical="center"/>
    </xf>
    <xf numFmtId="4" fontId="10" fillId="27" borderId="142" xfId="0" applyNumberFormat="1" applyFont="1" applyFill="1" applyBorder="1" applyAlignment="1">
      <alignment vertical="center"/>
    </xf>
    <xf numFmtId="169" fontId="10" fillId="27" borderId="143" xfId="48" applyFont="1" applyFill="1" applyBorder="1" applyAlignment="1">
      <alignment vertical="center"/>
    </xf>
    <xf numFmtId="190" fontId="7" fillId="31" borderId="128" xfId="48" applyNumberFormat="1" applyFont="1" applyFill="1" applyBorder="1" applyAlignment="1">
      <alignment vertical="center"/>
    </xf>
    <xf numFmtId="190" fontId="10" fillId="27" borderId="143" xfId="48" applyNumberFormat="1" applyFont="1" applyFill="1" applyBorder="1" applyAlignment="1">
      <alignment vertical="center"/>
    </xf>
    <xf numFmtId="4" fontId="7" fillId="26" borderId="142" xfId="0" applyNumberFormat="1" applyFont="1" applyFill="1" applyBorder="1" applyAlignment="1">
      <alignment vertical="center"/>
    </xf>
    <xf numFmtId="169" fontId="7" fillId="26" borderId="143" xfId="48" applyFont="1" applyFill="1" applyBorder="1" applyAlignment="1">
      <alignment vertical="center"/>
    </xf>
    <xf numFmtId="4" fontId="10" fillId="27" borderId="82" xfId="189" applyNumberFormat="1" applyBorder="1" applyAlignment="1">
      <alignment horizontal="left" vertical="center" indent="1"/>
    </xf>
    <xf numFmtId="4" fontId="10" fillId="27" borderId="12" xfId="189" applyNumberFormat="1">
      <alignment vertical="center"/>
    </xf>
    <xf numFmtId="4" fontId="10" fillId="27" borderId="142" xfId="0" applyNumberFormat="1" applyFont="1" applyFill="1" applyBorder="1" applyAlignment="1">
      <alignment horizontal="left" vertical="center" indent="1"/>
    </xf>
    <xf numFmtId="4" fontId="10" fillId="29" borderId="142" xfId="0" applyNumberFormat="1" applyFont="1" applyFill="1" applyBorder="1" applyAlignment="1">
      <alignment vertical="center"/>
    </xf>
    <xf numFmtId="0" fontId="106" fillId="23" borderId="0" xfId="0" applyFont="1" applyFill="1" applyAlignment="1">
      <alignment vertical="center" wrapText="1"/>
    </xf>
    <xf numFmtId="4" fontId="107" fillId="30" borderId="129" xfId="190" applyNumberFormat="1" applyFont="1" applyBorder="1">
      <alignment horizontal="left" vertical="center"/>
    </xf>
    <xf numFmtId="4" fontId="107" fillId="30" borderId="130" xfId="190" applyNumberFormat="1" applyFont="1" applyBorder="1">
      <alignment horizontal="left" vertical="center"/>
    </xf>
    <xf numFmtId="166" fontId="107" fillId="30" borderId="130" xfId="190" applyNumberFormat="1" applyFont="1" applyBorder="1">
      <alignment horizontal="left" vertical="center"/>
    </xf>
    <xf numFmtId="166" fontId="107" fillId="29" borderId="130" xfId="190" applyNumberFormat="1" applyFont="1" applyFill="1" applyBorder="1">
      <alignment horizontal="left" vertical="center"/>
    </xf>
    <xf numFmtId="169" fontId="108" fillId="35" borderId="130" xfId="48" applyFont="1" applyFill="1" applyBorder="1" applyAlignment="1">
      <alignment horizontal="left" vertical="center"/>
    </xf>
    <xf numFmtId="181" fontId="107" fillId="30" borderId="130" xfId="190" applyNumberFormat="1" applyFont="1" applyBorder="1">
      <alignment horizontal="left" vertical="center"/>
    </xf>
    <xf numFmtId="190" fontId="108" fillId="35" borderId="133" xfId="48" applyNumberFormat="1" applyFont="1" applyFill="1" applyBorder="1" applyAlignment="1">
      <alignment horizontal="left" vertical="center"/>
    </xf>
    <xf numFmtId="0" fontId="109" fillId="29" borderId="0" xfId="0" applyFont="1" applyFill="1" applyAlignment="1">
      <alignment vertical="center" wrapText="1"/>
    </xf>
    <xf numFmtId="190" fontId="108" fillId="35" borderId="123" xfId="48" applyNumberFormat="1" applyFont="1" applyFill="1" applyBorder="1" applyAlignment="1">
      <alignment horizontal="left" vertical="center"/>
    </xf>
    <xf numFmtId="176" fontId="110" fillId="29" borderId="0" xfId="168" applyNumberFormat="1" applyFont="1" applyFill="1" applyAlignment="1">
      <alignment horizontal="left" vertical="center" wrapText="1"/>
    </xf>
    <xf numFmtId="181" fontId="110" fillId="29" borderId="0" xfId="63" applyNumberFormat="1" applyFont="1" applyFill="1" applyBorder="1" applyAlignment="1">
      <alignment vertical="center"/>
    </xf>
    <xf numFmtId="0" fontId="106" fillId="29" borderId="0" xfId="0" applyFont="1" applyFill="1" applyAlignment="1">
      <alignment vertical="center" wrapText="1"/>
    </xf>
    <xf numFmtId="4" fontId="110" fillId="29" borderId="0" xfId="0" applyNumberFormat="1" applyFont="1" applyFill="1" applyAlignment="1">
      <alignment vertical="center"/>
    </xf>
    <xf numFmtId="4" fontId="111" fillId="29" borderId="0" xfId="0" applyNumberFormat="1" applyFont="1" applyFill="1" applyAlignment="1">
      <alignment vertical="center" wrapText="1"/>
    </xf>
    <xf numFmtId="0" fontId="110" fillId="29" borderId="0" xfId="0" applyFont="1" applyFill="1" applyAlignment="1">
      <alignment vertical="center" wrapText="1"/>
    </xf>
    <xf numFmtId="0" fontId="110" fillId="0" borderId="0" xfId="0" applyFont="1" applyAlignment="1">
      <alignment vertical="center" wrapText="1"/>
    </xf>
    <xf numFmtId="0" fontId="17" fillId="25" borderId="126" xfId="0" applyFont="1" applyFill="1" applyBorder="1" applyAlignment="1">
      <alignment vertical="center" wrapText="1"/>
    </xf>
    <xf numFmtId="4" fontId="7" fillId="26" borderId="147" xfId="0" applyNumberFormat="1" applyFont="1" applyFill="1" applyBorder="1" applyAlignment="1">
      <alignment horizontal="left" vertical="center"/>
    </xf>
    <xf numFmtId="4" fontId="10" fillId="27" borderId="82" xfId="0" applyNumberFormat="1" applyFont="1" applyFill="1" applyBorder="1" applyAlignment="1">
      <alignment horizontal="left" vertical="center"/>
    </xf>
    <xf numFmtId="4" fontId="7" fillId="26" borderId="148" xfId="0" applyNumberFormat="1" applyFont="1" applyFill="1" applyBorder="1" applyAlignment="1">
      <alignment horizontal="left" vertical="center"/>
    </xf>
    <xf numFmtId="0" fontId="17" fillId="28" borderId="83" xfId="0" applyFont="1" applyFill="1" applyBorder="1" applyAlignment="1">
      <alignment horizontal="center" vertical="center"/>
    </xf>
    <xf numFmtId="169" fontId="17" fillId="28" borderId="149" xfId="48" applyFont="1" applyFill="1" applyBorder="1" applyAlignment="1">
      <alignment vertical="center"/>
    </xf>
    <xf numFmtId="3" fontId="17" fillId="28" borderId="150" xfId="0" applyNumberFormat="1" applyFont="1" applyFill="1" applyBorder="1" applyAlignment="1">
      <alignment horizontal="left" vertical="center"/>
    </xf>
    <xf numFmtId="169" fontId="17" fillId="28" borderId="151" xfId="48" applyFont="1" applyFill="1" applyBorder="1" applyAlignment="1">
      <alignment horizontal="left" vertical="center"/>
    </xf>
    <xf numFmtId="169" fontId="56" fillId="28" borderId="149" xfId="48" applyFont="1" applyFill="1" applyBorder="1" applyAlignment="1">
      <alignment horizontal="right" vertical="center"/>
    </xf>
    <xf numFmtId="3" fontId="56" fillId="28" borderId="130" xfId="48" applyNumberFormat="1" applyFont="1" applyFill="1" applyBorder="1" applyAlignment="1">
      <alignment horizontal="right" vertical="center"/>
    </xf>
    <xf numFmtId="169" fontId="17" fillId="28" borderId="151" xfId="48" applyFont="1" applyFill="1" applyBorder="1" applyAlignment="1">
      <alignment horizontal="right" vertical="center"/>
    </xf>
    <xf numFmtId="187" fontId="17" fillId="28" borderId="130" xfId="62" applyNumberFormat="1" applyFont="1" applyFill="1" applyBorder="1" applyAlignment="1">
      <alignment vertical="center"/>
    </xf>
    <xf numFmtId="187" fontId="0" fillId="29" borderId="0" xfId="0" applyNumberFormat="1" applyFill="1"/>
    <xf numFmtId="166" fontId="0" fillId="29" borderId="0" xfId="0" applyNumberFormat="1" applyFill="1"/>
    <xf numFmtId="191" fontId="10" fillId="27" borderId="130" xfId="62" applyNumberFormat="1" applyFont="1" applyFill="1" applyBorder="1" applyAlignment="1">
      <alignment vertical="center"/>
    </xf>
    <xf numFmtId="0" fontId="43" fillId="25" borderId="153" xfId="0" applyFont="1" applyFill="1" applyBorder="1" applyAlignment="1">
      <alignment horizontal="center" vertical="center" wrapText="1"/>
    </xf>
    <xf numFmtId="181" fontId="17" fillId="28" borderId="128" xfId="63" applyNumberFormat="1" applyFont="1" applyFill="1" applyBorder="1" applyAlignment="1">
      <alignment vertical="center"/>
    </xf>
    <xf numFmtId="181" fontId="10" fillId="27" borderId="128" xfId="63" applyNumberFormat="1" applyFont="1" applyFill="1" applyBorder="1" applyAlignment="1">
      <alignment vertical="center"/>
    </xf>
    <xf numFmtId="4" fontId="17" fillId="25" borderId="129" xfId="0" applyNumberFormat="1" applyFont="1" applyFill="1" applyBorder="1" applyAlignment="1">
      <alignment vertical="center"/>
    </xf>
    <xf numFmtId="4" fontId="17" fillId="25" borderId="130" xfId="0" applyNumberFormat="1" applyFont="1" applyFill="1" applyBorder="1" applyAlignment="1">
      <alignment vertical="center"/>
    </xf>
    <xf numFmtId="181" fontId="17" fillId="25" borderId="130" xfId="63" applyNumberFormat="1" applyFont="1" applyFill="1" applyBorder="1" applyAlignment="1">
      <alignment vertical="center"/>
    </xf>
    <xf numFmtId="181" fontId="17" fillId="25" borderId="133" xfId="63" applyNumberFormat="1" applyFont="1" applyFill="1" applyBorder="1" applyAlignment="1">
      <alignment vertical="center"/>
    </xf>
    <xf numFmtId="0" fontId="78" fillId="28" borderId="33" xfId="0" applyFont="1" applyFill="1" applyBorder="1"/>
    <xf numFmtId="4" fontId="17" fillId="28" borderId="155" xfId="0" applyNumberFormat="1" applyFont="1" applyFill="1" applyBorder="1" applyAlignment="1">
      <alignment horizontal="center" vertical="center"/>
    </xf>
    <xf numFmtId="4" fontId="7" fillId="31" borderId="82" xfId="0" applyNumberFormat="1" applyFont="1" applyFill="1" applyBorder="1" applyAlignment="1">
      <alignment vertical="center"/>
    </xf>
    <xf numFmtId="10" fontId="7" fillId="31" borderId="128" xfId="189" applyNumberFormat="1" applyFont="1" applyFill="1" applyBorder="1">
      <alignment vertical="center"/>
    </xf>
    <xf numFmtId="4" fontId="10" fillId="26" borderId="82" xfId="0" applyNumberFormat="1" applyFont="1" applyFill="1" applyBorder="1" applyAlignment="1">
      <alignment vertical="center"/>
    </xf>
    <xf numFmtId="10" fontId="10" fillId="26" borderId="128" xfId="189" applyNumberFormat="1" applyFill="1" applyBorder="1">
      <alignment vertical="center"/>
    </xf>
    <xf numFmtId="10" fontId="10" fillId="27" borderId="128" xfId="189" applyNumberFormat="1" applyBorder="1">
      <alignment vertical="center"/>
    </xf>
    <xf numFmtId="4" fontId="10" fillId="26" borderId="82" xfId="189" applyNumberFormat="1" applyFill="1" applyBorder="1">
      <alignment vertical="center"/>
    </xf>
    <xf numFmtId="4" fontId="10" fillId="27" borderId="82" xfId="189" applyNumberFormat="1" applyBorder="1">
      <alignment vertical="center"/>
    </xf>
    <xf numFmtId="0" fontId="17" fillId="25" borderId="83" xfId="0" applyFont="1" applyFill="1" applyBorder="1" applyAlignment="1">
      <alignment horizontal="center" vertical="center" wrapText="1"/>
    </xf>
    <xf numFmtId="187" fontId="17" fillId="25" borderId="157" xfId="62" applyNumberFormat="1" applyFont="1" applyFill="1" applyBorder="1" applyAlignment="1">
      <alignment horizontal="center" vertical="center" wrapText="1"/>
    </xf>
    <xf numFmtId="181" fontId="17" fillId="25" borderId="150" xfId="63" applyNumberFormat="1" applyFont="1" applyFill="1" applyBorder="1" applyAlignment="1">
      <alignment horizontal="center" vertical="center" wrapText="1"/>
    </xf>
    <xf numFmtId="10" fontId="56" fillId="25" borderId="158" xfId="179" applyNumberFormat="1" applyFont="1" applyFill="1" applyBorder="1"/>
    <xf numFmtId="0" fontId="17" fillId="30" borderId="131" xfId="190" applyBorder="1">
      <alignment horizontal="left" vertical="center"/>
    </xf>
    <xf numFmtId="0" fontId="7" fillId="31" borderId="82" xfId="187" applyBorder="1" applyAlignment="1">
      <alignment horizontal="center" vertical="center"/>
    </xf>
    <xf numFmtId="0" fontId="10" fillId="27" borderId="82" xfId="189" applyBorder="1" applyAlignment="1">
      <alignment horizontal="left" vertical="center" indent="4"/>
    </xf>
    <xf numFmtId="0" fontId="17" fillId="28" borderId="129" xfId="190" applyFill="1" applyBorder="1">
      <alignment horizontal="left" vertical="center"/>
    </xf>
    <xf numFmtId="0" fontId="17" fillId="28" borderId="84" xfId="191" applyBorder="1">
      <alignment horizontal="left" vertical="center"/>
    </xf>
    <xf numFmtId="169" fontId="17" fillId="28" borderId="130" xfId="48" applyFont="1" applyFill="1" applyBorder="1" applyAlignment="1">
      <alignment horizontal="left" vertical="center"/>
    </xf>
    <xf numFmtId="0" fontId="106" fillId="0" borderId="0" xfId="0" applyFont="1" applyAlignment="1">
      <alignment vertical="center" wrapText="1"/>
    </xf>
    <xf numFmtId="4" fontId="107" fillId="0" borderId="0" xfId="190" applyNumberFormat="1" applyFont="1" applyFill="1" applyBorder="1">
      <alignment horizontal="left" vertical="center"/>
    </xf>
    <xf numFmtId="166" fontId="107" fillId="0" borderId="0" xfId="190" applyNumberFormat="1" applyFont="1" applyFill="1" applyBorder="1">
      <alignment horizontal="left" vertical="center"/>
    </xf>
    <xf numFmtId="169" fontId="108" fillId="0" borderId="0" xfId="48" applyFont="1" applyFill="1" applyBorder="1" applyAlignment="1">
      <alignment horizontal="left" vertical="center"/>
    </xf>
    <xf numFmtId="181" fontId="107" fillId="0" borderId="0" xfId="190" applyNumberFormat="1" applyFont="1" applyFill="1" applyBorder="1">
      <alignment horizontal="left" vertical="center"/>
    </xf>
    <xf numFmtId="190" fontId="108" fillId="0" borderId="0" xfId="48" applyNumberFormat="1" applyFont="1" applyFill="1" applyBorder="1" applyAlignment="1">
      <alignment horizontal="left" vertical="center"/>
    </xf>
    <xf numFmtId="0" fontId="109" fillId="0" borderId="0" xfId="0" applyFont="1" applyAlignment="1">
      <alignment vertical="center" wrapText="1"/>
    </xf>
    <xf numFmtId="190" fontId="108" fillId="0" borderId="123" xfId="48" applyNumberFormat="1" applyFont="1" applyFill="1" applyBorder="1" applyAlignment="1">
      <alignment horizontal="left" vertical="center"/>
    </xf>
    <xf numFmtId="176" fontId="110" fillId="0" borderId="0" xfId="168" applyNumberFormat="1" applyFont="1" applyAlignment="1">
      <alignment horizontal="left" vertical="center" wrapText="1"/>
    </xf>
    <xf numFmtId="181" fontId="110" fillId="0" borderId="0" xfId="63" applyNumberFormat="1" applyFont="1" applyFill="1" applyBorder="1" applyAlignment="1">
      <alignment vertical="center"/>
    </xf>
    <xf numFmtId="4" fontId="110" fillId="0" borderId="0" xfId="0" applyNumberFormat="1" applyFont="1" applyAlignment="1">
      <alignment vertical="center"/>
    </xf>
    <xf numFmtId="4" fontId="111" fillId="0" borderId="0" xfId="0" applyNumberFormat="1" applyFont="1" applyAlignment="1">
      <alignment vertical="center" wrapText="1"/>
    </xf>
    <xf numFmtId="0" fontId="17" fillId="37" borderId="82" xfId="191" applyFill="1" applyBorder="1">
      <alignment horizontal="left" vertical="center"/>
    </xf>
    <xf numFmtId="0" fontId="17" fillId="37" borderId="12" xfId="191" applyFill="1">
      <alignment horizontal="left" vertical="center"/>
    </xf>
    <xf numFmtId="166" fontId="17" fillId="37" borderId="12" xfId="191" applyNumberFormat="1" applyFill="1">
      <alignment horizontal="left" vertical="center"/>
    </xf>
    <xf numFmtId="4" fontId="17" fillId="30" borderId="129" xfId="190" applyNumberFormat="1" applyBorder="1">
      <alignment horizontal="left" vertical="center"/>
    </xf>
    <xf numFmtId="4" fontId="17" fillId="30" borderId="130" xfId="190" applyNumberFormat="1" applyBorder="1">
      <alignment horizontal="left" vertical="center"/>
    </xf>
    <xf numFmtId="166" fontId="17" fillId="30" borderId="130" xfId="190" applyNumberFormat="1" applyBorder="1">
      <alignment horizontal="left" vertical="center"/>
    </xf>
    <xf numFmtId="166" fontId="17" fillId="29" borderId="130" xfId="190" applyNumberFormat="1" applyFill="1" applyBorder="1">
      <alignment horizontal="left" vertical="center"/>
    </xf>
    <xf numFmtId="181" fontId="17" fillId="30" borderId="130" xfId="190" applyNumberFormat="1" applyBorder="1">
      <alignment horizontal="left" vertical="center"/>
    </xf>
    <xf numFmtId="0" fontId="9" fillId="0" borderId="0" xfId="0" applyFont="1" applyAlignment="1">
      <alignment vertical="center" wrapText="1"/>
    </xf>
    <xf numFmtId="4" fontId="17" fillId="0" borderId="0" xfId="190" applyNumberFormat="1" applyFill="1" applyBorder="1">
      <alignment horizontal="left" vertical="center"/>
    </xf>
    <xf numFmtId="166" fontId="17" fillId="0" borderId="0" xfId="190" applyNumberFormat="1" applyFill="1" applyBorder="1">
      <alignment horizontal="left" vertical="center"/>
    </xf>
    <xf numFmtId="181" fontId="17" fillId="0" borderId="0" xfId="190" applyNumberFormat="1" applyFill="1" applyBorder="1">
      <alignment horizontal="left" vertical="center"/>
    </xf>
    <xf numFmtId="176" fontId="3" fillId="0" borderId="0" xfId="168" applyNumberFormat="1" applyFont="1" applyAlignment="1">
      <alignment horizontal="left" vertical="center" wrapText="1"/>
    </xf>
    <xf numFmtId="181" fontId="10" fillId="0" borderId="0" xfId="63" applyNumberFormat="1" applyFont="1" applyFill="1" applyBorder="1" applyAlignment="1">
      <alignment vertical="center"/>
    </xf>
    <xf numFmtId="4" fontId="10" fillId="0" borderId="0" xfId="0" applyNumberFormat="1" applyFont="1" applyAlignment="1">
      <alignment vertical="center"/>
    </xf>
    <xf numFmtId="4" fontId="57" fillId="0" borderId="0" xfId="0" applyNumberFormat="1" applyFont="1" applyAlignment="1">
      <alignment vertical="center" wrapText="1"/>
    </xf>
    <xf numFmtId="167" fontId="96" fillId="0" borderId="0" xfId="49" applyFont="1" applyFill="1" applyBorder="1"/>
    <xf numFmtId="0" fontId="95" fillId="0" borderId="0" xfId="139" applyFont="1"/>
    <xf numFmtId="9" fontId="96" fillId="0" borderId="0" xfId="172" applyFont="1" applyFill="1" applyBorder="1"/>
    <xf numFmtId="43" fontId="96" fillId="0" borderId="0" xfId="139" applyNumberFormat="1" applyFont="1"/>
    <xf numFmtId="10" fontId="96" fillId="0" borderId="0" xfId="172" applyNumberFormat="1" applyFont="1" applyFill="1" applyBorder="1"/>
    <xf numFmtId="167" fontId="96" fillId="0" borderId="0" xfId="139" applyNumberFormat="1" applyFont="1"/>
    <xf numFmtId="167" fontId="95" fillId="0" borderId="0" xfId="49" applyFont="1" applyFill="1" applyBorder="1"/>
    <xf numFmtId="167" fontId="27" fillId="0" borderId="0" xfId="49" applyFont="1" applyFill="1" applyBorder="1"/>
    <xf numFmtId="3" fontId="96" fillId="0" borderId="0" xfId="139" applyNumberFormat="1" applyFont="1"/>
    <xf numFmtId="3" fontId="95" fillId="0" borderId="0" xfId="139" applyNumberFormat="1" applyFont="1"/>
    <xf numFmtId="186" fontId="51" fillId="0" borderId="0" xfId="139" applyNumberFormat="1" applyFont="1"/>
    <xf numFmtId="3" fontId="51" fillId="29" borderId="38" xfId="139" applyNumberFormat="1" applyFont="1" applyFill="1" applyBorder="1" applyAlignment="1">
      <alignment horizontal="left" vertical="center" wrapText="1" indent="1"/>
    </xf>
    <xf numFmtId="4" fontId="96" fillId="0" borderId="38" xfId="139" applyNumberFormat="1" applyFont="1" applyBorder="1" applyAlignment="1">
      <alignment horizontal="left" vertical="center" wrapText="1" indent="2"/>
    </xf>
    <xf numFmtId="4" fontId="51" fillId="0" borderId="38" xfId="139" applyNumberFormat="1" applyFont="1" applyBorder="1" applyAlignment="1">
      <alignment horizontal="left" vertical="center" wrapText="1" indent="1"/>
    </xf>
    <xf numFmtId="3" fontId="96" fillId="29" borderId="38" xfId="139" applyNumberFormat="1" applyFont="1" applyFill="1" applyBorder="1" applyAlignment="1">
      <alignment horizontal="left" vertical="center" wrapText="1" indent="1"/>
    </xf>
    <xf numFmtId="0" fontId="99" fillId="23" borderId="28" xfId="142" applyFont="1" applyFill="1" applyBorder="1"/>
    <xf numFmtId="0" fontId="112" fillId="0" borderId="0" xfId="0" applyFont="1"/>
    <xf numFmtId="0" fontId="104" fillId="29" borderId="0" xfId="0" applyFont="1" applyFill="1"/>
    <xf numFmtId="0" fontId="102" fillId="25" borderId="10" xfId="0" applyFont="1" applyFill="1" applyBorder="1" applyAlignment="1">
      <alignment horizontal="center" vertical="center" wrapText="1"/>
    </xf>
    <xf numFmtId="0" fontId="104" fillId="24" borderId="0" xfId="0" applyFont="1" applyFill="1"/>
    <xf numFmtId="4" fontId="10" fillId="27" borderId="82" xfId="0" applyNumberFormat="1" applyFont="1" applyFill="1" applyBorder="1" applyAlignment="1">
      <alignment horizontal="center" vertical="center"/>
    </xf>
    <xf numFmtId="0" fontId="17" fillId="25" borderId="129" xfId="63" applyNumberFormat="1" applyFont="1" applyFill="1" applyBorder="1" applyAlignment="1">
      <alignment horizontal="center" vertical="center" wrapText="1"/>
    </xf>
    <xf numFmtId="181" fontId="17" fillId="25" borderId="130" xfId="63" applyNumberFormat="1" applyFont="1" applyFill="1" applyBorder="1" applyAlignment="1">
      <alignment horizontal="center" vertical="center" wrapText="1"/>
    </xf>
    <xf numFmtId="181" fontId="17" fillId="25" borderId="133" xfId="63" applyNumberFormat="1" applyFont="1" applyFill="1" applyBorder="1" applyAlignment="1">
      <alignment horizontal="center" vertical="center" wrapText="1"/>
    </xf>
    <xf numFmtId="0" fontId="55" fillId="26" borderId="159" xfId="0" applyFont="1" applyFill="1" applyBorder="1" applyAlignment="1">
      <alignment horizontal="right"/>
    </xf>
    <xf numFmtId="0" fontId="55" fillId="26" borderId="160" xfId="0" applyFont="1" applyFill="1" applyBorder="1" applyAlignment="1">
      <alignment horizontal="left"/>
    </xf>
    <xf numFmtId="9" fontId="91" fillId="29" borderId="0" xfId="172" applyFont="1" applyFill="1" applyBorder="1" applyAlignment="1">
      <alignment horizontal="left" vertical="center" wrapText="1"/>
    </xf>
    <xf numFmtId="181" fontId="17" fillId="37" borderId="128" xfId="63" applyNumberFormat="1" applyFont="1" applyFill="1" applyBorder="1" applyAlignment="1">
      <alignment horizontal="left" vertical="center"/>
    </xf>
    <xf numFmtId="181" fontId="17" fillId="28" borderId="128" xfId="63" applyNumberFormat="1" applyFont="1" applyFill="1" applyBorder="1" applyAlignment="1">
      <alignment horizontal="left" vertical="center"/>
    </xf>
    <xf numFmtId="181" fontId="7" fillId="31" borderId="128" xfId="63" applyNumberFormat="1" applyFont="1" applyFill="1" applyBorder="1" applyAlignment="1">
      <alignment vertical="center"/>
    </xf>
    <xf numFmtId="181" fontId="10" fillId="27" borderId="143" xfId="63" applyNumberFormat="1" applyFont="1" applyFill="1" applyBorder="1" applyAlignment="1">
      <alignment vertical="center"/>
    </xf>
    <xf numFmtId="181" fontId="7" fillId="26" borderId="143" xfId="63" applyNumberFormat="1" applyFont="1" applyFill="1" applyBorder="1" applyAlignment="1">
      <alignment vertical="center"/>
    </xf>
    <xf numFmtId="181" fontId="17" fillId="30" borderId="133" xfId="63" applyNumberFormat="1" applyFont="1" applyFill="1" applyBorder="1" applyAlignment="1">
      <alignment horizontal="left" vertical="center"/>
    </xf>
    <xf numFmtId="181" fontId="17" fillId="37" borderId="12" xfId="63" applyNumberFormat="1" applyFont="1" applyFill="1" applyBorder="1" applyAlignment="1">
      <alignment horizontal="left" vertical="center"/>
    </xf>
    <xf numFmtId="181" fontId="17" fillId="28" borderId="12" xfId="63" applyNumberFormat="1" applyFont="1" applyFill="1" applyBorder="1" applyAlignment="1">
      <alignment horizontal="left" vertical="center"/>
    </xf>
    <xf numFmtId="181" fontId="7" fillId="31" borderId="12" xfId="63" applyNumberFormat="1" applyFont="1" applyFill="1" applyBorder="1" applyAlignment="1">
      <alignment vertical="center"/>
    </xf>
    <xf numFmtId="181" fontId="10" fillId="27" borderId="67" xfId="63" applyNumberFormat="1" applyFont="1" applyFill="1" applyBorder="1" applyAlignment="1">
      <alignment vertical="center"/>
    </xf>
    <xf numFmtId="181" fontId="7" fillId="26" borderId="67" xfId="63" applyNumberFormat="1" applyFont="1" applyFill="1" applyBorder="1" applyAlignment="1">
      <alignment vertical="center"/>
    </xf>
    <xf numFmtId="181" fontId="17" fillId="30" borderId="130" xfId="63" applyNumberFormat="1" applyFont="1" applyFill="1" applyBorder="1" applyAlignment="1">
      <alignment horizontal="left" vertical="center"/>
    </xf>
    <xf numFmtId="181" fontId="69" fillId="35" borderId="123" xfId="63" applyNumberFormat="1" applyFont="1" applyFill="1" applyBorder="1" applyAlignment="1">
      <alignment horizontal="left" vertical="center"/>
    </xf>
    <xf numFmtId="0" fontId="0" fillId="29" borderId="92" xfId="0" applyFill="1" applyBorder="1" applyAlignment="1">
      <alignment horizontal="left" indent="3"/>
    </xf>
    <xf numFmtId="0" fontId="0" fillId="29" borderId="93" xfId="0" applyFill="1" applyBorder="1" applyAlignment="1">
      <alignment horizontal="left" indent="3"/>
    </xf>
    <xf numFmtId="0" fontId="0" fillId="0" borderId="93" xfId="0" applyBorder="1" applyAlignment="1">
      <alignment horizontal="left" indent="3"/>
    </xf>
    <xf numFmtId="0" fontId="0" fillId="0" borderId="95" xfId="0" applyBorder="1" applyAlignment="1">
      <alignment horizontal="left" indent="3"/>
    </xf>
    <xf numFmtId="0" fontId="55" fillId="26" borderId="18" xfId="0" applyFont="1" applyFill="1" applyBorder="1" applyAlignment="1">
      <alignment horizontal="right"/>
    </xf>
    <xf numFmtId="0" fontId="55" fillId="0" borderId="0" xfId="0" applyFont="1" applyAlignment="1">
      <alignment horizontal="center" vertical="center"/>
    </xf>
    <xf numFmtId="0" fontId="55" fillId="0" borderId="0" xfId="0" applyFont="1" applyAlignment="1">
      <alignment horizontal="left" vertical="center" wrapText="1"/>
    </xf>
    <xf numFmtId="169" fontId="55" fillId="0" borderId="0" xfId="48" applyFont="1" applyFill="1" applyBorder="1" applyAlignment="1">
      <alignment horizontal="right" vertical="center"/>
    </xf>
    <xf numFmtId="0" fontId="0" fillId="29" borderId="92" xfId="0" applyFill="1" applyBorder="1" applyAlignment="1">
      <alignment horizontal="left" indent="1"/>
    </xf>
    <xf numFmtId="0" fontId="0" fillId="29" borderId="93" xfId="0" applyFill="1" applyBorder="1" applyAlignment="1">
      <alignment horizontal="left" indent="1"/>
    </xf>
    <xf numFmtId="0" fontId="0" fillId="29" borderId="95" xfId="0" applyFill="1" applyBorder="1" applyAlignment="1">
      <alignment horizontal="left" indent="1"/>
    </xf>
    <xf numFmtId="0" fontId="0" fillId="29" borderId="118" xfId="0" applyFill="1" applyBorder="1" applyAlignment="1">
      <alignment horizontal="left" indent="1"/>
    </xf>
    <xf numFmtId="0" fontId="0" fillId="29" borderId="94" xfId="0" applyFill="1" applyBorder="1" applyAlignment="1">
      <alignment horizontal="left" indent="1"/>
    </xf>
    <xf numFmtId="0" fontId="0" fillId="29" borderId="119" xfId="0" applyFill="1" applyBorder="1" applyAlignment="1">
      <alignment horizontal="left" indent="1"/>
    </xf>
    <xf numFmtId="0" fontId="55" fillId="26" borderId="1" xfId="0" applyFont="1" applyFill="1" applyBorder="1" applyAlignment="1">
      <alignment horizontal="right"/>
    </xf>
    <xf numFmtId="0" fontId="55" fillId="29" borderId="0" xfId="0" applyFont="1" applyFill="1" applyAlignment="1">
      <alignment horizontal="right"/>
    </xf>
    <xf numFmtId="0" fontId="113" fillId="29" borderId="0" xfId="0" applyFont="1" applyFill="1" applyAlignment="1">
      <alignment horizontal="justify" vertical="center"/>
    </xf>
    <xf numFmtId="0" fontId="55" fillId="0" borderId="18" xfId="0" applyFont="1" applyBorder="1" applyAlignment="1">
      <alignment horizontal="left" indent="1"/>
    </xf>
    <xf numFmtId="0" fontId="55" fillId="29" borderId="18" xfId="0" applyFont="1" applyFill="1" applyBorder="1" applyAlignment="1">
      <alignment horizontal="left" indent="1"/>
    </xf>
    <xf numFmtId="0" fontId="55" fillId="29" borderId="18" xfId="0" applyFont="1" applyFill="1" applyBorder="1"/>
    <xf numFmtId="0" fontId="55" fillId="29" borderId="18" xfId="0" applyFont="1" applyFill="1" applyBorder="1" applyAlignment="1">
      <alignment horizontal="center"/>
    </xf>
    <xf numFmtId="188" fontId="55" fillId="26" borderId="1" xfId="49" applyNumberFormat="1" applyFont="1" applyFill="1" applyBorder="1" applyAlignment="1">
      <alignment horizontal="right"/>
    </xf>
    <xf numFmtId="188" fontId="55" fillId="29" borderId="18" xfId="49" applyNumberFormat="1" applyFont="1" applyFill="1" applyBorder="1" applyAlignment="1">
      <alignment horizontal="right"/>
    </xf>
    <xf numFmtId="188" fontId="55" fillId="26" borderId="18" xfId="49" applyNumberFormat="1" applyFont="1" applyFill="1" applyBorder="1" applyAlignment="1">
      <alignment horizontal="right"/>
    </xf>
    <xf numFmtId="188" fontId="53" fillId="29" borderId="93" xfId="49" applyNumberFormat="1" applyFont="1" applyFill="1" applyBorder="1" applyAlignment="1">
      <alignment horizontal="right"/>
    </xf>
    <xf numFmtId="188" fontId="55" fillId="29" borderId="18" xfId="49" applyNumberFormat="1" applyFont="1" applyFill="1" applyBorder="1" applyAlignment="1">
      <alignment horizontal="right" vertical="center"/>
    </xf>
    <xf numFmtId="188" fontId="53" fillId="29" borderId="92" xfId="49" applyNumberFormat="1" applyFont="1" applyFill="1" applyBorder="1" applyAlignment="1">
      <alignment horizontal="right" vertical="center"/>
    </xf>
    <xf numFmtId="9" fontId="0" fillId="29" borderId="0" xfId="172" applyFont="1" applyFill="1"/>
    <xf numFmtId="10" fontId="3" fillId="29" borderId="0" xfId="172" applyNumberFormat="1" applyFont="1" applyFill="1" applyAlignment="1">
      <alignment horizontal="right"/>
    </xf>
    <xf numFmtId="10" fontId="16" fillId="29" borderId="0" xfId="172" applyNumberFormat="1" applyFont="1" applyFill="1" applyBorder="1" applyAlignment="1">
      <alignment horizontal="right" wrapText="1"/>
    </xf>
    <xf numFmtId="10" fontId="64" fillId="23" borderId="80" xfId="172" applyNumberFormat="1" applyFont="1" applyFill="1" applyBorder="1" applyAlignment="1">
      <alignment horizontal="right"/>
    </xf>
    <xf numFmtId="10" fontId="3" fillId="0" borderId="0" xfId="172" applyNumberFormat="1" applyFont="1" applyFill="1" applyAlignment="1">
      <alignment horizontal="right"/>
    </xf>
    <xf numFmtId="43" fontId="13" fillId="29" borderId="0" xfId="0" applyNumberFormat="1" applyFont="1" applyFill="1" applyAlignment="1">
      <alignment vertical="center"/>
    </xf>
    <xf numFmtId="4" fontId="10" fillId="27" borderId="155" xfId="0" applyNumberFormat="1" applyFont="1" applyFill="1" applyBorder="1" applyAlignment="1">
      <alignment horizontal="left" vertical="center"/>
    </xf>
    <xf numFmtId="3" fontId="10" fillId="27" borderId="20" xfId="0" applyNumberFormat="1" applyFont="1" applyFill="1" applyBorder="1" applyAlignment="1">
      <alignment vertical="center"/>
    </xf>
    <xf numFmtId="169" fontId="10" fillId="27" borderId="11" xfId="48" applyFont="1" applyFill="1" applyBorder="1" applyAlignment="1">
      <alignment vertical="center"/>
    </xf>
    <xf numFmtId="169" fontId="10" fillId="27" borderId="74" xfId="55" applyFont="1" applyFill="1" applyBorder="1" applyAlignment="1">
      <alignment vertical="center"/>
    </xf>
    <xf numFmtId="4" fontId="10" fillId="27" borderId="155" xfId="0" applyNumberFormat="1" applyFont="1" applyFill="1" applyBorder="1" applyAlignment="1">
      <alignment vertical="center"/>
    </xf>
    <xf numFmtId="181" fontId="10" fillId="27" borderId="25" xfId="63" applyNumberFormat="1" applyFont="1" applyFill="1" applyBorder="1" applyAlignment="1">
      <alignment vertical="center"/>
    </xf>
    <xf numFmtId="187" fontId="10" fillId="27" borderId="11" xfId="62" applyNumberFormat="1" applyFont="1" applyFill="1" applyBorder="1" applyAlignment="1">
      <alignment vertical="center"/>
    </xf>
    <xf numFmtId="10" fontId="10" fillId="27" borderId="116" xfId="189" applyNumberFormat="1" applyBorder="1">
      <alignment vertical="center"/>
    </xf>
    <xf numFmtId="4" fontId="7" fillId="31" borderId="162" xfId="0" applyNumberFormat="1" applyFont="1" applyFill="1" applyBorder="1" applyAlignment="1">
      <alignment vertical="center"/>
    </xf>
    <xf numFmtId="181" fontId="7" fillId="31" borderId="30" xfId="63" applyNumberFormat="1" applyFont="1" applyFill="1" applyBorder="1" applyAlignment="1">
      <alignment vertical="center"/>
    </xf>
    <xf numFmtId="187" fontId="7" fillId="31" borderId="27" xfId="62" applyNumberFormat="1" applyFont="1" applyFill="1" applyBorder="1" applyAlignment="1">
      <alignment vertical="center"/>
    </xf>
    <xf numFmtId="10" fontId="7" fillId="31" borderId="163" xfId="189" applyNumberFormat="1" applyFont="1" applyFill="1" applyBorder="1">
      <alignment vertical="center"/>
    </xf>
    <xf numFmtId="10" fontId="10" fillId="27" borderId="48" xfId="189" applyNumberFormat="1" applyBorder="1">
      <alignment vertical="center"/>
    </xf>
    <xf numFmtId="0" fontId="114" fillId="29" borderId="0" xfId="0" applyFont="1" applyFill="1"/>
    <xf numFmtId="0" fontId="115" fillId="23" borderId="45" xfId="142" applyFont="1" applyFill="1" applyBorder="1" applyAlignment="1">
      <alignment horizontal="center" wrapText="1"/>
    </xf>
    <xf numFmtId="0" fontId="87" fillId="30" borderId="126" xfId="190" applyFont="1" applyBorder="1">
      <alignment horizontal="left" vertical="center"/>
    </xf>
    <xf numFmtId="2" fontId="87" fillId="28" borderId="128" xfId="191" applyNumberFormat="1" applyFont="1" applyBorder="1" applyAlignment="1">
      <alignment horizontal="center" vertical="center"/>
    </xf>
    <xf numFmtId="2" fontId="87" fillId="31" borderId="128" xfId="187" applyNumberFormat="1" applyFont="1" applyBorder="1" applyAlignment="1">
      <alignment horizontal="center" vertical="center"/>
    </xf>
    <xf numFmtId="2" fontId="116" fillId="27" borderId="128" xfId="189" applyNumberFormat="1" applyFont="1" applyBorder="1" applyAlignment="1">
      <alignment horizontal="center" vertical="center"/>
    </xf>
    <xf numFmtId="2" fontId="87" fillId="28" borderId="133" xfId="190" applyNumberFormat="1" applyFont="1" applyFill="1" applyBorder="1" applyAlignment="1">
      <alignment horizontal="center" vertical="center"/>
    </xf>
    <xf numFmtId="0" fontId="62" fillId="29" borderId="0" xfId="0" applyFont="1" applyFill="1"/>
    <xf numFmtId="181" fontId="87" fillId="28" borderId="10" xfId="63" applyNumberFormat="1" applyFont="1" applyFill="1" applyBorder="1" applyAlignment="1">
      <alignment vertical="center"/>
    </xf>
    <xf numFmtId="187" fontId="10" fillId="0" borderId="10" xfId="62" applyNumberFormat="1" applyFont="1" applyFill="1" applyBorder="1" applyAlignment="1">
      <alignment vertical="center"/>
    </xf>
    <xf numFmtId="187" fontId="7" fillId="26" borderId="128" xfId="62" applyNumberFormat="1" applyFont="1" applyFill="1" applyBorder="1" applyAlignment="1">
      <alignment vertical="center"/>
    </xf>
    <xf numFmtId="0" fontId="56" fillId="25" borderId="146" xfId="0" applyFont="1" applyFill="1" applyBorder="1" applyAlignment="1">
      <alignment horizontal="center" vertical="center" wrapText="1"/>
    </xf>
    <xf numFmtId="187" fontId="56" fillId="28" borderId="130" xfId="62" applyNumberFormat="1" applyFont="1" applyFill="1" applyBorder="1" applyAlignment="1">
      <alignment vertical="center"/>
    </xf>
    <xf numFmtId="187" fontId="56" fillId="28" borderId="133" xfId="62" applyNumberFormat="1" applyFont="1" applyFill="1" applyBorder="1" applyAlignment="1">
      <alignment vertical="center"/>
    </xf>
    <xf numFmtId="3" fontId="51" fillId="0" borderId="38" xfId="139" applyNumberFormat="1" applyFont="1" applyBorder="1" applyAlignment="1">
      <alignment horizontal="left" vertical="center" wrapText="1" indent="1"/>
    </xf>
    <xf numFmtId="186" fontId="96" fillId="0" borderId="39" xfId="49" applyNumberFormat="1" applyFont="1" applyFill="1" applyBorder="1" applyAlignment="1">
      <alignment vertical="center"/>
    </xf>
    <xf numFmtId="181" fontId="10" fillId="27" borderId="11" xfId="63" applyNumberFormat="1" applyFont="1" applyFill="1" applyBorder="1" applyAlignment="1">
      <alignment vertical="center"/>
    </xf>
    <xf numFmtId="169" fontId="10" fillId="27" borderId="161" xfId="48" applyFont="1" applyFill="1" applyBorder="1" applyAlignment="1">
      <alignment vertical="center"/>
    </xf>
    <xf numFmtId="168" fontId="0" fillId="29" borderId="0" xfId="62" applyFont="1" applyFill="1"/>
    <xf numFmtId="168" fontId="12" fillId="29" borderId="0" xfId="62" applyFont="1" applyFill="1"/>
    <xf numFmtId="10" fontId="0" fillId="0" borderId="0" xfId="172" applyNumberFormat="1" applyFont="1"/>
    <xf numFmtId="168" fontId="55" fillId="29" borderId="0" xfId="0" applyNumberFormat="1" applyFont="1" applyFill="1"/>
    <xf numFmtId="0" fontId="116" fillId="0" borderId="0" xfId="0" applyFont="1" applyAlignment="1">
      <alignment vertical="center" wrapText="1"/>
    </xf>
    <xf numFmtId="0" fontId="17" fillId="28" borderId="11" xfId="191" applyBorder="1" applyAlignment="1">
      <alignment horizontal="center" vertical="center" wrapText="1"/>
    </xf>
    <xf numFmtId="182" fontId="0" fillId="29" borderId="0" xfId="48" applyNumberFormat="1" applyFont="1" applyFill="1" applyAlignment="1">
      <alignment wrapText="1"/>
    </xf>
    <xf numFmtId="169" fontId="116" fillId="0" borderId="0" xfId="48" applyFont="1" applyFill="1" applyBorder="1" applyAlignment="1">
      <alignment vertical="center" wrapText="1"/>
    </xf>
    <xf numFmtId="169" fontId="87" fillId="0" borderId="0" xfId="48" applyFont="1" applyFill="1" applyBorder="1" applyAlignment="1">
      <alignment vertical="center" wrapText="1"/>
    </xf>
    <xf numFmtId="0" fontId="87" fillId="0" borderId="0" xfId="0" applyFont="1" applyAlignment="1">
      <alignment vertical="center" wrapText="1"/>
    </xf>
    <xf numFmtId="169" fontId="10" fillId="0" borderId="0" xfId="48" applyFont="1" applyFill="1" applyBorder="1" applyAlignment="1">
      <alignment vertical="center" wrapText="1"/>
    </xf>
    <xf numFmtId="176" fontId="44" fillId="0" borderId="0" xfId="168" applyNumberFormat="1" applyFont="1" applyAlignment="1">
      <alignment horizontal="left" vertical="center" wrapText="1"/>
    </xf>
    <xf numFmtId="169" fontId="7" fillId="0" borderId="0" xfId="48" applyFont="1" applyFill="1" applyBorder="1" applyAlignment="1">
      <alignment vertical="center" wrapText="1"/>
    </xf>
    <xf numFmtId="176" fontId="44" fillId="0" borderId="49" xfId="168" applyNumberFormat="1" applyFont="1" applyBorder="1" applyAlignment="1">
      <alignment vertical="center"/>
    </xf>
    <xf numFmtId="176" fontId="44" fillId="0" borderId="0" xfId="168" applyNumberFormat="1" applyFont="1" applyAlignment="1">
      <alignment vertical="center"/>
    </xf>
    <xf numFmtId="0" fontId="66" fillId="29" borderId="0" xfId="0" applyFont="1" applyFill="1" applyAlignment="1">
      <alignment horizontal="left" wrapText="1"/>
    </xf>
    <xf numFmtId="0" fontId="66" fillId="29" borderId="0" xfId="0" applyFont="1" applyFill="1" applyAlignment="1">
      <alignment horizontal="center" wrapText="1"/>
    </xf>
    <xf numFmtId="0" fontId="77" fillId="23" borderId="28" xfId="142" applyFont="1" applyFill="1" applyBorder="1" applyAlignment="1">
      <alignment horizontal="center" wrapText="1"/>
    </xf>
    <xf numFmtId="0" fontId="77" fillId="23" borderId="29" xfId="142" applyFont="1" applyFill="1" applyBorder="1" applyAlignment="1">
      <alignment horizontal="center" wrapText="1"/>
    </xf>
    <xf numFmtId="0" fontId="77" fillId="23" borderId="19" xfId="142" applyFont="1" applyFill="1" applyBorder="1" applyAlignment="1">
      <alignment horizontal="center" wrapText="1"/>
    </xf>
    <xf numFmtId="0" fontId="7" fillId="27" borderId="26" xfId="0" applyFont="1" applyFill="1" applyBorder="1" applyAlignment="1">
      <alignment horizontal="center" vertical="center"/>
    </xf>
    <xf numFmtId="0" fontId="102" fillId="25" borderId="23" xfId="0" applyFont="1" applyFill="1" applyBorder="1" applyAlignment="1">
      <alignment horizontal="center" vertical="center"/>
    </xf>
    <xf numFmtId="0" fontId="102" fillId="25" borderId="15" xfId="0" applyFont="1" applyFill="1" applyBorder="1" applyAlignment="1">
      <alignment horizontal="center" vertical="center"/>
    </xf>
    <xf numFmtId="0" fontId="102" fillId="25" borderId="25" xfId="0" applyFont="1" applyFill="1" applyBorder="1" applyAlignment="1">
      <alignment horizontal="center" vertical="center"/>
    </xf>
    <xf numFmtId="0" fontId="102" fillId="25" borderId="56" xfId="0" applyFont="1" applyFill="1" applyBorder="1" applyAlignment="1">
      <alignment horizontal="center" vertical="center"/>
    </xf>
    <xf numFmtId="0" fontId="102" fillId="25" borderId="57" xfId="0" applyFont="1" applyFill="1" applyBorder="1" applyAlignment="1">
      <alignment horizontal="center" vertical="center"/>
    </xf>
    <xf numFmtId="0" fontId="102" fillId="25" borderId="58" xfId="0" applyFont="1" applyFill="1" applyBorder="1" applyAlignment="1">
      <alignment horizontal="center" vertical="center"/>
    </xf>
    <xf numFmtId="0" fontId="102" fillId="25" borderId="59" xfId="0" applyFont="1" applyFill="1" applyBorder="1" applyAlignment="1">
      <alignment horizontal="center" vertical="center"/>
    </xf>
    <xf numFmtId="0" fontId="60" fillId="29" borderId="33" xfId="0" applyFont="1" applyFill="1" applyBorder="1" applyAlignment="1">
      <alignment horizontal="left" vertical="center" wrapText="1"/>
    </xf>
    <xf numFmtId="0" fontId="60" fillId="29" borderId="45" xfId="0" applyFont="1" applyFill="1" applyBorder="1" applyAlignment="1">
      <alignment horizontal="left" vertical="center" wrapText="1"/>
    </xf>
    <xf numFmtId="0" fontId="60" fillId="29" borderId="46" xfId="0" applyFont="1" applyFill="1" applyBorder="1" applyAlignment="1">
      <alignment horizontal="left" vertical="center" wrapText="1"/>
    </xf>
    <xf numFmtId="0" fontId="60" fillId="29" borderId="34" xfId="0" applyFont="1" applyFill="1" applyBorder="1" applyAlignment="1">
      <alignment horizontal="left" vertical="center" wrapText="1"/>
    </xf>
    <xf numFmtId="0" fontId="60" fillId="29" borderId="0" xfId="0" applyFont="1" applyFill="1" applyAlignment="1">
      <alignment horizontal="left" vertical="center" wrapText="1"/>
    </xf>
    <xf numFmtId="0" fontId="60" fillId="29" borderId="48" xfId="0" applyFont="1" applyFill="1" applyBorder="1" applyAlignment="1">
      <alignment horizontal="left" vertical="center" wrapText="1"/>
    </xf>
    <xf numFmtId="0" fontId="60" fillId="29" borderId="32" xfId="0" applyFont="1" applyFill="1" applyBorder="1" applyAlignment="1">
      <alignment horizontal="left" vertical="center" wrapText="1"/>
    </xf>
    <xf numFmtId="0" fontId="60" fillId="29" borderId="35" xfId="0" applyFont="1" applyFill="1" applyBorder="1" applyAlignment="1">
      <alignment horizontal="left" vertical="center" wrapText="1"/>
    </xf>
    <xf numFmtId="0" fontId="60" fillId="29" borderId="47" xfId="0" applyFont="1" applyFill="1" applyBorder="1" applyAlignment="1">
      <alignment horizontal="left" vertical="center" wrapText="1"/>
    </xf>
    <xf numFmtId="0" fontId="7" fillId="27" borderId="20" xfId="0" applyFont="1" applyFill="1" applyBorder="1" applyAlignment="1">
      <alignment horizontal="center" vertical="center"/>
    </xf>
    <xf numFmtId="0" fontId="7" fillId="27" borderId="24" xfId="0" applyFont="1" applyFill="1" applyBorder="1" applyAlignment="1">
      <alignment horizontal="center" vertical="center"/>
    </xf>
    <xf numFmtId="0" fontId="56" fillId="25" borderId="125" xfId="0" applyFont="1" applyFill="1" applyBorder="1" applyAlignment="1">
      <alignment horizontal="center" vertical="center" wrapText="1"/>
    </xf>
    <xf numFmtId="0" fontId="17" fillId="25" borderId="127" xfId="0" applyFont="1" applyFill="1" applyBorder="1" applyAlignment="1">
      <alignment horizontal="center" vertical="center" wrapText="1"/>
    </xf>
    <xf numFmtId="0" fontId="55" fillId="29" borderId="0" xfId="0" applyFont="1" applyFill="1" applyAlignment="1">
      <alignment horizontal="center" vertical="center" wrapText="1"/>
    </xf>
    <xf numFmtId="0" fontId="58" fillId="29" borderId="28" xfId="0" applyFont="1" applyFill="1" applyBorder="1" applyAlignment="1">
      <alignment horizontal="center" vertical="center" wrapText="1"/>
    </xf>
    <xf numFmtId="0" fontId="58" fillId="29" borderId="29" xfId="0" applyFont="1" applyFill="1" applyBorder="1" applyAlignment="1">
      <alignment horizontal="center" vertical="center" wrapText="1"/>
    </xf>
    <xf numFmtId="0" fontId="58" fillId="29" borderId="19" xfId="0" applyFont="1" applyFill="1" applyBorder="1" applyAlignment="1">
      <alignment horizontal="center" vertical="center" wrapText="1"/>
    </xf>
    <xf numFmtId="0" fontId="76" fillId="29" borderId="28" xfId="0" applyFont="1" applyFill="1" applyBorder="1" applyAlignment="1">
      <alignment horizontal="center" vertical="center"/>
    </xf>
    <xf numFmtId="0" fontId="76" fillId="29" borderId="29" xfId="0" applyFont="1" applyFill="1" applyBorder="1" applyAlignment="1">
      <alignment horizontal="center" vertical="center"/>
    </xf>
    <xf numFmtId="0" fontId="60" fillId="29" borderId="28" xfId="0" applyFont="1" applyFill="1" applyBorder="1" applyAlignment="1">
      <alignment horizontal="left" vertical="center" wrapText="1"/>
    </xf>
    <xf numFmtId="0" fontId="60" fillId="29" borderId="29" xfId="0" applyFont="1" applyFill="1" applyBorder="1" applyAlignment="1">
      <alignment horizontal="left" vertical="center" wrapText="1"/>
    </xf>
    <xf numFmtId="4" fontId="17" fillId="29" borderId="0" xfId="0" applyNumberFormat="1" applyFont="1" applyFill="1" applyAlignment="1">
      <alignment horizontal="center" vertical="center"/>
    </xf>
    <xf numFmtId="0" fontId="87" fillId="29" borderId="0" xfId="0" applyFont="1" applyFill="1" applyAlignment="1">
      <alignment horizontal="left" vertical="center" wrapText="1"/>
    </xf>
    <xf numFmtId="176" fontId="44" fillId="0" borderId="16" xfId="168" applyNumberFormat="1" applyFont="1" applyBorder="1" applyAlignment="1">
      <alignment horizontal="left" vertical="center" wrapText="1"/>
    </xf>
    <xf numFmtId="176" fontId="44" fillId="0" borderId="17" xfId="168" applyNumberFormat="1" applyFont="1" applyBorder="1" applyAlignment="1">
      <alignment horizontal="left" vertical="center" wrapText="1"/>
    </xf>
    <xf numFmtId="176" fontId="44" fillId="0" borderId="49" xfId="168" applyNumberFormat="1" applyFont="1" applyBorder="1" applyAlignment="1">
      <alignment horizontal="left" vertical="center" wrapText="1"/>
    </xf>
    <xf numFmtId="176" fontId="44" fillId="0" borderId="0" xfId="168" applyNumberFormat="1" applyFont="1" applyAlignment="1">
      <alignment horizontal="left" vertical="center" wrapText="1"/>
    </xf>
    <xf numFmtId="176" fontId="44" fillId="0" borderId="13" xfId="168" applyNumberFormat="1" applyFont="1" applyBorder="1" applyAlignment="1">
      <alignment horizontal="left" vertical="center" wrapText="1"/>
    </xf>
    <xf numFmtId="176" fontId="44" fillId="0" borderId="14" xfId="168" applyNumberFormat="1" applyFont="1" applyBorder="1" applyAlignment="1">
      <alignment horizontal="left" vertical="center" wrapText="1"/>
    </xf>
    <xf numFmtId="0" fontId="60" fillId="0" borderId="28" xfId="0" applyFont="1" applyBorder="1" applyAlignment="1">
      <alignment horizontal="left" vertical="center" wrapText="1"/>
    </xf>
    <xf numFmtId="0" fontId="60" fillId="0" borderId="29" xfId="0" applyFont="1" applyBorder="1" applyAlignment="1">
      <alignment horizontal="left" vertical="center" wrapText="1"/>
    </xf>
    <xf numFmtId="0" fontId="60" fillId="0" borderId="19" xfId="0" applyFont="1" applyBorder="1" applyAlignment="1">
      <alignment horizontal="left" vertical="center" wrapText="1"/>
    </xf>
    <xf numFmtId="0" fontId="70" fillId="25" borderId="125" xfId="0" applyFont="1" applyFill="1" applyBorder="1" applyAlignment="1">
      <alignment horizontal="center" vertical="center" wrapText="1"/>
    </xf>
    <xf numFmtId="0" fontId="70" fillId="25" borderId="140" xfId="0" applyFont="1" applyFill="1" applyBorder="1" applyAlignment="1">
      <alignment horizontal="center" vertical="center" wrapText="1"/>
    </xf>
    <xf numFmtId="0" fontId="70" fillId="25" borderId="141" xfId="0" applyFont="1" applyFill="1" applyBorder="1" applyAlignment="1">
      <alignment horizontal="center" vertical="center" wrapText="1"/>
    </xf>
    <xf numFmtId="0" fontId="70" fillId="25" borderId="88" xfId="0" applyFont="1" applyFill="1" applyBorder="1" applyAlignment="1">
      <alignment horizontal="center" vertical="center" wrapText="1"/>
    </xf>
    <xf numFmtId="0" fontId="70" fillId="25" borderId="80" xfId="0" applyFont="1" applyFill="1" applyBorder="1" applyAlignment="1">
      <alignment horizontal="center" vertical="center" wrapText="1"/>
    </xf>
    <xf numFmtId="0" fontId="70" fillId="25" borderId="114" xfId="0" applyFont="1" applyFill="1" applyBorder="1" applyAlignment="1">
      <alignment horizontal="center" vertical="center" wrapText="1"/>
    </xf>
    <xf numFmtId="0" fontId="17" fillId="29" borderId="0" xfId="0" applyFont="1" applyFill="1" applyAlignment="1">
      <alignment horizontal="center" vertical="center" wrapText="1"/>
    </xf>
    <xf numFmtId="0" fontId="61" fillId="29" borderId="33" xfId="0" applyFont="1" applyFill="1" applyBorder="1" applyAlignment="1">
      <alignment horizontal="left" vertical="center" wrapText="1"/>
    </xf>
    <xf numFmtId="0" fontId="61" fillId="29" borderId="45" xfId="0" applyFont="1" applyFill="1" applyBorder="1" applyAlignment="1">
      <alignment horizontal="left" vertical="center" wrapText="1"/>
    </xf>
    <xf numFmtId="0" fontId="61" fillId="29" borderId="46" xfId="0" applyFont="1" applyFill="1" applyBorder="1" applyAlignment="1">
      <alignment horizontal="left" vertical="center" wrapText="1"/>
    </xf>
    <xf numFmtId="0" fontId="61" fillId="29" borderId="34" xfId="0" applyFont="1" applyFill="1" applyBorder="1" applyAlignment="1">
      <alignment horizontal="left" vertical="center" wrapText="1"/>
    </xf>
    <xf numFmtId="0" fontId="61" fillId="29" borderId="0" xfId="0" applyFont="1" applyFill="1" applyAlignment="1">
      <alignment horizontal="left" vertical="center" wrapText="1"/>
    </xf>
    <xf numFmtId="0" fontId="61" fillId="29" borderId="48" xfId="0" applyFont="1" applyFill="1" applyBorder="1" applyAlignment="1">
      <alignment horizontal="left" vertical="center" wrapText="1"/>
    </xf>
    <xf numFmtId="0" fontId="61" fillId="29" borderId="32" xfId="0" applyFont="1" applyFill="1" applyBorder="1" applyAlignment="1">
      <alignment horizontal="left" vertical="center" wrapText="1"/>
    </xf>
    <xf numFmtId="0" fontId="61" fillId="29" borderId="35" xfId="0" applyFont="1" applyFill="1" applyBorder="1" applyAlignment="1">
      <alignment horizontal="left" vertical="center" wrapText="1"/>
    </xf>
    <xf numFmtId="0" fontId="61" fillId="29" borderId="47" xfId="0" applyFont="1" applyFill="1" applyBorder="1" applyAlignment="1">
      <alignment horizontal="left" vertical="center" wrapText="1"/>
    </xf>
    <xf numFmtId="0" fontId="17" fillId="25" borderId="33" xfId="0" applyFont="1" applyFill="1" applyBorder="1" applyAlignment="1">
      <alignment horizontal="center" vertical="center" wrapText="1"/>
    </xf>
    <xf numFmtId="0" fontId="17" fillId="25" borderId="34" xfId="0" applyFont="1" applyFill="1" applyBorder="1" applyAlignment="1">
      <alignment horizontal="center" vertical="center" wrapText="1"/>
    </xf>
    <xf numFmtId="0" fontId="17" fillId="25" borderId="45" xfId="0" applyFont="1" applyFill="1" applyBorder="1" applyAlignment="1">
      <alignment horizontal="center" vertical="center" wrapText="1"/>
    </xf>
    <xf numFmtId="0" fontId="17" fillId="25" borderId="85" xfId="0" applyFont="1" applyFill="1" applyBorder="1" applyAlignment="1">
      <alignment horizontal="center" vertical="center" wrapText="1"/>
    </xf>
    <xf numFmtId="0" fontId="58" fillId="29" borderId="28" xfId="0" applyFont="1" applyFill="1" applyBorder="1" applyAlignment="1">
      <alignment horizontal="left" vertical="top" wrapText="1"/>
    </xf>
    <xf numFmtId="0" fontId="58" fillId="29" borderId="29" xfId="0" applyFont="1" applyFill="1" applyBorder="1" applyAlignment="1">
      <alignment horizontal="left" vertical="top" wrapText="1"/>
    </xf>
    <xf numFmtId="0" fontId="58" fillId="29" borderId="19" xfId="0" applyFont="1" applyFill="1" applyBorder="1" applyAlignment="1">
      <alignment horizontal="left" vertical="top" wrapText="1"/>
    </xf>
    <xf numFmtId="0" fontId="17" fillId="25" borderId="88" xfId="0" applyFont="1" applyFill="1" applyBorder="1" applyAlignment="1">
      <alignment horizontal="center" vertical="center" wrapText="1"/>
    </xf>
    <xf numFmtId="0" fontId="17" fillId="25" borderId="80" xfId="0" applyFont="1" applyFill="1" applyBorder="1" applyAlignment="1">
      <alignment horizontal="center" vertical="center" wrapText="1"/>
    </xf>
    <xf numFmtId="0" fontId="17" fillId="25" borderId="144" xfId="0" applyFont="1" applyFill="1" applyBorder="1" applyAlignment="1">
      <alignment horizontal="center" vertical="center" wrapText="1"/>
    </xf>
    <xf numFmtId="0" fontId="17" fillId="25" borderId="145" xfId="0" applyFont="1" applyFill="1" applyBorder="1" applyAlignment="1">
      <alignment horizontal="center" vertical="center" wrapText="1"/>
    </xf>
    <xf numFmtId="0" fontId="98" fillId="0" borderId="28" xfId="142" applyFont="1" applyBorder="1" applyAlignment="1">
      <alignment horizontal="center"/>
    </xf>
    <xf numFmtId="0" fontId="98" fillId="0" borderId="29" xfId="142" applyFont="1" applyBorder="1" applyAlignment="1">
      <alignment horizontal="center"/>
    </xf>
    <xf numFmtId="0" fontId="98" fillId="0" borderId="19" xfId="142" applyFont="1" applyBorder="1" applyAlignment="1">
      <alignment horizontal="center"/>
    </xf>
    <xf numFmtId="0" fontId="98" fillId="23" borderId="28" xfId="142" applyFont="1" applyFill="1" applyBorder="1" applyAlignment="1">
      <alignment horizontal="center" wrapText="1"/>
    </xf>
    <xf numFmtId="0" fontId="98" fillId="23" borderId="29" xfId="142" applyFont="1" applyFill="1" applyBorder="1" applyAlignment="1">
      <alignment horizontal="center" wrapText="1"/>
    </xf>
    <xf numFmtId="0" fontId="98" fillId="23" borderId="19" xfId="142" applyFont="1" applyFill="1" applyBorder="1" applyAlignment="1">
      <alignment horizontal="center" wrapText="1"/>
    </xf>
    <xf numFmtId="0" fontId="17" fillId="25" borderId="125" xfId="0" applyFont="1" applyFill="1" applyBorder="1" applyAlignment="1">
      <alignment horizontal="center" vertical="center" wrapText="1"/>
    </xf>
    <xf numFmtId="0" fontId="17" fillId="25" borderId="141" xfId="0" applyFont="1" applyFill="1" applyBorder="1" applyAlignment="1">
      <alignment horizontal="center" vertical="center" wrapText="1"/>
    </xf>
    <xf numFmtId="0" fontId="17" fillId="25" borderId="97" xfId="0" applyFont="1" applyFill="1" applyBorder="1" applyAlignment="1">
      <alignment horizontal="center" vertical="center" wrapText="1"/>
    </xf>
    <xf numFmtId="0" fontId="17" fillId="25" borderId="152" xfId="0" applyFont="1" applyFill="1" applyBorder="1" applyAlignment="1">
      <alignment horizontal="center" vertical="center" wrapText="1"/>
    </xf>
    <xf numFmtId="0" fontId="17" fillId="25" borderId="46" xfId="0" applyFont="1" applyFill="1" applyBorder="1" applyAlignment="1">
      <alignment horizontal="center" vertical="center" wrapText="1"/>
    </xf>
    <xf numFmtId="0" fontId="58" fillId="29" borderId="28" xfId="0" applyFont="1" applyFill="1" applyBorder="1" applyAlignment="1">
      <alignment horizontal="left" vertical="center" wrapText="1"/>
    </xf>
    <xf numFmtId="0" fontId="58" fillId="29" borderId="29" xfId="0" applyFont="1" applyFill="1" applyBorder="1" applyAlignment="1">
      <alignment horizontal="left" vertical="center" wrapText="1"/>
    </xf>
    <xf numFmtId="0" fontId="58" fillId="29" borderId="19" xfId="0" applyFont="1" applyFill="1" applyBorder="1" applyAlignment="1">
      <alignment horizontal="left" vertical="center" wrapText="1"/>
    </xf>
    <xf numFmtId="0" fontId="77" fillId="23" borderId="32" xfId="142" applyFont="1" applyFill="1" applyBorder="1" applyAlignment="1">
      <alignment horizontal="center" wrapText="1"/>
    </xf>
    <xf numFmtId="0" fontId="77" fillId="23" borderId="35" xfId="142" applyFont="1" applyFill="1" applyBorder="1" applyAlignment="1">
      <alignment horizontal="center" wrapText="1"/>
    </xf>
    <xf numFmtId="0" fontId="77" fillId="23" borderId="47" xfId="142" applyFont="1" applyFill="1" applyBorder="1" applyAlignment="1">
      <alignment horizontal="center" wrapText="1"/>
    </xf>
    <xf numFmtId="4" fontId="17" fillId="28" borderId="152" xfId="0" applyNumberFormat="1" applyFont="1" applyFill="1" applyBorder="1" applyAlignment="1">
      <alignment horizontal="center" vertical="center"/>
    </xf>
    <xf numFmtId="4" fontId="17" fillId="28" borderId="45" xfId="0" applyNumberFormat="1" applyFont="1" applyFill="1" applyBorder="1" applyAlignment="1">
      <alignment horizontal="center" vertical="center"/>
    </xf>
    <xf numFmtId="0" fontId="69" fillId="28" borderId="154" xfId="0" applyFont="1" applyFill="1" applyBorder="1" applyAlignment="1">
      <alignment horizontal="center" vertical="center"/>
    </xf>
    <xf numFmtId="0" fontId="69" fillId="28" borderId="156" xfId="0" applyFont="1" applyFill="1" applyBorder="1" applyAlignment="1">
      <alignment horizontal="center" vertical="center"/>
    </xf>
    <xf numFmtId="0" fontId="0" fillId="29" borderId="28" xfId="0" applyFill="1" applyBorder="1" applyAlignment="1">
      <alignment horizontal="left" vertical="center" wrapText="1"/>
    </xf>
    <xf numFmtId="0" fontId="0" fillId="29" borderId="29" xfId="0" applyFill="1" applyBorder="1" applyAlignment="1">
      <alignment horizontal="left" vertical="center" wrapText="1"/>
    </xf>
    <xf numFmtId="0" fontId="0" fillId="29" borderId="19" xfId="0" applyFill="1" applyBorder="1" applyAlignment="1">
      <alignment horizontal="left" vertical="center" wrapText="1"/>
    </xf>
    <xf numFmtId="0" fontId="58" fillId="29" borderId="28" xfId="0" applyFont="1" applyFill="1" applyBorder="1" applyAlignment="1">
      <alignment horizontal="left" wrapText="1"/>
    </xf>
    <xf numFmtId="0" fontId="58" fillId="29" borderId="29" xfId="0" applyFont="1" applyFill="1" applyBorder="1" applyAlignment="1">
      <alignment horizontal="left" wrapText="1"/>
    </xf>
    <xf numFmtId="0" fontId="58" fillId="29" borderId="19" xfId="0" applyFont="1" applyFill="1" applyBorder="1" applyAlignment="1">
      <alignment horizontal="left" wrapText="1"/>
    </xf>
    <xf numFmtId="0" fontId="59" fillId="29" borderId="28" xfId="0" applyFont="1" applyFill="1" applyBorder="1" applyAlignment="1">
      <alignment horizontal="left" vertical="center" wrapText="1"/>
    </xf>
    <xf numFmtId="0" fontId="59" fillId="29" borderId="29" xfId="0" applyFont="1" applyFill="1" applyBorder="1" applyAlignment="1">
      <alignment horizontal="left" vertical="center" wrapText="1"/>
    </xf>
    <xf numFmtId="0" fontId="59" fillId="29" borderId="19" xfId="0" applyFont="1" applyFill="1" applyBorder="1" applyAlignment="1">
      <alignment horizontal="left" vertical="center" wrapText="1"/>
    </xf>
    <xf numFmtId="0" fontId="17" fillId="28" borderId="88" xfId="191" applyBorder="1" applyAlignment="1">
      <alignment horizontal="center" vertical="center"/>
    </xf>
    <xf numFmtId="0" fontId="17" fillId="28" borderId="105" xfId="191" applyBorder="1" applyAlignment="1">
      <alignment horizontal="center" vertical="center"/>
    </xf>
    <xf numFmtId="0" fontId="17" fillId="28" borderId="106" xfId="191" applyBorder="1" applyAlignment="1">
      <alignment horizontal="center" vertical="center"/>
    </xf>
    <xf numFmtId="0" fontId="17" fillId="28" borderId="104" xfId="191" applyBorder="1" applyAlignment="1">
      <alignment horizontal="center" vertical="center"/>
    </xf>
    <xf numFmtId="0" fontId="17" fillId="28" borderId="117" xfId="191" applyBorder="1" applyAlignment="1">
      <alignment horizontal="center" vertical="center"/>
    </xf>
    <xf numFmtId="0" fontId="17" fillId="28" borderId="45" xfId="191" applyBorder="1" applyAlignment="1">
      <alignment horizontal="center" vertical="center"/>
    </xf>
    <xf numFmtId="0" fontId="17" fillId="28" borderId="0" xfId="191" applyBorder="1" applyAlignment="1">
      <alignment horizontal="center" vertical="center"/>
    </xf>
    <xf numFmtId="0" fontId="17" fillId="28" borderId="112" xfId="191" applyBorder="1" applyAlignment="1">
      <alignment horizontal="center" vertical="center"/>
    </xf>
    <xf numFmtId="0" fontId="17" fillId="28" borderId="113" xfId="191" applyBorder="1" applyAlignment="1">
      <alignment horizontal="center" vertical="center"/>
    </xf>
    <xf numFmtId="0" fontId="17" fillId="28" borderId="109" xfId="191" applyBorder="1" applyAlignment="1">
      <alignment horizontal="center" vertical="center"/>
    </xf>
    <xf numFmtId="0" fontId="17" fillId="28" borderId="108" xfId="191" applyBorder="1" applyAlignment="1">
      <alignment horizontal="center" vertical="center"/>
    </xf>
    <xf numFmtId="0" fontId="17" fillId="28" borderId="111" xfId="191" applyBorder="1" applyAlignment="1">
      <alignment horizontal="center" vertical="center" wrapText="1"/>
    </xf>
    <xf numFmtId="0" fontId="17" fillId="28" borderId="115" xfId="191" applyBorder="1" applyAlignment="1">
      <alignment horizontal="center" vertical="center" wrapText="1"/>
    </xf>
    <xf numFmtId="0" fontId="17" fillId="28" borderId="80" xfId="191" applyBorder="1" applyAlignment="1">
      <alignment horizontal="center" vertical="center"/>
    </xf>
    <xf numFmtId="0" fontId="17" fillId="28" borderId="114" xfId="191" applyBorder="1" applyAlignment="1">
      <alignment horizontal="center" vertical="center"/>
    </xf>
    <xf numFmtId="0" fontId="17" fillId="36" borderId="63" xfId="191" applyFill="1" applyBorder="1" applyAlignment="1">
      <alignment horizontal="center" vertical="center"/>
    </xf>
    <xf numFmtId="0" fontId="17" fillId="36" borderId="65" xfId="191" applyFill="1" applyBorder="1" applyAlignment="1">
      <alignment horizontal="center" vertical="center"/>
    </xf>
    <xf numFmtId="0" fontId="17" fillId="36" borderId="107" xfId="191" applyFill="1" applyBorder="1" applyAlignment="1">
      <alignment horizontal="center" vertical="center"/>
    </xf>
    <xf numFmtId="0" fontId="56" fillId="36" borderId="105" xfId="191" applyFont="1" applyFill="1" applyBorder="1" applyAlignment="1">
      <alignment horizontal="center" vertical="center"/>
    </xf>
    <xf numFmtId="0" fontId="56" fillId="36" borderId="106" xfId="191" applyFont="1" applyFill="1" applyBorder="1" applyAlignment="1">
      <alignment horizontal="center" vertical="center"/>
    </xf>
    <xf numFmtId="0" fontId="56" fillId="36" borderId="104" xfId="191" applyFont="1" applyFill="1" applyBorder="1" applyAlignment="1">
      <alignment horizontal="center" vertical="center"/>
    </xf>
    <xf numFmtId="0" fontId="17" fillId="36" borderId="134" xfId="191" applyFill="1" applyBorder="1" applyAlignment="1">
      <alignment horizontal="center" vertical="center"/>
    </xf>
    <xf numFmtId="0" fontId="0" fillId="31" borderId="50" xfId="0" applyFill="1" applyBorder="1" applyAlignment="1">
      <alignment horizontal="center" vertical="center" wrapText="1"/>
    </xf>
    <xf numFmtId="0" fontId="0" fillId="31" borderId="77" xfId="0" applyFill="1" applyBorder="1" applyAlignment="1">
      <alignment horizontal="center" vertical="center" wrapText="1"/>
    </xf>
    <xf numFmtId="0" fontId="55" fillId="31" borderId="50" xfId="0" applyFont="1" applyFill="1" applyBorder="1" applyAlignment="1">
      <alignment horizontal="center" vertical="center" wrapText="1"/>
    </xf>
    <xf numFmtId="0" fontId="55" fillId="31" borderId="77" xfId="0" applyFont="1" applyFill="1" applyBorder="1" applyAlignment="1">
      <alignment horizontal="center" vertical="center" wrapText="1"/>
    </xf>
    <xf numFmtId="0" fontId="55" fillId="31" borderId="124" xfId="0" applyFont="1" applyFill="1" applyBorder="1" applyAlignment="1">
      <alignment horizontal="center" vertical="center" wrapText="1"/>
    </xf>
    <xf numFmtId="0" fontId="55" fillId="31" borderId="135" xfId="0" applyFont="1" applyFill="1" applyBorder="1" applyAlignment="1">
      <alignment horizontal="center" vertical="center" wrapText="1"/>
    </xf>
    <xf numFmtId="0" fontId="55" fillId="31" borderId="78" xfId="0" applyFont="1" applyFill="1" applyBorder="1" applyAlignment="1">
      <alignment horizontal="center" vertical="center" wrapText="1"/>
    </xf>
    <xf numFmtId="0" fontId="55" fillId="31" borderId="68" xfId="0" applyFont="1" applyFill="1" applyBorder="1" applyAlignment="1">
      <alignment horizontal="center" vertical="center" wrapText="1"/>
    </xf>
    <xf numFmtId="0" fontId="0" fillId="31" borderId="78" xfId="0" applyFill="1" applyBorder="1" applyAlignment="1">
      <alignment horizontal="center" vertical="center" wrapText="1"/>
    </xf>
    <xf numFmtId="0" fontId="0" fillId="31" borderId="68" xfId="0" applyFill="1" applyBorder="1" applyAlignment="1">
      <alignment horizontal="center" vertical="center" wrapText="1"/>
    </xf>
    <xf numFmtId="0" fontId="55" fillId="31" borderId="137" xfId="0" applyFont="1" applyFill="1" applyBorder="1" applyAlignment="1">
      <alignment horizontal="center" vertical="center" wrapText="1"/>
    </xf>
    <xf numFmtId="0" fontId="0" fillId="31" borderId="137" xfId="0" applyFill="1" applyBorder="1" applyAlignment="1">
      <alignment horizontal="center" vertical="center" wrapText="1"/>
    </xf>
    <xf numFmtId="0" fontId="0" fillId="26" borderId="68" xfId="0" applyFill="1" applyBorder="1" applyAlignment="1">
      <alignment horizontal="center" wrapText="1"/>
    </xf>
    <xf numFmtId="0" fontId="0" fillId="26" borderId="50" xfId="0" applyFill="1" applyBorder="1" applyAlignment="1">
      <alignment horizontal="center" wrapText="1"/>
    </xf>
    <xf numFmtId="0" fontId="0" fillId="31" borderId="77" xfId="0" applyFill="1" applyBorder="1" applyAlignment="1">
      <alignment horizontal="center" wrapText="1"/>
    </xf>
    <xf numFmtId="0" fontId="0" fillId="26" borderId="137" xfId="0" applyFill="1" applyBorder="1" applyAlignment="1">
      <alignment horizontal="center" wrapText="1"/>
    </xf>
    <xf numFmtId="0" fontId="0" fillId="31" borderId="136" xfId="0" applyFill="1" applyBorder="1" applyAlignment="1">
      <alignment horizontal="center" wrapText="1"/>
    </xf>
    <xf numFmtId="0" fontId="0" fillId="31" borderId="136" xfId="0" applyFill="1" applyBorder="1" applyAlignment="1">
      <alignment horizontal="center" vertical="center" wrapText="1"/>
    </xf>
    <xf numFmtId="0" fontId="0" fillId="31" borderId="78" xfId="0" applyFill="1" applyBorder="1" applyAlignment="1">
      <alignment horizontal="center" wrapText="1"/>
    </xf>
    <xf numFmtId="0" fontId="0" fillId="31" borderId="68" xfId="0" applyFill="1" applyBorder="1" applyAlignment="1">
      <alignment horizontal="center" wrapText="1"/>
    </xf>
    <xf numFmtId="0" fontId="0" fillId="31" borderId="50" xfId="0" applyFill="1" applyBorder="1" applyAlignment="1">
      <alignment horizontal="center" wrapText="1"/>
    </xf>
    <xf numFmtId="0" fontId="0" fillId="31" borderId="137" xfId="0" applyFill="1" applyBorder="1" applyAlignment="1">
      <alignment horizontal="center" wrapText="1"/>
    </xf>
    <xf numFmtId="0" fontId="0" fillId="26" borderId="78" xfId="0" applyFill="1" applyBorder="1" applyAlignment="1">
      <alignment horizontal="center" wrapText="1"/>
    </xf>
    <xf numFmtId="0" fontId="0" fillId="26" borderId="89" xfId="0" applyFill="1" applyBorder="1" applyAlignment="1">
      <alignment horizontal="center" wrapText="1"/>
    </xf>
    <xf numFmtId="0" fontId="0" fillId="26" borderId="90" xfId="0" applyFill="1" applyBorder="1" applyAlignment="1">
      <alignment horizontal="center" wrapText="1"/>
    </xf>
    <xf numFmtId="0" fontId="0" fillId="26" borderId="91" xfId="0" applyFill="1" applyBorder="1" applyAlignment="1">
      <alignment horizontal="center" wrapText="1"/>
    </xf>
    <xf numFmtId="0" fontId="0" fillId="25" borderId="78" xfId="0" applyFill="1" applyBorder="1" applyAlignment="1">
      <alignment horizontal="center" wrapText="1"/>
    </xf>
    <xf numFmtId="0" fontId="0" fillId="25" borderId="68" xfId="0" applyFill="1" applyBorder="1" applyAlignment="1">
      <alignment horizontal="center" wrapText="1"/>
    </xf>
    <xf numFmtId="0" fontId="0" fillId="25" borderId="50" xfId="0" applyFill="1" applyBorder="1" applyAlignment="1">
      <alignment horizontal="center" wrapText="1"/>
    </xf>
    <xf numFmtId="0" fontId="0" fillId="25" borderId="90" xfId="0" applyFill="1" applyBorder="1" applyAlignment="1">
      <alignment horizontal="center" wrapText="1"/>
    </xf>
    <xf numFmtId="0" fontId="0" fillId="25" borderId="91" xfId="0" applyFill="1" applyBorder="1" applyAlignment="1">
      <alignment horizontal="center" wrapText="1"/>
    </xf>
    <xf numFmtId="0" fontId="0" fillId="25" borderId="137" xfId="0" applyFill="1" applyBorder="1" applyAlignment="1">
      <alignment horizontal="center" wrapText="1"/>
    </xf>
    <xf numFmtId="0" fontId="0" fillId="25" borderId="138" xfId="0" applyFill="1" applyBorder="1" applyAlignment="1">
      <alignment horizontal="center" wrapText="1"/>
    </xf>
    <xf numFmtId="0" fontId="0" fillId="25" borderId="89" xfId="0" applyFill="1" applyBorder="1" applyAlignment="1">
      <alignment horizontal="center" wrapText="1"/>
    </xf>
    <xf numFmtId="0" fontId="55" fillId="31" borderId="136" xfId="0" applyFont="1" applyFill="1" applyBorder="1" applyAlignment="1">
      <alignment horizontal="center" vertical="center" wrapText="1"/>
    </xf>
    <xf numFmtId="0" fontId="55" fillId="0" borderId="28" xfId="0" applyFont="1" applyBorder="1" applyAlignment="1">
      <alignment horizontal="center"/>
    </xf>
    <xf numFmtId="0" fontId="55" fillId="0" borderId="29" xfId="0" applyFont="1" applyBorder="1" applyAlignment="1">
      <alignment horizontal="center"/>
    </xf>
    <xf numFmtId="0" fontId="55" fillId="0" borderId="19" xfId="0" applyFont="1" applyBorder="1" applyAlignment="1">
      <alignment horizontal="center"/>
    </xf>
    <xf numFmtId="0" fontId="55" fillId="29" borderId="35" xfId="0" applyFont="1" applyFill="1" applyBorder="1" applyAlignment="1">
      <alignment horizontal="center"/>
    </xf>
    <xf numFmtId="0" fontId="77" fillId="23" borderId="18" xfId="142" applyFont="1" applyFill="1" applyBorder="1" applyAlignment="1">
      <alignment horizontal="center" wrapText="1"/>
    </xf>
    <xf numFmtId="0" fontId="79" fillId="0" borderId="28" xfId="0" applyFont="1" applyBorder="1" applyAlignment="1">
      <alignment horizontal="center"/>
    </xf>
    <xf numFmtId="0" fontId="79" fillId="0" borderId="19" xfId="0" applyFont="1" applyBorder="1" applyAlignment="1">
      <alignment horizontal="center"/>
    </xf>
    <xf numFmtId="0" fontId="86" fillId="29" borderId="35" xfId="0" applyFont="1" applyFill="1" applyBorder="1" applyAlignment="1">
      <alignment horizontal="center" vertical="center"/>
    </xf>
    <xf numFmtId="0" fontId="55" fillId="0" borderId="28" xfId="0" applyFont="1" applyBorder="1" applyAlignment="1">
      <alignment horizontal="left" vertical="center" wrapText="1"/>
    </xf>
    <xf numFmtId="0" fontId="55" fillId="0" borderId="29" xfId="0" applyFont="1" applyBorder="1" applyAlignment="1">
      <alignment horizontal="left" vertical="center" wrapText="1"/>
    </xf>
    <xf numFmtId="0" fontId="55" fillId="0" borderId="19" xfId="0" applyFont="1" applyBorder="1" applyAlignment="1">
      <alignment horizontal="left" vertical="center" wrapText="1"/>
    </xf>
    <xf numFmtId="49" fontId="2" fillId="0" borderId="0" xfId="167" applyNumberFormat="1" applyFont="1" applyAlignment="1">
      <alignment horizontal="center" vertical="center" wrapText="1"/>
    </xf>
    <xf numFmtId="4" fontId="89" fillId="30" borderId="26" xfId="190" applyNumberFormat="1" applyFont="1" applyBorder="1" applyAlignment="1">
      <alignment horizontal="left" vertical="center"/>
    </xf>
    <xf numFmtId="4" fontId="89" fillId="30" borderId="0" xfId="190" applyNumberFormat="1" applyFont="1" applyBorder="1" applyAlignment="1">
      <alignment horizontal="left" vertical="center"/>
    </xf>
    <xf numFmtId="4" fontId="89" fillId="30" borderId="139" xfId="190" applyNumberFormat="1" applyFont="1" applyBorder="1" applyAlignment="1">
      <alignment horizontal="left" vertical="center"/>
    </xf>
    <xf numFmtId="0" fontId="2" fillId="29" borderId="0" xfId="0" applyFont="1" applyFill="1" applyAlignment="1">
      <alignment vertical="center" wrapText="1" readingOrder="1"/>
    </xf>
  </cellXfs>
  <cellStyles count="195">
    <cellStyle name="-" xfId="1" xr:uid="{00000000-0005-0000-0000-000000000000}"/>
    <cellStyle name="20% - Accent1" xfId="2" xr:uid="{00000000-0005-0000-0000-000001000000}"/>
    <cellStyle name="20% - Accent2" xfId="3" xr:uid="{00000000-0005-0000-0000-000002000000}"/>
    <cellStyle name="20% - Accent3" xfId="4" xr:uid="{00000000-0005-0000-0000-000003000000}"/>
    <cellStyle name="20% - Accent4" xfId="5" xr:uid="{00000000-0005-0000-0000-000004000000}"/>
    <cellStyle name="20% - Accent5" xfId="6" xr:uid="{00000000-0005-0000-0000-000005000000}"/>
    <cellStyle name="20% - Accent6" xfId="7" xr:uid="{00000000-0005-0000-0000-000006000000}"/>
    <cellStyle name="40% - Accent1" xfId="8" xr:uid="{00000000-0005-0000-0000-000007000000}"/>
    <cellStyle name="40% - Accent2" xfId="9" xr:uid="{00000000-0005-0000-0000-000008000000}"/>
    <cellStyle name="40% - Accent3" xfId="10" xr:uid="{00000000-0005-0000-0000-000009000000}"/>
    <cellStyle name="40% - Accent4" xfId="11" xr:uid="{00000000-0005-0000-0000-00000A000000}"/>
    <cellStyle name="40% - Accent5" xfId="12" xr:uid="{00000000-0005-0000-0000-00000B000000}"/>
    <cellStyle name="40% - Accent6" xfId="13" xr:uid="{00000000-0005-0000-0000-00000C000000}"/>
    <cellStyle name="60% - Accent1" xfId="14" xr:uid="{00000000-0005-0000-0000-00000D000000}"/>
    <cellStyle name="60% - Accent2" xfId="15" xr:uid="{00000000-0005-0000-0000-00000E000000}"/>
    <cellStyle name="60% - Accent3" xfId="16" xr:uid="{00000000-0005-0000-0000-00000F000000}"/>
    <cellStyle name="60% - Accent4" xfId="17" xr:uid="{00000000-0005-0000-0000-000010000000}"/>
    <cellStyle name="60% - Accent5" xfId="18" xr:uid="{00000000-0005-0000-0000-000011000000}"/>
    <cellStyle name="60% - Accent6" xfId="19" xr:uid="{00000000-0005-0000-0000-000012000000}"/>
    <cellStyle name="Accent1" xfId="20" xr:uid="{00000000-0005-0000-0000-000013000000}"/>
    <cellStyle name="Accent2" xfId="21" xr:uid="{00000000-0005-0000-0000-000014000000}"/>
    <cellStyle name="Accent3" xfId="22" xr:uid="{00000000-0005-0000-0000-000015000000}"/>
    <cellStyle name="Accent4" xfId="23" xr:uid="{00000000-0005-0000-0000-000016000000}"/>
    <cellStyle name="Accent5" xfId="24" xr:uid="{00000000-0005-0000-0000-000017000000}"/>
    <cellStyle name="Accent6" xfId="25" xr:uid="{00000000-0005-0000-0000-000018000000}"/>
    <cellStyle name="Bad" xfId="26" xr:uid="{00000000-0005-0000-0000-000019000000}"/>
    <cellStyle name="Calculation" xfId="27" xr:uid="{00000000-0005-0000-0000-00001A000000}"/>
    <cellStyle name="Check Cell" xfId="28" xr:uid="{00000000-0005-0000-0000-00001B000000}"/>
    <cellStyle name="CLARA" xfId="29" xr:uid="{00000000-0005-0000-0000-00001C000000}"/>
    <cellStyle name="CLARA 2" xfId="30" xr:uid="{00000000-0005-0000-0000-00001D000000}"/>
    <cellStyle name="CLARA 3" xfId="31" xr:uid="{00000000-0005-0000-0000-00001E000000}"/>
    <cellStyle name="Encabezado 1" xfId="32" xr:uid="{00000000-0005-0000-0000-00001F000000}"/>
    <cellStyle name="Encabezado 2" xfId="33" xr:uid="{00000000-0005-0000-0000-000020000000}"/>
    <cellStyle name="ENCABEZADO AZUL" xfId="188" xr:uid="{00000000-0005-0000-0000-000021000000}"/>
    <cellStyle name="EstiloLabel" xfId="194" xr:uid="{00000000-0005-0000-0000-000022000000}"/>
    <cellStyle name="Euro" xfId="34" xr:uid="{00000000-0005-0000-0000-000023000000}"/>
    <cellStyle name="Euro 2" xfId="35" xr:uid="{00000000-0005-0000-0000-000024000000}"/>
    <cellStyle name="Explanatory Text" xfId="36" xr:uid="{00000000-0005-0000-0000-000025000000}"/>
    <cellStyle name="Fecha" xfId="37" xr:uid="{00000000-0005-0000-0000-000026000000}"/>
    <cellStyle name="Fijo" xfId="38" xr:uid="{00000000-0005-0000-0000-000027000000}"/>
    <cellStyle name="Good" xfId="39" xr:uid="{00000000-0005-0000-0000-000028000000}"/>
    <cellStyle name="Heading 1" xfId="40" xr:uid="{00000000-0005-0000-0000-000029000000}"/>
    <cellStyle name="Heading 2" xfId="41" xr:uid="{00000000-0005-0000-0000-00002A000000}"/>
    <cellStyle name="Heading 3" xfId="42" xr:uid="{00000000-0005-0000-0000-00002B000000}"/>
    <cellStyle name="Heading 4" xfId="43" xr:uid="{00000000-0005-0000-0000-00002C000000}"/>
    <cellStyle name="Hipervínculo" xfId="44" builtinId="8"/>
    <cellStyle name="Hipervínculo 2" xfId="45" xr:uid="{00000000-0005-0000-0000-00002E000000}"/>
    <cellStyle name="Input" xfId="46" xr:uid="{00000000-0005-0000-0000-00002F000000}"/>
    <cellStyle name="Linked Cell" xfId="47" xr:uid="{00000000-0005-0000-0000-000030000000}"/>
    <cellStyle name="Millares" xfId="48" builtinId="3"/>
    <cellStyle name="Millares [0]" xfId="49" builtinId="6"/>
    <cellStyle name="Millares [0] 2" xfId="50" xr:uid="{00000000-0005-0000-0000-000033000000}"/>
    <cellStyle name="Millares [0] 3" xfId="193" xr:uid="{00000000-0005-0000-0000-000034000000}"/>
    <cellStyle name="Millares 2" xfId="51" xr:uid="{00000000-0005-0000-0000-000035000000}"/>
    <cellStyle name="Millares 2 2" xfId="52" xr:uid="{00000000-0005-0000-0000-000036000000}"/>
    <cellStyle name="Millares 2_Modelación compra de predios" xfId="53" xr:uid="{00000000-0005-0000-0000-000037000000}"/>
    <cellStyle name="Millares 3" xfId="54" xr:uid="{00000000-0005-0000-0000-000038000000}"/>
    <cellStyle name="Millares 4" xfId="55" xr:uid="{00000000-0005-0000-0000-000039000000}"/>
    <cellStyle name="Millares 4 2" xfId="56" xr:uid="{00000000-0005-0000-0000-00003A000000}"/>
    <cellStyle name="Millares 5" xfId="57" xr:uid="{00000000-0005-0000-0000-00003B000000}"/>
    <cellStyle name="Millares 6" xfId="58" xr:uid="{00000000-0005-0000-0000-00003C000000}"/>
    <cellStyle name="Millares 7" xfId="59" xr:uid="{00000000-0005-0000-0000-00003D000000}"/>
    <cellStyle name="Millares 8" xfId="60" xr:uid="{00000000-0005-0000-0000-00003E000000}"/>
    <cellStyle name="Millares 9" xfId="61" xr:uid="{00000000-0005-0000-0000-00003F000000}"/>
    <cellStyle name="Moneda" xfId="62" builtinId="4"/>
    <cellStyle name="Moneda [0]" xfId="63" builtinId="7"/>
    <cellStyle name="Moneda [0] 2" xfId="64" xr:uid="{00000000-0005-0000-0000-000042000000}"/>
    <cellStyle name="Moneda [0] 3" xfId="65" xr:uid="{00000000-0005-0000-0000-000043000000}"/>
    <cellStyle name="Moneda 2" xfId="66" xr:uid="{00000000-0005-0000-0000-000044000000}"/>
    <cellStyle name="Moneda 2 10" xfId="67" xr:uid="{00000000-0005-0000-0000-000045000000}"/>
    <cellStyle name="Moneda 2 11" xfId="68" xr:uid="{00000000-0005-0000-0000-000046000000}"/>
    <cellStyle name="Moneda 2 12" xfId="69" xr:uid="{00000000-0005-0000-0000-000047000000}"/>
    <cellStyle name="Moneda 2 13" xfId="70" xr:uid="{00000000-0005-0000-0000-000048000000}"/>
    <cellStyle name="Moneda 2 14" xfId="71" xr:uid="{00000000-0005-0000-0000-000049000000}"/>
    <cellStyle name="Moneda 2 15" xfId="72" xr:uid="{00000000-0005-0000-0000-00004A000000}"/>
    <cellStyle name="Moneda 2 16" xfId="73" xr:uid="{00000000-0005-0000-0000-00004B000000}"/>
    <cellStyle name="Moneda 2 17" xfId="74" xr:uid="{00000000-0005-0000-0000-00004C000000}"/>
    <cellStyle name="Moneda 2 18" xfId="75" xr:uid="{00000000-0005-0000-0000-00004D000000}"/>
    <cellStyle name="Moneda 2 2" xfId="76" xr:uid="{00000000-0005-0000-0000-00004E000000}"/>
    <cellStyle name="Moneda 2 3" xfId="77" xr:uid="{00000000-0005-0000-0000-00004F000000}"/>
    <cellStyle name="Moneda 2 4" xfId="78" xr:uid="{00000000-0005-0000-0000-000050000000}"/>
    <cellStyle name="Moneda 2 5" xfId="79" xr:uid="{00000000-0005-0000-0000-000051000000}"/>
    <cellStyle name="Moneda 2 6" xfId="80" xr:uid="{00000000-0005-0000-0000-000052000000}"/>
    <cellStyle name="Moneda 2 7" xfId="81" xr:uid="{00000000-0005-0000-0000-000053000000}"/>
    <cellStyle name="Moneda 2 8" xfId="82" xr:uid="{00000000-0005-0000-0000-000054000000}"/>
    <cellStyle name="Moneda 2 9" xfId="83" xr:uid="{00000000-0005-0000-0000-000055000000}"/>
    <cellStyle name="Moneda 3" xfId="84" xr:uid="{00000000-0005-0000-0000-000056000000}"/>
    <cellStyle name="Moneda 4" xfId="85" xr:uid="{00000000-0005-0000-0000-000057000000}"/>
    <cellStyle name="Moneda0" xfId="86" xr:uid="{00000000-0005-0000-0000-000058000000}"/>
    <cellStyle name="No-definido" xfId="87" xr:uid="{00000000-0005-0000-0000-000059000000}"/>
    <cellStyle name="Normal" xfId="0" builtinId="0"/>
    <cellStyle name="Normal 10" xfId="88" xr:uid="{00000000-0005-0000-0000-00005B000000}"/>
    <cellStyle name="Normal 11" xfId="89" xr:uid="{00000000-0005-0000-0000-00005C000000}"/>
    <cellStyle name="Normal 11 2" xfId="90" xr:uid="{00000000-0005-0000-0000-00005D000000}"/>
    <cellStyle name="Normal 12" xfId="91" xr:uid="{00000000-0005-0000-0000-00005E000000}"/>
    <cellStyle name="Normal 12 2" xfId="92" xr:uid="{00000000-0005-0000-0000-00005F000000}"/>
    <cellStyle name="Normal 13" xfId="93" xr:uid="{00000000-0005-0000-0000-000060000000}"/>
    <cellStyle name="Normal 14" xfId="94" xr:uid="{00000000-0005-0000-0000-000061000000}"/>
    <cellStyle name="Normal 15" xfId="95" xr:uid="{00000000-0005-0000-0000-000062000000}"/>
    <cellStyle name="Normal 16" xfId="96" xr:uid="{00000000-0005-0000-0000-000063000000}"/>
    <cellStyle name="Normal 17" xfId="97" xr:uid="{00000000-0005-0000-0000-000064000000}"/>
    <cellStyle name="Normal 18" xfId="98" xr:uid="{00000000-0005-0000-0000-000065000000}"/>
    <cellStyle name="Normal 19" xfId="99" xr:uid="{00000000-0005-0000-0000-000066000000}"/>
    <cellStyle name="Normal 2" xfId="100" xr:uid="{00000000-0005-0000-0000-000067000000}"/>
    <cellStyle name="Normal 2 10" xfId="101" xr:uid="{00000000-0005-0000-0000-000068000000}"/>
    <cellStyle name="Normal 2 11" xfId="102" xr:uid="{00000000-0005-0000-0000-000069000000}"/>
    <cellStyle name="Normal 2 12" xfId="103" xr:uid="{00000000-0005-0000-0000-00006A000000}"/>
    <cellStyle name="Normal 2 13" xfId="104" xr:uid="{00000000-0005-0000-0000-00006B000000}"/>
    <cellStyle name="Normal 2 14" xfId="105" xr:uid="{00000000-0005-0000-0000-00006C000000}"/>
    <cellStyle name="Normal 2 15" xfId="106" xr:uid="{00000000-0005-0000-0000-00006D000000}"/>
    <cellStyle name="Normal 2 16" xfId="107" xr:uid="{00000000-0005-0000-0000-00006E000000}"/>
    <cellStyle name="Normal 2 17" xfId="108" xr:uid="{00000000-0005-0000-0000-00006F000000}"/>
    <cellStyle name="Normal 2 18" xfId="109" xr:uid="{00000000-0005-0000-0000-000070000000}"/>
    <cellStyle name="Normal 2 2" xfId="110" xr:uid="{00000000-0005-0000-0000-000071000000}"/>
    <cellStyle name="Normal 2 2 10" xfId="111" xr:uid="{00000000-0005-0000-0000-000072000000}"/>
    <cellStyle name="Normal 2 2 11" xfId="112" xr:uid="{00000000-0005-0000-0000-000073000000}"/>
    <cellStyle name="Normal 2 2 12" xfId="113" xr:uid="{00000000-0005-0000-0000-000074000000}"/>
    <cellStyle name="Normal 2 2 13" xfId="114" xr:uid="{00000000-0005-0000-0000-000075000000}"/>
    <cellStyle name="Normal 2 2 14" xfId="115" xr:uid="{00000000-0005-0000-0000-000076000000}"/>
    <cellStyle name="Normal 2 2 15" xfId="116" xr:uid="{00000000-0005-0000-0000-000077000000}"/>
    <cellStyle name="Normal 2 2 16" xfId="117" xr:uid="{00000000-0005-0000-0000-000078000000}"/>
    <cellStyle name="Normal 2 2 17" xfId="118" xr:uid="{00000000-0005-0000-0000-000079000000}"/>
    <cellStyle name="Normal 2 2 18" xfId="119" xr:uid="{00000000-0005-0000-0000-00007A000000}"/>
    <cellStyle name="Normal 2 2 2" xfId="120" xr:uid="{00000000-0005-0000-0000-00007B000000}"/>
    <cellStyle name="Normal 2 2 2 2" xfId="121" xr:uid="{00000000-0005-0000-0000-00007C000000}"/>
    <cellStyle name="Normal 2 2 3" xfId="122" xr:uid="{00000000-0005-0000-0000-00007D000000}"/>
    <cellStyle name="Normal 2 2 4" xfId="123" xr:uid="{00000000-0005-0000-0000-00007E000000}"/>
    <cellStyle name="Normal 2 2 5" xfId="124" xr:uid="{00000000-0005-0000-0000-00007F000000}"/>
    <cellStyle name="Normal 2 2 6" xfId="125" xr:uid="{00000000-0005-0000-0000-000080000000}"/>
    <cellStyle name="Normal 2 2 7" xfId="126" xr:uid="{00000000-0005-0000-0000-000081000000}"/>
    <cellStyle name="Normal 2 2 8" xfId="127" xr:uid="{00000000-0005-0000-0000-000082000000}"/>
    <cellStyle name="Normal 2 2 9" xfId="128" xr:uid="{00000000-0005-0000-0000-000083000000}"/>
    <cellStyle name="Normal 2 3" xfId="129" xr:uid="{00000000-0005-0000-0000-000084000000}"/>
    <cellStyle name="Normal 2 4" xfId="130" xr:uid="{00000000-0005-0000-0000-000085000000}"/>
    <cellStyle name="Normal 2 5" xfId="131" xr:uid="{00000000-0005-0000-0000-000086000000}"/>
    <cellStyle name="Normal 2 6" xfId="132" xr:uid="{00000000-0005-0000-0000-000087000000}"/>
    <cellStyle name="Normal 2 7" xfId="133" xr:uid="{00000000-0005-0000-0000-000088000000}"/>
    <cellStyle name="Normal 2 8" xfId="134" xr:uid="{00000000-0005-0000-0000-000089000000}"/>
    <cellStyle name="Normal 2 9" xfId="135" xr:uid="{00000000-0005-0000-0000-00008A000000}"/>
    <cellStyle name="Normal 20" xfId="136" xr:uid="{00000000-0005-0000-0000-00008B000000}"/>
    <cellStyle name="Normal 21" xfId="137" xr:uid="{00000000-0005-0000-0000-00008C000000}"/>
    <cellStyle name="Normal 22" xfId="138" xr:uid="{00000000-0005-0000-0000-00008D000000}"/>
    <cellStyle name="Normal 23" xfId="139" xr:uid="{00000000-0005-0000-0000-00008E000000}"/>
    <cellStyle name="Normal 24" xfId="192" xr:uid="{00000000-0005-0000-0000-00008F000000}"/>
    <cellStyle name="Normal 3" xfId="140" xr:uid="{00000000-0005-0000-0000-000090000000}"/>
    <cellStyle name="Normal 3 2" xfId="141" xr:uid="{00000000-0005-0000-0000-000091000000}"/>
    <cellStyle name="Normal 3 3" xfId="142" xr:uid="{00000000-0005-0000-0000-000092000000}"/>
    <cellStyle name="Normal 4" xfId="143" xr:uid="{00000000-0005-0000-0000-000093000000}"/>
    <cellStyle name="Normal 5" xfId="144" xr:uid="{00000000-0005-0000-0000-000094000000}"/>
    <cellStyle name="Normal 5 10" xfId="145" xr:uid="{00000000-0005-0000-0000-000095000000}"/>
    <cellStyle name="Normal 5 11" xfId="146" xr:uid="{00000000-0005-0000-0000-000096000000}"/>
    <cellStyle name="Normal 5 12" xfId="147" xr:uid="{00000000-0005-0000-0000-000097000000}"/>
    <cellStyle name="Normal 5 13" xfId="148" xr:uid="{00000000-0005-0000-0000-000098000000}"/>
    <cellStyle name="Normal 5 14" xfId="149" xr:uid="{00000000-0005-0000-0000-000099000000}"/>
    <cellStyle name="Normal 5 15" xfId="150" xr:uid="{00000000-0005-0000-0000-00009A000000}"/>
    <cellStyle name="Normal 5 16" xfId="151" xr:uid="{00000000-0005-0000-0000-00009B000000}"/>
    <cellStyle name="Normal 5 17" xfId="152" xr:uid="{00000000-0005-0000-0000-00009C000000}"/>
    <cellStyle name="Normal 5 2" xfId="153" xr:uid="{00000000-0005-0000-0000-00009D000000}"/>
    <cellStyle name="Normal 5 3" xfId="154" xr:uid="{00000000-0005-0000-0000-00009E000000}"/>
    <cellStyle name="Normal 5 4" xfId="155" xr:uid="{00000000-0005-0000-0000-00009F000000}"/>
    <cellStyle name="Normal 5 5" xfId="156" xr:uid="{00000000-0005-0000-0000-0000A0000000}"/>
    <cellStyle name="Normal 5 6" xfId="157" xr:uid="{00000000-0005-0000-0000-0000A1000000}"/>
    <cellStyle name="Normal 5 7" xfId="158" xr:uid="{00000000-0005-0000-0000-0000A2000000}"/>
    <cellStyle name="Normal 5 8" xfId="159" xr:uid="{00000000-0005-0000-0000-0000A3000000}"/>
    <cellStyle name="Normal 5 9" xfId="160" xr:uid="{00000000-0005-0000-0000-0000A4000000}"/>
    <cellStyle name="Normal 6" xfId="161" xr:uid="{00000000-0005-0000-0000-0000A5000000}"/>
    <cellStyle name="Normal 6 2" xfId="162" xr:uid="{00000000-0005-0000-0000-0000A6000000}"/>
    <cellStyle name="Normal 6 3" xfId="163" xr:uid="{00000000-0005-0000-0000-0000A7000000}"/>
    <cellStyle name="Normal 6 3 2" xfId="164" xr:uid="{00000000-0005-0000-0000-0000A8000000}"/>
    <cellStyle name="Normal 7" xfId="165" xr:uid="{00000000-0005-0000-0000-0000A9000000}"/>
    <cellStyle name="Normal 7 2" xfId="166" xr:uid="{00000000-0005-0000-0000-0000AA000000}"/>
    <cellStyle name="Normal 8" xfId="167" xr:uid="{00000000-0005-0000-0000-0000AB000000}"/>
    <cellStyle name="Normal 8 2" xfId="168" xr:uid="{00000000-0005-0000-0000-0000AC000000}"/>
    <cellStyle name="Normal 9" xfId="169" xr:uid="{00000000-0005-0000-0000-0000AD000000}"/>
    <cellStyle name="Note" xfId="170" xr:uid="{00000000-0005-0000-0000-0000AE000000}"/>
    <cellStyle name="Output" xfId="171" xr:uid="{00000000-0005-0000-0000-0000AF000000}"/>
    <cellStyle name="Porcentaje" xfId="172" builtinId="5"/>
    <cellStyle name="Porcentaje 2" xfId="173" xr:uid="{00000000-0005-0000-0000-0000B1000000}"/>
    <cellStyle name="Porcentaje 2 2" xfId="174" xr:uid="{00000000-0005-0000-0000-0000B2000000}"/>
    <cellStyle name="Porcentaje 3" xfId="175" xr:uid="{00000000-0005-0000-0000-0000B3000000}"/>
    <cellStyle name="Porcentaje 4" xfId="176" xr:uid="{00000000-0005-0000-0000-0000B4000000}"/>
    <cellStyle name="Porcentual 2" xfId="177" xr:uid="{00000000-0005-0000-0000-0000B5000000}"/>
    <cellStyle name="Porcentual 2 2" xfId="178" xr:uid="{00000000-0005-0000-0000-0000B6000000}"/>
    <cellStyle name="Porcentual 3" xfId="179" xr:uid="{00000000-0005-0000-0000-0000B7000000}"/>
    <cellStyle name="Porcentual 4" xfId="180" xr:uid="{00000000-0005-0000-0000-0000B8000000}"/>
    <cellStyle name="Porcentual 5" xfId="181" xr:uid="{00000000-0005-0000-0000-0000B9000000}"/>
    <cellStyle name="Porcentual 6" xfId="182" xr:uid="{00000000-0005-0000-0000-0000BA000000}"/>
    <cellStyle name="Punto0" xfId="183" xr:uid="{00000000-0005-0000-0000-0000BB000000}"/>
    <cellStyle name="RESALTADO 0" xfId="187" xr:uid="{00000000-0005-0000-0000-0000BC000000}"/>
    <cellStyle name="RESALTADO 00" xfId="189" xr:uid="{00000000-0005-0000-0000-0000BD000000}"/>
    <cellStyle name="RESALTADO 1" xfId="186" xr:uid="{00000000-0005-0000-0000-0000BE000000}"/>
    <cellStyle name="RESALTADO AZUL" xfId="191" xr:uid="{00000000-0005-0000-0000-0000BF000000}"/>
    <cellStyle name="RESALTADO AZUL OSCURO" xfId="190" xr:uid="{00000000-0005-0000-0000-0000C0000000}"/>
    <cellStyle name="Title" xfId="184" xr:uid="{00000000-0005-0000-0000-0000C1000000}"/>
    <cellStyle name="Warning Text" xfId="185" xr:uid="{00000000-0005-0000-0000-0000C200000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A1"/></Relationships>
</file>

<file path=xl/drawings/_rels/drawing10.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7.emf"/><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2</xdr:col>
      <xdr:colOff>257175</xdr:colOff>
      <xdr:row>1</xdr:row>
      <xdr:rowOff>2527</xdr:rowOff>
    </xdr:to>
    <xdr:pic>
      <xdr:nvPicPr>
        <xdr:cNvPr id="59716" name="CommandButton2">
          <a:hlinkClick xmlns:r="http://schemas.openxmlformats.org/officeDocument/2006/relationships" r:id="rId1"/>
          <a:extLst>
            <a:ext uri="{FF2B5EF4-FFF2-40B4-BE49-F238E27FC236}">
              <a16:creationId xmlns:a16="http://schemas.microsoft.com/office/drawing/2014/main" id="{00000000-0008-0000-0100-000044E9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152400"/>
          <a:ext cx="14478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1181100</xdr:colOff>
      <xdr:row>34</xdr:row>
      <xdr:rowOff>76200</xdr:rowOff>
    </xdr:from>
    <xdr:to>
      <xdr:col>10</xdr:col>
      <xdr:colOff>519430</xdr:colOff>
      <xdr:row>52</xdr:row>
      <xdr:rowOff>102870</xdr:rowOff>
    </xdr:to>
    <xdr:pic>
      <xdr:nvPicPr>
        <xdr:cNvPr id="2" name="Imagen 1">
          <a:extLst>
            <a:ext uri="{FF2B5EF4-FFF2-40B4-BE49-F238E27FC236}">
              <a16:creationId xmlns:a16="http://schemas.microsoft.com/office/drawing/2014/main" id="{C185CB72-6E03-305E-1F44-D2388E1084A1}"/>
            </a:ext>
          </a:extLst>
        </xdr:cNvPr>
        <xdr:cNvPicPr>
          <a:picLocks noChangeAspect="1"/>
        </xdr:cNvPicPr>
      </xdr:nvPicPr>
      <xdr:blipFill>
        <a:blip xmlns:r="http://schemas.openxmlformats.org/officeDocument/2006/relationships" r:embed="rId3"/>
        <a:stretch>
          <a:fillRect/>
        </a:stretch>
      </xdr:blipFill>
      <xdr:spPr>
        <a:xfrm>
          <a:off x="4483100" y="7556500"/>
          <a:ext cx="5612130" cy="3455670"/>
        </a:xfrm>
        <a:prstGeom prst="rect">
          <a:avLst/>
        </a:prstGeom>
        <a:ln>
          <a:noFill/>
        </a:ln>
        <a:effectLst>
          <a:softEdge rad="112500"/>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266700</xdr:colOff>
      <xdr:row>0</xdr:row>
      <xdr:rowOff>0</xdr:rowOff>
    </xdr:from>
    <xdr:to>
      <xdr:col>1</xdr:col>
      <xdr:colOff>1343025</xdr:colOff>
      <xdr:row>1</xdr:row>
      <xdr:rowOff>31685</xdr:rowOff>
    </xdr:to>
    <xdr:pic>
      <xdr:nvPicPr>
        <xdr:cNvPr id="66884" name="CommandButton1">
          <a:hlinkClick xmlns:r="http://schemas.openxmlformats.org/officeDocument/2006/relationships" r:id="rId1"/>
          <a:extLst>
            <a:ext uri="{FF2B5EF4-FFF2-40B4-BE49-F238E27FC236}">
              <a16:creationId xmlns:a16="http://schemas.microsoft.com/office/drawing/2014/main" id="{00000000-0008-0000-0B00-0000440501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152400"/>
          <a:ext cx="13620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266700</xdr:colOff>
      <xdr:row>0</xdr:row>
      <xdr:rowOff>0</xdr:rowOff>
    </xdr:from>
    <xdr:to>
      <xdr:col>1</xdr:col>
      <xdr:colOff>1362075</xdr:colOff>
      <xdr:row>0</xdr:row>
      <xdr:rowOff>352425</xdr:rowOff>
    </xdr:to>
    <xdr:pic>
      <xdr:nvPicPr>
        <xdr:cNvPr id="58692" name="CommandButton1">
          <a:hlinkClick xmlns:r="http://schemas.openxmlformats.org/officeDocument/2006/relationships" r:id="rId1"/>
          <a:extLst>
            <a:ext uri="{FF2B5EF4-FFF2-40B4-BE49-F238E27FC236}">
              <a16:creationId xmlns:a16="http://schemas.microsoft.com/office/drawing/2014/main" id="{00000000-0008-0000-0C00-000044E5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152400"/>
          <a:ext cx="13620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2</xdr:col>
      <xdr:colOff>695325</xdr:colOff>
      <xdr:row>1</xdr:row>
      <xdr:rowOff>19050</xdr:rowOff>
    </xdr:to>
    <xdr:pic>
      <xdr:nvPicPr>
        <xdr:cNvPr id="3" name="CommandButton1">
          <a:hlinkClick xmlns:r="http://schemas.openxmlformats.org/officeDocument/2006/relationships" r:id="rId1"/>
          <a:extLst>
            <a:ext uri="{FF2B5EF4-FFF2-40B4-BE49-F238E27FC236}">
              <a16:creationId xmlns:a16="http://schemas.microsoft.com/office/drawing/2014/main" id="{00000000-0008-0000-0200-000003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123825"/>
          <a:ext cx="14935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849010</xdr:colOff>
      <xdr:row>2</xdr:row>
      <xdr:rowOff>164622</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8016240" y="182880"/>
          <a:ext cx="1633870" cy="3475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668096</xdr:colOff>
      <xdr:row>0</xdr:row>
      <xdr:rowOff>357716</xdr:rowOff>
    </xdr:to>
    <xdr:pic>
      <xdr:nvPicPr>
        <xdr:cNvPr id="3" name="CommandButton1">
          <a:hlinkClick xmlns:r="http://schemas.openxmlformats.org/officeDocument/2006/relationships" r:id="rId1"/>
          <a:extLst>
            <a:ext uri="{FF2B5EF4-FFF2-40B4-BE49-F238E27FC236}">
              <a16:creationId xmlns:a16="http://schemas.microsoft.com/office/drawing/2014/main" id="{00000000-0008-0000-0400-000003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66200" y="372533"/>
          <a:ext cx="1624829" cy="35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1</xdr:col>
      <xdr:colOff>1743075</xdr:colOff>
      <xdr:row>1</xdr:row>
      <xdr:rowOff>3175</xdr:rowOff>
    </xdr:to>
    <xdr:pic>
      <xdr:nvPicPr>
        <xdr:cNvPr id="62788" name="CommandButton1">
          <a:hlinkClick xmlns:r="http://schemas.openxmlformats.org/officeDocument/2006/relationships" r:id="rId1"/>
          <a:extLst>
            <a:ext uri="{FF2B5EF4-FFF2-40B4-BE49-F238E27FC236}">
              <a16:creationId xmlns:a16="http://schemas.microsoft.com/office/drawing/2014/main" id="{00000000-0008-0000-0500-000044F5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152400"/>
          <a:ext cx="1743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1</xdr:col>
      <xdr:colOff>1718310</xdr:colOff>
      <xdr:row>1</xdr:row>
      <xdr:rowOff>20590</xdr:rowOff>
    </xdr:to>
    <xdr:pic>
      <xdr:nvPicPr>
        <xdr:cNvPr id="2" name="CommandButton1">
          <a:hlinkClick xmlns:r="http://schemas.openxmlformats.org/officeDocument/2006/relationships" r:id="rId1"/>
          <a:extLst>
            <a:ext uri="{FF2B5EF4-FFF2-40B4-BE49-F238E27FC236}">
              <a16:creationId xmlns:a16="http://schemas.microsoft.com/office/drawing/2014/main" id="{00000000-0008-0000-0600-000002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152400"/>
          <a:ext cx="1754505"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0</xdr:rowOff>
    </xdr:from>
    <xdr:to>
      <xdr:col>1</xdr:col>
      <xdr:colOff>1733550</xdr:colOff>
      <xdr:row>1</xdr:row>
      <xdr:rowOff>31750</xdr:rowOff>
    </xdr:to>
    <xdr:pic>
      <xdr:nvPicPr>
        <xdr:cNvPr id="3" name="CommandButton1">
          <a:hlinkClick xmlns:r="http://schemas.openxmlformats.org/officeDocument/2006/relationships" r:id="rId1"/>
          <a:extLst>
            <a:ext uri="{FF2B5EF4-FFF2-40B4-BE49-F238E27FC236}">
              <a16:creationId xmlns:a16="http://schemas.microsoft.com/office/drawing/2014/main" id="{00000000-0008-0000-0600-00000300000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152400"/>
          <a:ext cx="1743075" cy="34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2</xdr:col>
      <xdr:colOff>1123950</xdr:colOff>
      <xdr:row>0</xdr:row>
      <xdr:rowOff>352425</xdr:rowOff>
    </xdr:to>
    <xdr:pic>
      <xdr:nvPicPr>
        <xdr:cNvPr id="73591" name="CommandButton1">
          <a:hlinkClick xmlns:r="http://schemas.openxmlformats.org/officeDocument/2006/relationships" r:id="rId1"/>
          <a:extLst>
            <a:ext uri="{FF2B5EF4-FFF2-40B4-BE49-F238E27FC236}">
              <a16:creationId xmlns:a16="http://schemas.microsoft.com/office/drawing/2014/main" id="{00000000-0008-0000-0700-0000771F01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142875"/>
          <a:ext cx="1524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32</xdr:row>
      <xdr:rowOff>112955</xdr:rowOff>
    </xdr:from>
    <xdr:to>
      <xdr:col>3</xdr:col>
      <xdr:colOff>0</xdr:colOff>
      <xdr:row>32</xdr:row>
      <xdr:rowOff>112955</xdr:rowOff>
    </xdr:to>
    <xdr:sp macro="" textlink="">
      <xdr:nvSpPr>
        <xdr:cNvPr id="39" name="31 Forma libre">
          <a:extLst>
            <a:ext uri="{FF2B5EF4-FFF2-40B4-BE49-F238E27FC236}">
              <a16:creationId xmlns:a16="http://schemas.microsoft.com/office/drawing/2014/main" id="{00000000-0008-0000-0700-000027000000}"/>
            </a:ext>
          </a:extLst>
        </xdr:cNvPr>
        <xdr:cNvSpPr/>
      </xdr:nvSpPr>
      <xdr:spPr>
        <a:xfrm>
          <a:off x="6092632" y="9714848"/>
          <a:ext cx="0" cy="0"/>
        </a:xfrm>
        <a:custGeom>
          <a:avLst/>
          <a:gdLst>
            <a:gd name="connsiteX0" fmla="*/ 0 w 0"/>
            <a:gd name="connsiteY0" fmla="*/ 0 h 0"/>
            <a:gd name="connsiteX1" fmla="*/ 0 w 0"/>
            <a:gd name="connsiteY1" fmla="*/ 0 h 0"/>
          </a:gdLst>
          <a:ahLst/>
          <a:cxnLst>
            <a:cxn ang="0">
              <a:pos x="connsiteX0" y="connsiteY0"/>
            </a:cxn>
            <a:cxn ang="0">
              <a:pos x="connsiteX1" y="connsiteY1"/>
            </a:cxn>
          </a:cxnLst>
          <a:rect l="l" t="t" r="r" b="b"/>
          <a:pathLst>
            <a:path>
              <a:moveTo>
                <a:pt x="0" y="0"/>
              </a:moveTo>
              <a:lnTo>
                <a:pt x="0" y="0"/>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s-CO"/>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1</xdr:col>
      <xdr:colOff>1333500</xdr:colOff>
      <xdr:row>0</xdr:row>
      <xdr:rowOff>352425</xdr:rowOff>
    </xdr:to>
    <xdr:pic>
      <xdr:nvPicPr>
        <xdr:cNvPr id="64836" name="CommandButton1">
          <a:hlinkClick xmlns:r="http://schemas.openxmlformats.org/officeDocument/2006/relationships" r:id="rId1"/>
          <a:extLst>
            <a:ext uri="{FF2B5EF4-FFF2-40B4-BE49-F238E27FC236}">
              <a16:creationId xmlns:a16="http://schemas.microsoft.com/office/drawing/2014/main" id="{00000000-0008-0000-0900-000044FD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152400"/>
          <a:ext cx="13620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1</xdr:col>
      <xdr:colOff>1495425</xdr:colOff>
      <xdr:row>1</xdr:row>
      <xdr:rowOff>0</xdr:rowOff>
    </xdr:to>
    <xdr:pic>
      <xdr:nvPicPr>
        <xdr:cNvPr id="65860" name="CommandButton1">
          <a:hlinkClick xmlns:r="http://schemas.openxmlformats.org/officeDocument/2006/relationships" r:id="rId1"/>
          <a:extLst>
            <a:ext uri="{FF2B5EF4-FFF2-40B4-BE49-F238E27FC236}">
              <a16:creationId xmlns:a16="http://schemas.microsoft.com/office/drawing/2014/main" id="{00000000-0008-0000-0A00-0000440101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152400"/>
          <a:ext cx="14954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Manzana5,con%20viv.en%20lote%20hotel,%20adq.%20predios%209%20y%2010,%20act.%20Marzo%204%20-08.xls?6E160D66" TargetMode="External"/><Relationship Id="rId1" Type="http://schemas.openxmlformats.org/officeDocument/2006/relationships/externalLinkPath" Target="file:///\\6E160D66\Manzana5,con%20viv.en%20lote%20hotel,%20adq.%20predios%209%20y%2010,%20act.%20Marzo%204%20-08.xls"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avalu\Documents\AVALUOS%20BOA\A&#241;o%202023\ASESORIAS\URBAN%20SALITRE_PARTE%203\REPARTO%202023_ENERO.xls" TargetMode="External"/><Relationship Id="rId1" Type="http://schemas.openxmlformats.org/officeDocument/2006/relationships/externalLinkPath" Target="file:///C:\Users\avalu\Documents\AVALUOS%20BOA\A&#241;o%202023\ASESORIAS\URBAN%20SALITRE_PARTE%203\REPARTO%202023_ENE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lore_mola\Downloads\Xl0000017.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NANCIERO%20V1%20-%20OCT%20201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modelo%20macro%20enero2003-febrero200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RQUEO%20AL%20300408.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INFORME%20CONTABLE%20JULIO%202008%20-%20ECOPETROL%20ajuste%20pyg.xls?6E160D66" TargetMode="External"/><Relationship Id="rId1" Type="http://schemas.openxmlformats.org/officeDocument/2006/relationships/externalLinkPath" Target="file:///\\6E160D66\INFORME%20CONTABLE%20JULIO%202008%20-%20ECOPETROL%20ajuste%20pyg.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Modelo%20General%20OEFAE%20multiusos%20Zip%20Fontibon%2015%20Julio.xls?6E160D66" TargetMode="External"/><Relationship Id="rId1" Type="http://schemas.openxmlformats.org/officeDocument/2006/relationships/externalLinkPath" Target="file:///\\6E160D66\Modelo%20General%20OEFAE%20multiusos%20Zip%20Fontibon%2015%20Juli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000-PLAN%20PARCIAL%20CORPACERO/REPARTO%20C&amp;B/REPARTO%20FINAL/irma---CORPACERO%20AREAS%2016-12-15%20(2).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avalu\Documents\AVALUOS%20BOA\A&#241;o%202023\ASESORIAS\URBAN%20SALITRE_PARTE%203\REPARTO%202023_FEBRERO.xls" TargetMode="External"/><Relationship Id="rId1" Type="http://schemas.openxmlformats.org/officeDocument/2006/relationships/externalLinkPath" Target="file:///C:\Users\avalu\Documents\AVALUOS%20BOA\A&#241;o%202023\ASESORIAS\URBAN%20SALITRE_PARTE%203\REPARTO%202023_FEBR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ALUOS ACTUALIZADOS"/>
      <sheetName val="Hoja1"/>
      <sheetName val="Hoja2"/>
      <sheetName val="CALCULO ÁREAS"/>
      <sheetName val="IO IC areas constr. y vendibles"/>
      <sheetName val="BASE DE DATOS"/>
      <sheetName val="TABLAS ANEXAS"/>
      <sheetName val="Cronograma"/>
      <sheetName val="P Y G "/>
      <sheetName val="VENTAS"/>
      <sheetName val="EGRESOS"/>
      <sheetName val="Ventas Etapa 1"/>
      <sheetName val="Ventas Etapa 2"/>
      <sheetName val="Flujo de caja antes de impuest "/>
      <sheetName val="Indicadores de Rentabilidad"/>
      <sheetName val="Predial e ICA"/>
      <sheetName val="RESUMEN EJECUTIVO"/>
      <sheetName val="Flujo de Caja con impuestos  "/>
      <sheetName val="Egresos Financie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P SORRENTO"/>
      <sheetName val="PP SORRENTO ULT"/>
      <sheetName val="IMPLANTACIONES"/>
      <sheetName val="IMPLANTACIONES ULT"/>
      <sheetName val="BASE"/>
      <sheetName val="Comercio y Servicios"/>
      <sheetName val="Vivienda Tipo 5"/>
      <sheetName val="VIS MF"/>
      <sheetName val="TIR"/>
      <sheetName val="VIP MF"/>
      <sheetName val="TIR VIP"/>
      <sheetName val="Equip. Comunal Publico"/>
      <sheetName val="Consolidado"/>
    </sheetNames>
    <sheetDataSet>
      <sheetData sheetId="0" refreshError="1"/>
      <sheetData sheetId="1" refreshError="1"/>
      <sheetData sheetId="2" refreshError="1"/>
      <sheetData sheetId="3" refreshError="1"/>
      <sheetData sheetId="4">
        <row r="14">
          <cell r="J14">
            <v>45</v>
          </cell>
        </row>
      </sheetData>
      <sheetData sheetId="5">
        <row r="14">
          <cell r="B14">
            <v>7500</v>
          </cell>
        </row>
        <row r="38">
          <cell r="B38">
            <v>1565257</v>
          </cell>
        </row>
        <row r="39">
          <cell r="B39">
            <v>2912516</v>
          </cell>
        </row>
      </sheetData>
      <sheetData sheetId="6">
        <row r="13">
          <cell r="B13">
            <v>63997.5</v>
          </cell>
        </row>
        <row r="19">
          <cell r="B19">
            <v>6000000</v>
          </cell>
        </row>
        <row r="25">
          <cell r="B25">
            <v>2408208</v>
          </cell>
        </row>
      </sheetData>
      <sheetData sheetId="7">
        <row r="12">
          <cell r="B12">
            <v>112.5</v>
          </cell>
        </row>
        <row r="21">
          <cell r="C21">
            <v>34800000000</v>
          </cell>
        </row>
      </sheetData>
      <sheetData sheetId="8" refreshError="1"/>
      <sheetData sheetId="9">
        <row r="12">
          <cell r="B12">
            <v>129.375</v>
          </cell>
        </row>
        <row r="21">
          <cell r="C21">
            <v>24012000000</v>
          </cell>
        </row>
      </sheetData>
      <sheetData sheetId="10" refreshError="1"/>
      <sheetData sheetId="11">
        <row r="5">
          <cell r="B5">
            <v>200</v>
          </cell>
        </row>
      </sheetData>
      <sheetData sheetId="12">
        <row r="6">
          <cell r="G6">
            <v>146760216000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N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ÁREAS OEFAE ESTADO ACTUAL"/>
      <sheetName val="MODELO URBANÍSTICO"/>
      <sheetName val="CARGAS GENERALES"/>
      <sheetName val="CARGAS LOCALES (2)"/>
      <sheetName val="CARGAS LOCALES"/>
      <sheetName val="COSTOS DE URBANISMO"/>
      <sheetName val="COSTOS UNITARIOS URBANISMO"/>
      <sheetName val="VALORES SUELO URBANISMO"/>
      <sheetName val="P&amp;G -URBANÍSMO"/>
      <sheetName val="CRONOGRAMA URBANÍSMO"/>
      <sheetName val="MODELO CONSTRUCCIÓN"/>
      <sheetName val="RESUMEN ÀREAS POR USO Y ZONA"/>
      <sheetName val="COSTOS DE CONSTRUCCIÓN"/>
      <sheetName val="COSTOS DE CONSTRUCCIÓN V2"/>
      <sheetName val="CT UNITARIOS CONSTRUCCIÒN"/>
      <sheetName val="CRONOGRAMA CONSTRUCCIÒN"/>
      <sheetName val="P &amp; G - CONSTRUCCIÒN"/>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Posicion"/>
      <sheetName val="analisis"/>
      <sheetName val="Presentacion"/>
      <sheetName val="format11"/>
      <sheetName val="format10"/>
      <sheetName val="format9"/>
      <sheetName val="format8"/>
      <sheetName val="format7"/>
      <sheetName val="format6"/>
      <sheetName val="format5"/>
      <sheetName val="format4"/>
      <sheetName val="format3"/>
      <sheetName val="PORTAFOLIO act"/>
      <sheetName val="PORTAFOLIO2 ant"/>
      <sheetName val="Resumen"/>
      <sheetName val="LIQUIDEZ"/>
      <sheetName val="LIQUIDEZ2"/>
      <sheetName val="Hoja2"/>
      <sheetName val="QUERY"/>
      <sheetName val="QUERY2"/>
      <sheetName val="EMISORES"/>
      <sheetName val="TITULOS"/>
      <sheetName val="CAMPOS"/>
    </sheetNames>
    <sheetDataSet>
      <sheetData sheetId="0"/>
      <sheetData sheetId="1"/>
      <sheetData sheetId="2"/>
      <sheetData sheetId="3" refreshError="1"/>
      <sheetData sheetId="4"/>
      <sheetData sheetId="5"/>
      <sheetData sheetId="6"/>
      <sheetData sheetId="7"/>
      <sheetData sheetId="8"/>
      <sheetData sheetId="9"/>
      <sheetData sheetId="10" refreshError="1"/>
      <sheetData sheetId="11"/>
      <sheetData sheetId="12"/>
      <sheetData sheetId="13" refreshError="1"/>
      <sheetData sheetId="14"/>
      <sheetData sheetId="15" refreshError="1"/>
      <sheetData sheetId="16" refreshError="1"/>
      <sheetData sheetId="17"/>
      <sheetData sheetId="18"/>
      <sheetData sheetId="19"/>
      <sheetData sheetId="20"/>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V"/>
      <sheetName val="PORTAFOLIO ORDENADO"/>
      <sheetName val="resultado arqueo"/>
    </sheetNames>
    <sheetDataSet>
      <sheetData sheetId="0"/>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ÓN GENERAL"/>
      <sheetName val="PARAMETROS"/>
      <sheetName val="DETALLE PORTAFOLIO"/>
      <sheetName val="REDENCION-RENDIMIENTOS"/>
      <sheetName val="COMPRAS"/>
      <sheetName val="VENTAS"/>
      <sheetName val="REDENCION NDF"/>
      <sheetName val="DERIVADOS"/>
      <sheetName val="COBERTURAS"/>
      <sheetName val="PORTAFOLIO POR VENCIMIENTOS"/>
      <sheetName val="POR TIPO DE INVERSIÓN"/>
      <sheetName val="DESMONTE TES"/>
      <sheetName val="TES CLASE  B"/>
      <sheetName val="CAPITALIZACIONES"/>
      <sheetName val="MESADAS PENSIONALES"/>
      <sheetName val="BALANCE"/>
      <sheetName val="PYG"/>
      <sheetName val="RENDIMIENTOS BRUTOS Y COMISIÓN"/>
      <sheetName val="CUPOS"/>
      <sheetName val="DURACIÓN Y VAR"/>
      <sheetName val="RENTABILIDAD"/>
      <sheetName val="VALORACIÓN LINEAL"/>
      <sheetName val="BALANCE FISC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samblando con PH"/>
      <sheetName val="CG"/>
      <sheetName val="CL"/>
      <sheetName val="CT Imputables"/>
      <sheetName val="Valores Ref"/>
      <sheetName val="Asig Norma"/>
      <sheetName val="CyV Obra"/>
      <sheetName val="Costos"/>
      <sheetName val="Flujo"/>
      <sheetName val="Nuevo FdC"/>
      <sheetName val="FC y VPN"/>
      <sheetName val="ICA_PRED_EMPL"/>
      <sheetName val="Balance"/>
      <sheetName val="ICA_PRED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BASE_PREDIOS_PP"/>
      <sheetName val="PREDIOS"/>
      <sheetName val="AREAS_PPRU"/>
      <sheetName val="ESPACIO PUBLICO"/>
      <sheetName val="CARGAS_UGU"/>
      <sheetName val="CARGAS_PPRU"/>
      <sheetName val="COSTOS_DIRECTOS"/>
      <sheetName val="COSTOS_INDIRECTOS"/>
      <sheetName val="EDIFICABILIDAD"/>
      <sheetName val="CRONOGRAMA"/>
      <sheetName val="BALANCE"/>
      <sheetName val="Reparto_Ventas"/>
      <sheetName val="PRODUCTOS_INMOBILIARIOS"/>
      <sheetName val="PPRU nov17"/>
      <sheetName val="CUADRO DE AREAS"/>
    </sheetNames>
    <sheetDataSet>
      <sheetData sheetId="0"/>
      <sheetData sheetId="1">
        <row r="22">
          <cell r="J22">
            <v>67444190</v>
          </cell>
        </row>
      </sheetData>
      <sheetData sheetId="2"/>
      <sheetData sheetId="3"/>
      <sheetData sheetId="4"/>
      <sheetData sheetId="5">
        <row r="13">
          <cell r="D13" t="str">
            <v>ÁREAS</v>
          </cell>
          <cell r="G13" t="str">
            <v>COSTO M2 CONSTRUCCIÓN</v>
          </cell>
          <cell r="I13" t="str">
            <v xml:space="preserve">TOTAL CARGA </v>
          </cell>
        </row>
        <row r="14">
          <cell r="D14" t="str">
            <v>U.G. 1</v>
          </cell>
          <cell r="E14" t="str">
            <v>A.M.D.</v>
          </cell>
          <cell r="F14" t="str">
            <v>TOTAL PLAN PARCIAL</v>
          </cell>
          <cell r="I14" t="str">
            <v>U.G. 1</v>
          </cell>
          <cell r="J14" t="str">
            <v>A.M.D.</v>
          </cell>
          <cell r="K14" t="str">
            <v>TOTAL PLAN PARCIAL</v>
          </cell>
        </row>
        <row r="15">
          <cell r="D15" t="str">
            <v>M2</v>
          </cell>
          <cell r="E15" t="str">
            <v>M2</v>
          </cell>
          <cell r="F15" t="str">
            <v>M2</v>
          </cell>
          <cell r="G15" t="str">
            <v>COP Miles</v>
          </cell>
          <cell r="I15" t="str">
            <v>COP Miles</v>
          </cell>
          <cell r="J15" t="str">
            <v>COP Miles</v>
          </cell>
          <cell r="K15" t="str">
            <v>COP Miles</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P SORRENTO"/>
      <sheetName val="PP SORRENTO ULT"/>
      <sheetName val="IMPLANTACIONES"/>
      <sheetName val="IMPLANTACIONES ULT"/>
      <sheetName val="BASE"/>
      <sheetName val="Comercio y Servicios"/>
      <sheetName val="Vivienda Tipo 5"/>
      <sheetName val="VIS MF"/>
      <sheetName val="TIR"/>
      <sheetName val="VIP MF"/>
      <sheetName val="TIR VIP"/>
      <sheetName val="Equip. Comunal Publico"/>
      <sheetName val="Consolidado"/>
    </sheetNames>
    <sheetDataSet>
      <sheetData sheetId="0" refreshError="1"/>
      <sheetData sheetId="1" refreshError="1"/>
      <sheetData sheetId="2" refreshError="1"/>
      <sheetData sheetId="3" refreshError="1"/>
      <sheetData sheetId="4">
        <row r="14">
          <cell r="J14">
            <v>45</v>
          </cell>
          <cell r="K14">
            <v>45</v>
          </cell>
        </row>
        <row r="15">
          <cell r="D15">
            <v>12379.33</v>
          </cell>
          <cell r="E15">
            <v>1048</v>
          </cell>
          <cell r="I15">
            <v>84500.908535489594</v>
          </cell>
          <cell r="L15">
            <v>2000</v>
          </cell>
        </row>
        <row r="16">
          <cell r="F16">
            <v>230</v>
          </cell>
          <cell r="G16">
            <v>200</v>
          </cell>
        </row>
        <row r="17">
          <cell r="D17">
            <v>7217.27</v>
          </cell>
          <cell r="E17">
            <v>700</v>
          </cell>
          <cell r="L17">
            <v>2000</v>
          </cell>
          <cell r="M17">
            <v>6000</v>
          </cell>
        </row>
        <row r="18">
          <cell r="D18">
            <v>2385.4499999999998</v>
          </cell>
          <cell r="E18">
            <v>478</v>
          </cell>
          <cell r="L18">
            <v>2000</v>
          </cell>
        </row>
        <row r="19">
          <cell r="L19">
            <v>1500</v>
          </cell>
        </row>
        <row r="20">
          <cell r="I20">
            <v>179483.79999999987</v>
          </cell>
          <cell r="J20">
            <v>10350</v>
          </cell>
          <cell r="K20">
            <v>9000</v>
          </cell>
          <cell r="L20">
            <v>7500</v>
          </cell>
          <cell r="M20">
            <v>6000</v>
          </cell>
          <cell r="T20">
            <v>206406.36999999985</v>
          </cell>
          <cell r="U20">
            <v>11385.000000000002</v>
          </cell>
          <cell r="V20">
            <v>9900</v>
          </cell>
          <cell r="W20">
            <v>9375</v>
          </cell>
          <cell r="X20">
            <v>7500</v>
          </cell>
        </row>
      </sheetData>
      <sheetData sheetId="5">
        <row r="20">
          <cell r="B20">
            <v>168.75</v>
          </cell>
        </row>
        <row r="21">
          <cell r="B21">
            <v>7982.1428571428569</v>
          </cell>
        </row>
      </sheetData>
      <sheetData sheetId="6">
        <row r="13">
          <cell r="B13">
            <v>63997.5</v>
          </cell>
        </row>
        <row r="14">
          <cell r="B14">
            <v>2243.5474999999983</v>
          </cell>
        </row>
      </sheetData>
      <sheetData sheetId="7">
        <row r="12">
          <cell r="B12">
            <v>112.5</v>
          </cell>
        </row>
      </sheetData>
      <sheetData sheetId="8" refreshError="1"/>
      <sheetData sheetId="9">
        <row r="12">
          <cell r="B12">
            <v>129.375</v>
          </cell>
        </row>
      </sheetData>
      <sheetData sheetId="10" refreshError="1"/>
      <sheetData sheetId="11">
        <row r="5">
          <cell r="B5">
            <v>200</v>
          </cell>
        </row>
      </sheetData>
      <sheetData sheetId="12">
        <row r="6">
          <cell r="G6">
            <v>151296935999.99991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1">
    <pageSetUpPr fitToPage="1"/>
  </sheetPr>
  <dimension ref="B1:B17"/>
  <sheetViews>
    <sheetView tabSelected="1" zoomScale="75" zoomScaleNormal="75" workbookViewId="0"/>
  </sheetViews>
  <sheetFormatPr defaultColWidth="11.5703125" defaultRowHeight="15"/>
  <cols>
    <col min="1" max="1" width="5.42578125" style="31" customWidth="1"/>
    <col min="2" max="2" width="105.7109375" style="31" bestFit="1" customWidth="1"/>
    <col min="3" max="16384" width="11.5703125" style="31"/>
  </cols>
  <sheetData>
    <row r="1" spans="2:2" ht="28.5">
      <c r="B1" s="290" t="s">
        <v>0</v>
      </c>
    </row>
    <row r="3" spans="2:2">
      <c r="B3" s="291" t="s">
        <v>1</v>
      </c>
    </row>
    <row r="4" spans="2:2">
      <c r="B4" s="291" t="s">
        <v>2</v>
      </c>
    </row>
    <row r="5" spans="2:2">
      <c r="B5" s="291" t="s">
        <v>3</v>
      </c>
    </row>
    <row r="6" spans="2:2">
      <c r="B6" s="291" t="s">
        <v>4</v>
      </c>
    </row>
    <row r="7" spans="2:2">
      <c r="B7" s="291" t="s">
        <v>5</v>
      </c>
    </row>
    <row r="8" spans="2:2">
      <c r="B8" s="291" t="s">
        <v>6</v>
      </c>
    </row>
    <row r="9" spans="2:2">
      <c r="B9" s="291" t="s">
        <v>7</v>
      </c>
    </row>
    <row r="10" spans="2:2">
      <c r="B10" s="291" t="s">
        <v>8</v>
      </c>
    </row>
    <row r="11" spans="2:2">
      <c r="B11" s="291" t="s">
        <v>9</v>
      </c>
    </row>
    <row r="12" spans="2:2">
      <c r="B12" s="291" t="s">
        <v>10</v>
      </c>
    </row>
    <row r="13" spans="2:2">
      <c r="B13" s="291" t="s">
        <v>11</v>
      </c>
    </row>
    <row r="14" spans="2:2">
      <c r="B14" s="291" t="s">
        <v>12</v>
      </c>
    </row>
    <row r="15" spans="2:2">
      <c r="B15" s="291" t="s">
        <v>13</v>
      </c>
    </row>
    <row r="16" spans="2:2">
      <c r="B16" s="291"/>
    </row>
    <row r="17" spans="2:2">
      <c r="B17" s="291"/>
    </row>
  </sheetData>
  <phoneticPr fontId="42" type="noConversion"/>
  <hyperlinks>
    <hyperlink ref="B3" location="BASE_PREDIOS_PP!A1" display="1. Base Predios" xr:uid="{00000000-0004-0000-0000-000000000000}"/>
    <hyperlink ref="B5" location="AREAS_PPRU!A1" display="2. Áreas generales del plan parcial" xr:uid="{00000000-0004-0000-0000-000001000000}"/>
    <hyperlink ref="B7" location="CARGAS_PPRU!A1" display="5. Identificación de las cargas del Plan Parcia - PPRU" xr:uid="{00000000-0004-0000-0000-000002000000}"/>
    <hyperlink ref="B10" location="PRODUCTOS_INMOBILIARIOS!A1" display="8. Productos inmobiliarios - Ventas estimadas" xr:uid="{00000000-0004-0000-0000-000003000000}"/>
    <hyperlink ref="B11" location="BALANCE!A1" display="9.  Balance" xr:uid="{00000000-0004-0000-0000-000004000000}"/>
    <hyperlink ref="B12" location="Reparto_Ventas!A1" display="10.  Reparto Ventas" xr:uid="{00000000-0004-0000-0000-000005000000}"/>
    <hyperlink ref="B13" location="EDIFICABILIDAD!Área_de_impresión" display="11.  PPRU_USOS" xr:uid="{00000000-0004-0000-0000-000006000000}"/>
    <hyperlink ref="B14" location="EDIFICABILIDAD!A1" display="11. Distribución de la Edificabioidad en el PPRU" xr:uid="{00000000-0004-0000-0000-000007000000}"/>
    <hyperlink ref="B15" location="CRONOGRAMA!A1" display="12. Cronograma de Ejeción del PPRU" xr:uid="{00000000-0004-0000-0000-000008000000}"/>
    <hyperlink ref="B4" location="PREDIOS!A1" display="2. Resumen del valor económico de los predios que conforman las unidades de actuación urbanística del plan parcial" xr:uid="{00000000-0004-0000-0000-000009000000}"/>
    <hyperlink ref="B6" location="'ESPACIO PUBLICO'!A1" display="4. Espacio Público" xr:uid="{00000000-0004-0000-0000-00000A000000}"/>
    <hyperlink ref="B8" location="COSTOS_DIRECTOS!A1" display="6. Cuantificación de los costos directos" xr:uid="{00000000-0004-0000-0000-00000B000000}"/>
    <hyperlink ref="B9" location="COSTOS_INDIRECTOS!A1" display="7. Cuantificación de los costos indirectos" xr:uid="{00000000-0004-0000-0000-00000C000000}"/>
  </hyperlinks>
  <printOptions horizontalCentered="1" verticalCentered="1"/>
  <pageMargins left="0.70866141732283472" right="0.70866141732283472" top="0.74803149606299213" bottom="0.74803149606299213" header="0.31496062992125984" footer="0.31496062992125984"/>
  <pageSetup paperSize="9" scale="9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7">
    <tabColor theme="8" tint="-0.249977111117893"/>
    <pageSetUpPr fitToPage="1"/>
  </sheetPr>
  <dimension ref="A1:BS3070"/>
  <sheetViews>
    <sheetView zoomScale="75" zoomScaleNormal="75" workbookViewId="0">
      <selection activeCell="G33" sqref="G33"/>
    </sheetView>
  </sheetViews>
  <sheetFormatPr defaultColWidth="10.85546875" defaultRowHeight="15"/>
  <cols>
    <col min="1" max="1" width="3.28515625" style="31" customWidth="1"/>
    <col min="2" max="2" width="41.7109375" bestFit="1" customWidth="1"/>
    <col min="3" max="3" width="13.85546875" bestFit="1" customWidth="1"/>
    <col min="4" max="4" width="6.28515625" bestFit="1" customWidth="1"/>
    <col min="5" max="5" width="13.85546875" bestFit="1" customWidth="1"/>
    <col min="6" max="6" width="18.28515625" bestFit="1" customWidth="1"/>
    <col min="7" max="7" width="22.28515625" bestFit="1" customWidth="1"/>
    <col min="8" max="8" width="6.28515625" bestFit="1" customWidth="1"/>
    <col min="9" max="9" width="22.28515625" bestFit="1" customWidth="1"/>
    <col min="10" max="10" width="5" style="31" customWidth="1"/>
    <col min="11" max="71" width="10.85546875" style="31"/>
    <col min="72" max="16384" width="10.85546875" style="10"/>
  </cols>
  <sheetData>
    <row r="1" spans="2:13" s="31" customFormat="1" ht="28.5" customHeight="1"/>
    <row r="2" spans="2:13" s="31" customFormat="1" ht="20.25" customHeight="1">
      <c r="B2" s="798" t="s">
        <v>14</v>
      </c>
      <c r="C2" s="799"/>
      <c r="D2" s="799"/>
      <c r="E2" s="799"/>
      <c r="F2" s="799"/>
      <c r="G2" s="799"/>
      <c r="H2" s="799"/>
      <c r="I2" s="800"/>
    </row>
    <row r="3" spans="2:13" s="31" customFormat="1" ht="20.25">
      <c r="B3" s="882" t="s">
        <v>6</v>
      </c>
      <c r="C3" s="883"/>
      <c r="D3" s="883"/>
      <c r="E3" s="883"/>
      <c r="F3" s="883"/>
      <c r="G3" s="883"/>
      <c r="H3" s="883"/>
      <c r="I3" s="884"/>
    </row>
    <row r="4" spans="2:13" s="31" customFormat="1"/>
    <row r="5" spans="2:13" s="31" customFormat="1" ht="69" customHeight="1">
      <c r="B5" s="879" t="s">
        <v>245</v>
      </c>
      <c r="C5" s="880"/>
      <c r="D5" s="880"/>
      <c r="E5" s="880"/>
      <c r="F5" s="880"/>
      <c r="G5" s="880"/>
      <c r="H5" s="880"/>
      <c r="I5" s="881"/>
    </row>
    <row r="6" spans="2:13" s="31" customFormat="1"/>
    <row r="7" spans="2:13" ht="15.75" thickBot="1">
      <c r="B7" s="874" t="s">
        <v>146</v>
      </c>
      <c r="C7" s="864" t="s">
        <v>147</v>
      </c>
      <c r="D7" s="865"/>
      <c r="E7" s="876"/>
      <c r="F7" s="877" t="s">
        <v>246</v>
      </c>
      <c r="G7" s="859"/>
      <c r="H7" s="859"/>
      <c r="I7" s="878"/>
    </row>
    <row r="8" spans="2:13" ht="36.75" thickBot="1">
      <c r="B8" s="875"/>
      <c r="C8" s="261" t="s">
        <v>69</v>
      </c>
      <c r="D8" s="261" t="s">
        <v>247</v>
      </c>
      <c r="E8" s="262" t="s">
        <v>57</v>
      </c>
      <c r="F8" s="263" t="s">
        <v>248</v>
      </c>
      <c r="G8" s="264" t="s">
        <v>69</v>
      </c>
      <c r="H8" s="264" t="s">
        <v>247</v>
      </c>
      <c r="I8" s="623" t="s">
        <v>57</v>
      </c>
    </row>
    <row r="9" spans="2:13" ht="16.5" thickTop="1" thickBot="1">
      <c r="B9" s="531" t="s">
        <v>153</v>
      </c>
      <c r="C9" s="29">
        <f>SUM(C10:C12)</f>
        <v>227691.36999999985</v>
      </c>
      <c r="D9" s="29"/>
      <c r="E9" s="53">
        <f t="shared" ref="E9:E16" si="0">SUM(C9:D9)</f>
        <v>227691.36999999985</v>
      </c>
      <c r="F9" s="30"/>
      <c r="G9" s="30">
        <f>SUM(G10:G12)</f>
        <v>529269221.48495966</v>
      </c>
      <c r="H9" s="30"/>
      <c r="I9" s="624">
        <f>SUM(I10:I12)</f>
        <v>529269221.48495966</v>
      </c>
      <c r="M9"/>
    </row>
    <row r="10" spans="2:13" ht="15.75" thickBot="1">
      <c r="B10" s="538" t="s">
        <v>249</v>
      </c>
      <c r="C10" s="27">
        <f>+PRODUCTOS_INMOBILIARIOS!D10</f>
        <v>9900</v>
      </c>
      <c r="D10" s="27"/>
      <c r="E10" s="27">
        <f t="shared" si="0"/>
        <v>9900</v>
      </c>
      <c r="F10" s="28">
        <v>1700</v>
      </c>
      <c r="G10" s="28">
        <f>C10*F10</f>
        <v>16830000</v>
      </c>
      <c r="H10" s="28"/>
      <c r="I10" s="625">
        <f>SUM(G10:H10)</f>
        <v>16830000</v>
      </c>
    </row>
    <row r="11" spans="2:13" ht="15.75" thickBot="1">
      <c r="B11" s="538" t="s">
        <v>155</v>
      </c>
      <c r="C11" s="27">
        <f>+PRODUCTOS_INMOBILIARIOS!D11</f>
        <v>11385.000000000002</v>
      </c>
      <c r="D11" s="27"/>
      <c r="E11" s="27">
        <f t="shared" si="0"/>
        <v>11385.000000000002</v>
      </c>
      <c r="F11" s="28">
        <v>1350</v>
      </c>
      <c r="G11" s="28">
        <f>C11*F11</f>
        <v>15369750.000000002</v>
      </c>
      <c r="H11" s="28"/>
      <c r="I11" s="625">
        <f>SUM(G11:H11)</f>
        <v>15369750.000000002</v>
      </c>
    </row>
    <row r="12" spans="2:13" ht="15.75" thickBot="1">
      <c r="B12" s="538" t="s">
        <v>156</v>
      </c>
      <c r="C12" s="27">
        <f>+PRODUCTOS_INMOBILIARIOS!D12</f>
        <v>206406.36999999985</v>
      </c>
      <c r="D12" s="27"/>
      <c r="E12" s="27">
        <f t="shared" si="0"/>
        <v>206406.36999999985</v>
      </c>
      <c r="F12" s="28">
        <f>+'[10]Vivienda Tipo 5'!$B$25/1000</f>
        <v>2408.2080000000001</v>
      </c>
      <c r="G12" s="28">
        <f>C12*F12</f>
        <v>497069471.48495966</v>
      </c>
      <c r="H12" s="28"/>
      <c r="I12" s="625">
        <f>SUM(G12:H12)</f>
        <v>497069471.48495966</v>
      </c>
    </row>
    <row r="13" spans="2:13" ht="15.75" thickBot="1">
      <c r="B13" s="531" t="s">
        <v>157</v>
      </c>
      <c r="C13" s="29">
        <f>SUM(C14:C14)</f>
        <v>9375</v>
      </c>
      <c r="D13" s="29"/>
      <c r="E13" s="53">
        <f t="shared" si="0"/>
        <v>9375</v>
      </c>
      <c r="F13" s="771"/>
      <c r="G13" s="30">
        <f>SUM(G14:G14)</f>
        <v>22576950</v>
      </c>
      <c r="H13" s="30"/>
      <c r="I13" s="624">
        <f>+I14</f>
        <v>22576950</v>
      </c>
    </row>
    <row r="14" spans="2:13" ht="15.75" thickBot="1">
      <c r="B14" s="538" t="s">
        <v>158</v>
      </c>
      <c r="C14" s="27">
        <f>+PRODUCTOS_INMOBILIARIOS!D14</f>
        <v>9375</v>
      </c>
      <c r="D14" s="27"/>
      <c r="E14" s="27">
        <f t="shared" si="0"/>
        <v>9375</v>
      </c>
      <c r="F14" s="28">
        <f>+F12</f>
        <v>2408.2080000000001</v>
      </c>
      <c r="G14" s="28">
        <f>C14*F14</f>
        <v>22576950</v>
      </c>
      <c r="H14" s="28"/>
      <c r="I14" s="625">
        <f>SUM(G14:H14)</f>
        <v>22576950</v>
      </c>
    </row>
    <row r="15" spans="2:13" ht="15.75" thickBot="1">
      <c r="B15" s="531" t="s">
        <v>159</v>
      </c>
      <c r="C15" s="29">
        <f>SUM(C16:C16)</f>
        <v>7500</v>
      </c>
      <c r="D15" s="29"/>
      <c r="E15" s="53">
        <f t="shared" si="0"/>
        <v>7500</v>
      </c>
      <c r="F15" s="771"/>
      <c r="G15" s="30">
        <f>SUM(G16:G16)</f>
        <v>18061560</v>
      </c>
      <c r="H15" s="30"/>
      <c r="I15" s="624">
        <f>SUM(I16:I16)</f>
        <v>18061560</v>
      </c>
    </row>
    <row r="16" spans="2:13" ht="15.75" thickBot="1">
      <c r="B16" s="538" t="s">
        <v>160</v>
      </c>
      <c r="C16" s="27">
        <f>+'[10]Comercio y Servicios'!$B$14</f>
        <v>7500</v>
      </c>
      <c r="D16" s="27"/>
      <c r="E16" s="27">
        <f t="shared" si="0"/>
        <v>7500</v>
      </c>
      <c r="F16" s="28">
        <f>+F14</f>
        <v>2408.2080000000001</v>
      </c>
      <c r="G16" s="28">
        <f>C16*$F$16</f>
        <v>18061560</v>
      </c>
      <c r="H16" s="28"/>
      <c r="I16" s="625">
        <f>SUM(G16:H16)</f>
        <v>18061560</v>
      </c>
    </row>
    <row r="17" spans="1:49" ht="15.75" thickBot="1">
      <c r="B17" s="531" t="s">
        <v>250</v>
      </c>
      <c r="C17" s="29">
        <f>SUM(C18:C20)</f>
        <v>2654.1724999999983</v>
      </c>
      <c r="D17" s="29"/>
      <c r="E17" s="53">
        <f>SUM(C17:D17)</f>
        <v>2654.1724999999983</v>
      </c>
      <c r="F17" s="771"/>
      <c r="G17" s="30">
        <f>+SUM(G18:G20)</f>
        <v>7323980.0655099954</v>
      </c>
      <c r="H17" s="30"/>
      <c r="I17" s="30">
        <f>+SUM(I18:I20)</f>
        <v>7323980.0655099954</v>
      </c>
    </row>
    <row r="18" spans="1:49" customFormat="1" ht="15.75" thickBot="1">
      <c r="A18" s="31"/>
      <c r="B18" s="610" t="s">
        <v>251</v>
      </c>
      <c r="C18" s="780">
        <f>+'[9]Vivienda Tipo 5'!$B$14+'[9]Comercio y Servicios'!$B$20</f>
        <v>2412.2974999999983</v>
      </c>
      <c r="D18" s="751"/>
      <c r="E18" s="753">
        <f t="shared" ref="E18:E20" si="1">SUM(C18:D18)</f>
        <v>2412.2974999999983</v>
      </c>
      <c r="F18" s="779">
        <f>+'[10]Comercio y Servicios'!$B$39/1000</f>
        <v>2912.5160000000001</v>
      </c>
      <c r="G18" s="28">
        <f t="shared" ref="G18:G22" si="2">C18*F18</f>
        <v>7025855.0655099954</v>
      </c>
      <c r="H18" s="752"/>
      <c r="I18" s="539">
        <f t="shared" ref="I18:I20" si="3">SUM(G18:H18)</f>
        <v>7025855.0655099954</v>
      </c>
      <c r="J18" s="31"/>
      <c r="K18" s="31"/>
      <c r="L18" s="31"/>
      <c r="M18" s="243"/>
      <c r="N18" s="243"/>
      <c r="O18" s="243"/>
      <c r="P18" s="31"/>
      <c r="Q18" s="31"/>
      <c r="R18" s="31"/>
      <c r="S18" s="31"/>
      <c r="T18" s="31"/>
      <c r="U18" s="31"/>
      <c r="V18" s="31"/>
      <c r="W18" s="31"/>
      <c r="X18" s="243"/>
      <c r="Y18" s="243"/>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row>
    <row r="19" spans="1:49" customFormat="1" ht="15.75" thickBot="1">
      <c r="A19" s="31"/>
      <c r="B19" s="610" t="s">
        <v>252</v>
      </c>
      <c r="C19" s="780">
        <f>+'[9]VIS MF'!$B$12</f>
        <v>112.5</v>
      </c>
      <c r="D19" s="751"/>
      <c r="E19" s="753">
        <f t="shared" si="1"/>
        <v>112.5</v>
      </c>
      <c r="F19" s="779">
        <v>1500</v>
      </c>
      <c r="G19" s="28">
        <f t="shared" si="2"/>
        <v>168750</v>
      </c>
      <c r="H19" s="752"/>
      <c r="I19" s="539">
        <f t="shared" si="3"/>
        <v>168750</v>
      </c>
      <c r="J19" s="31"/>
      <c r="K19" s="31"/>
      <c r="L19" s="31"/>
      <c r="M19" s="243"/>
      <c r="N19" s="243"/>
      <c r="O19" s="243"/>
      <c r="P19" s="31"/>
      <c r="Q19" s="31"/>
      <c r="R19" s="31"/>
      <c r="S19" s="31"/>
      <c r="T19" s="31"/>
      <c r="U19" s="31"/>
      <c r="V19" s="31"/>
      <c r="W19" s="31"/>
      <c r="X19" s="243"/>
      <c r="Y19" s="243"/>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row>
    <row r="20" spans="1:49" customFormat="1" ht="15.75" thickBot="1">
      <c r="A20" s="31"/>
      <c r="B20" s="610" t="s">
        <v>253</v>
      </c>
      <c r="C20" s="780">
        <f>+'[9]VIP MF'!$B$12</f>
        <v>129.375</v>
      </c>
      <c r="D20" s="751"/>
      <c r="E20" s="753">
        <f t="shared" si="1"/>
        <v>129.375</v>
      </c>
      <c r="F20" s="779">
        <v>1000</v>
      </c>
      <c r="G20" s="28">
        <f t="shared" si="2"/>
        <v>129375</v>
      </c>
      <c r="H20" s="752"/>
      <c r="I20" s="539">
        <f t="shared" si="3"/>
        <v>129375</v>
      </c>
      <c r="J20" s="31"/>
      <c r="K20" s="31"/>
      <c r="L20" s="31"/>
      <c r="M20" s="243"/>
      <c r="N20" s="243"/>
      <c r="O20" s="243"/>
      <c r="P20" s="31"/>
      <c r="Q20" s="31"/>
      <c r="R20" s="31"/>
      <c r="S20" s="31"/>
      <c r="T20" s="31"/>
      <c r="U20" s="31"/>
      <c r="V20" s="31"/>
      <c r="W20" s="31"/>
      <c r="X20" s="243"/>
      <c r="Y20" s="243"/>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row>
    <row r="21" spans="1:49" customFormat="1" ht="15.75" thickBot="1">
      <c r="A21" s="31"/>
      <c r="B21" s="531" t="s">
        <v>254</v>
      </c>
      <c r="C21" s="29">
        <f>SUM(C22:C22)</f>
        <v>71979.642857142855</v>
      </c>
      <c r="D21" s="29"/>
      <c r="E21" s="29">
        <f>SUM(E22:E22)</f>
        <v>71979.642857142855</v>
      </c>
      <c r="F21" s="771"/>
      <c r="G21" s="29">
        <f>SUM(G22:G22)</f>
        <v>112666639.83964285</v>
      </c>
      <c r="H21" s="30"/>
      <c r="I21" s="29">
        <f>SUM(I22:I22)</f>
        <v>112666639.83964285</v>
      </c>
      <c r="J21" s="31"/>
      <c r="K21" s="31"/>
      <c r="L21" s="31"/>
      <c r="M21" s="243"/>
      <c r="N21" s="243"/>
      <c r="O21" s="243"/>
      <c r="P21" s="31"/>
      <c r="Q21" s="31"/>
      <c r="R21" s="31"/>
      <c r="S21" s="31"/>
      <c r="T21" s="31"/>
      <c r="U21" s="31"/>
      <c r="V21" s="31"/>
      <c r="W21" s="31"/>
      <c r="X21" s="243"/>
      <c r="Y21" s="243"/>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row>
    <row r="22" spans="1:49" customFormat="1" ht="15.75" thickBot="1">
      <c r="A22" s="31"/>
      <c r="B22" s="750" t="s">
        <v>255</v>
      </c>
      <c r="C22" s="780">
        <f>+'[9]Comercio y Servicios'!$B$21+'[9]Vivienda Tipo 5'!$B$13</f>
        <v>71979.642857142855</v>
      </c>
      <c r="D22" s="751"/>
      <c r="E22" s="753">
        <f t="shared" ref="E22" si="4">SUM(C22:D22)</f>
        <v>71979.642857142855</v>
      </c>
      <c r="F22" s="779">
        <f>+'[10]Comercio y Servicios'!$B$38/1000</f>
        <v>1565.2570000000001</v>
      </c>
      <c r="G22" s="28">
        <f t="shared" si="2"/>
        <v>112666639.83964285</v>
      </c>
      <c r="H22" s="752"/>
      <c r="I22" s="539">
        <f t="shared" ref="I22" si="5">SUM(G22:H22)</f>
        <v>112666639.83964285</v>
      </c>
      <c r="J22" s="31"/>
      <c r="K22" s="31"/>
      <c r="L22" s="31"/>
      <c r="M22" s="243"/>
      <c r="N22" s="243"/>
      <c r="O22" s="243"/>
      <c r="P22" s="31"/>
      <c r="Q22" s="31"/>
      <c r="R22" s="31"/>
      <c r="S22" s="31"/>
      <c r="T22" s="31"/>
      <c r="U22" s="31"/>
      <c r="V22" s="31"/>
      <c r="W22" s="31"/>
      <c r="X22" s="243"/>
      <c r="Y22" s="243"/>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row>
    <row r="23" spans="1:49">
      <c r="B23" s="626" t="s">
        <v>68</v>
      </c>
      <c r="C23" s="627">
        <f>C9+C13+C15+C17+C21</f>
        <v>319200.18535714271</v>
      </c>
      <c r="D23" s="627"/>
      <c r="E23" s="627">
        <f>SUM(C23:D23)</f>
        <v>319200.18535714271</v>
      </c>
      <c r="F23" s="628"/>
      <c r="G23" s="628">
        <f>G9+G13+G15+G17+G21</f>
        <v>689898351.39011252</v>
      </c>
      <c r="H23" s="628"/>
      <c r="I23" s="629">
        <f>SUM(G23:H23)</f>
        <v>689898351.39011252</v>
      </c>
    </row>
    <row r="24" spans="1:49" s="31" customFormat="1">
      <c r="B24" s="123" t="s">
        <v>256</v>
      </c>
    </row>
    <row r="25" spans="1:49" s="31" customFormat="1">
      <c r="I25" s="781"/>
    </row>
    <row r="26" spans="1:49" s="31" customFormat="1"/>
    <row r="27" spans="1:49" s="31" customFormat="1"/>
    <row r="28" spans="1:49" s="31" customFormat="1"/>
    <row r="29" spans="1:49" s="31" customFormat="1"/>
    <row r="30" spans="1:49" s="31" customFormat="1"/>
    <row r="31" spans="1:49" s="31" customFormat="1"/>
    <row r="32" spans="1:49"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row r="202" s="31" customFormat="1"/>
    <row r="203" s="31" customFormat="1"/>
    <row r="204" s="31" customFormat="1"/>
    <row r="205" s="31" customFormat="1"/>
    <row r="206" s="31" customFormat="1"/>
    <row r="207" s="31" customFormat="1"/>
    <row r="208" s="31" customFormat="1"/>
    <row r="209" s="31" customFormat="1"/>
    <row r="210" s="31" customFormat="1"/>
    <row r="211" s="31" customFormat="1"/>
    <row r="212" s="31" customFormat="1"/>
    <row r="213" s="31" customFormat="1"/>
    <row r="214" s="31" customFormat="1"/>
    <row r="215" s="31" customFormat="1"/>
    <row r="216" s="31" customFormat="1"/>
    <row r="217" s="31" customFormat="1"/>
    <row r="218" s="31" customFormat="1"/>
    <row r="219" s="31" customFormat="1"/>
    <row r="220" s="31" customFormat="1"/>
    <row r="221" s="31" customFormat="1"/>
    <row r="222" s="31" customFormat="1"/>
    <row r="223" s="31" customFormat="1"/>
    <row r="224" s="31" customFormat="1"/>
    <row r="225" s="31" customFormat="1"/>
    <row r="226" s="31" customFormat="1"/>
    <row r="227" s="31" customFormat="1"/>
    <row r="228" s="31" customFormat="1"/>
    <row r="229" s="31" customFormat="1"/>
    <row r="230" s="31" customFormat="1"/>
    <row r="231" s="31" customFormat="1"/>
    <row r="232" s="31" customFormat="1"/>
    <row r="233" s="31" customFormat="1"/>
    <row r="234" s="31" customFormat="1"/>
    <row r="235" s="31" customFormat="1"/>
    <row r="236" s="31" customFormat="1"/>
    <row r="237" s="31" customFormat="1"/>
    <row r="238" s="31" customFormat="1"/>
    <row r="239" s="31" customFormat="1"/>
    <row r="240" s="31" customFormat="1"/>
    <row r="241" s="31" customFormat="1"/>
    <row r="242" s="31" customFormat="1"/>
    <row r="243" s="31" customFormat="1"/>
    <row r="244" s="31" customFormat="1"/>
    <row r="245" s="31" customFormat="1"/>
    <row r="246" s="31" customFormat="1"/>
    <row r="247" s="31" customFormat="1"/>
    <row r="248" s="31" customFormat="1"/>
    <row r="249" s="31" customFormat="1"/>
    <row r="250" s="31" customFormat="1"/>
    <row r="251" s="31" customFormat="1"/>
    <row r="252" s="31" customFormat="1"/>
    <row r="253" s="31" customFormat="1"/>
    <row r="254" s="31" customFormat="1"/>
    <row r="255" s="31" customFormat="1"/>
    <row r="256" s="31" customFormat="1"/>
    <row r="257" s="31" customFormat="1"/>
    <row r="258" s="31" customFormat="1"/>
    <row r="259" s="31" customFormat="1"/>
    <row r="260" s="31" customFormat="1"/>
    <row r="261" s="31" customFormat="1"/>
    <row r="262" s="31" customFormat="1"/>
    <row r="263" s="31" customFormat="1"/>
    <row r="264" s="31" customFormat="1"/>
    <row r="265" s="31" customFormat="1"/>
    <row r="266" s="31" customFormat="1"/>
    <row r="267" s="31" customFormat="1"/>
    <row r="268" s="31" customFormat="1"/>
    <row r="269" s="31" customFormat="1"/>
    <row r="270" s="31" customFormat="1"/>
    <row r="271" s="31" customFormat="1"/>
    <row r="272" s="31" customFormat="1"/>
    <row r="273" s="31" customFormat="1"/>
    <row r="274" s="31" customFormat="1"/>
    <row r="275" s="31" customFormat="1"/>
    <row r="276" s="31" customFormat="1"/>
    <row r="277" s="31" customFormat="1"/>
    <row r="278" s="31" customFormat="1"/>
    <row r="279" s="31" customFormat="1"/>
    <row r="280" s="31" customFormat="1"/>
    <row r="281" s="31" customFormat="1"/>
    <row r="282" s="31" customFormat="1"/>
    <row r="283" s="31" customFormat="1"/>
    <row r="284" s="31" customFormat="1"/>
    <row r="285" s="31" customFormat="1"/>
    <row r="286" s="31" customFormat="1"/>
    <row r="287" s="31" customFormat="1"/>
    <row r="288" s="31" customFormat="1"/>
    <row r="289" s="31" customFormat="1"/>
    <row r="290" s="31" customFormat="1"/>
    <row r="291" s="31" customFormat="1"/>
    <row r="292" s="31" customFormat="1"/>
    <row r="293" s="31" customFormat="1"/>
    <row r="294" s="31" customFormat="1"/>
    <row r="295" s="31" customFormat="1"/>
    <row r="296" s="31" customFormat="1"/>
    <row r="297" s="31" customFormat="1"/>
    <row r="298" s="31" customFormat="1"/>
    <row r="299" s="31" customFormat="1"/>
    <row r="300" s="31" customFormat="1"/>
    <row r="301" s="31" customFormat="1"/>
    <row r="302" s="31" customFormat="1"/>
    <row r="303" s="31" customFormat="1"/>
    <row r="304" s="31" customFormat="1"/>
    <row r="305" s="31" customFormat="1"/>
    <row r="306" s="31" customFormat="1"/>
    <row r="307" s="31" customFormat="1"/>
    <row r="308" s="31" customFormat="1"/>
    <row r="309" s="31" customFormat="1"/>
    <row r="310" s="31" customFormat="1"/>
    <row r="311" s="31" customFormat="1"/>
    <row r="312" s="31" customFormat="1"/>
    <row r="313" s="31" customFormat="1"/>
    <row r="314" s="31" customFormat="1"/>
    <row r="315" s="31" customFormat="1"/>
    <row r="316" s="31" customFormat="1"/>
    <row r="317" s="31" customFormat="1"/>
    <row r="318" s="31" customFormat="1"/>
    <row r="319" s="31" customFormat="1"/>
    <row r="320" s="31" customFormat="1"/>
    <row r="321" s="31" customFormat="1"/>
    <row r="322" s="31" customFormat="1"/>
    <row r="323" s="31" customFormat="1"/>
    <row r="324" s="31" customFormat="1"/>
    <row r="325" s="31" customFormat="1"/>
    <row r="326" s="31" customFormat="1"/>
    <row r="327" s="31" customFormat="1"/>
    <row r="328" s="31" customFormat="1"/>
    <row r="329" s="31" customFormat="1"/>
    <row r="330" s="31" customFormat="1"/>
    <row r="331" s="31" customFormat="1"/>
    <row r="332" s="31" customFormat="1"/>
    <row r="333" s="31" customFormat="1"/>
    <row r="334" s="31" customFormat="1"/>
    <row r="335" s="31" customFormat="1"/>
    <row r="336" s="31" customFormat="1"/>
    <row r="337" s="31" customFormat="1"/>
    <row r="338" s="31" customFormat="1"/>
    <row r="339" s="31" customFormat="1"/>
    <row r="340" s="31" customFormat="1"/>
    <row r="341" s="31" customFormat="1"/>
    <row r="342" s="31" customFormat="1"/>
    <row r="343" s="31" customFormat="1"/>
    <row r="344" s="31" customFormat="1"/>
    <row r="345" s="31" customFormat="1"/>
    <row r="346" s="31" customFormat="1"/>
    <row r="347" s="31" customFormat="1"/>
    <row r="348" s="31" customFormat="1"/>
    <row r="349" s="31" customFormat="1"/>
    <row r="350" s="31" customFormat="1"/>
    <row r="351" s="31" customFormat="1"/>
    <row r="352" s="31" customFormat="1"/>
    <row r="353" s="31" customFormat="1"/>
    <row r="354" s="31" customFormat="1"/>
    <row r="355" s="31" customFormat="1"/>
    <row r="356" s="31" customFormat="1"/>
    <row r="357" s="31" customFormat="1"/>
    <row r="358" s="31" customFormat="1"/>
    <row r="359" s="31" customFormat="1"/>
    <row r="360" s="31" customFormat="1"/>
    <row r="361" s="31" customFormat="1"/>
    <row r="362" s="31" customFormat="1"/>
    <row r="363" s="31" customFormat="1"/>
    <row r="364" s="31" customFormat="1"/>
    <row r="365" s="31" customFormat="1"/>
    <row r="366" s="31" customFormat="1"/>
    <row r="367" s="31" customFormat="1"/>
    <row r="368" s="31" customFormat="1"/>
    <row r="369" s="31" customFormat="1"/>
    <row r="370" s="31" customFormat="1"/>
    <row r="371" s="31" customFormat="1"/>
    <row r="372" s="31" customFormat="1"/>
    <row r="373" s="31" customFormat="1"/>
    <row r="374" s="31" customFormat="1"/>
    <row r="375" s="31" customFormat="1"/>
    <row r="376" s="31" customFormat="1"/>
    <row r="377" s="31" customFormat="1"/>
    <row r="378" s="31" customFormat="1"/>
    <row r="379" s="31" customFormat="1"/>
    <row r="380" s="31" customFormat="1"/>
    <row r="381" s="31" customFormat="1"/>
    <row r="382" s="31" customFormat="1"/>
    <row r="383" s="31" customFormat="1"/>
    <row r="384" s="31" customFormat="1"/>
    <row r="385" s="31" customFormat="1"/>
    <row r="386" s="31" customFormat="1"/>
    <row r="387" s="31" customFormat="1"/>
    <row r="388" s="31" customFormat="1"/>
    <row r="389" s="31" customFormat="1"/>
    <row r="390" s="31" customFormat="1"/>
    <row r="391" s="31" customFormat="1"/>
    <row r="392" s="31" customFormat="1"/>
    <row r="393" s="31" customFormat="1"/>
    <row r="394" s="31" customFormat="1"/>
    <row r="395" s="31" customFormat="1"/>
    <row r="396" s="31" customFormat="1"/>
    <row r="397" s="31" customFormat="1"/>
    <row r="398" s="31" customFormat="1"/>
    <row r="399" s="31" customFormat="1"/>
    <row r="400" s="31" customFormat="1"/>
    <row r="401" s="31" customFormat="1"/>
    <row r="402" s="31" customFormat="1"/>
    <row r="403" s="31" customFormat="1"/>
    <row r="404" s="31" customFormat="1"/>
    <row r="405" s="31" customFormat="1"/>
    <row r="406" s="31" customFormat="1"/>
    <row r="407" s="31" customFormat="1"/>
    <row r="408" s="31" customFormat="1"/>
    <row r="409" s="31" customFormat="1"/>
    <row r="410" s="31" customFormat="1"/>
    <row r="411" s="31" customFormat="1"/>
    <row r="412" s="31" customFormat="1"/>
    <row r="413" s="31" customFormat="1"/>
    <row r="414" s="31" customFormat="1"/>
    <row r="415" s="31" customFormat="1"/>
    <row r="416" s="31" customFormat="1"/>
    <row r="417" s="31" customFormat="1"/>
    <row r="418" s="31" customFormat="1"/>
    <row r="419" s="31" customFormat="1"/>
    <row r="420" s="31" customFormat="1"/>
    <row r="421" s="31" customFormat="1"/>
    <row r="422" s="31" customFormat="1"/>
    <row r="423" s="31" customFormat="1"/>
    <row r="424" s="31" customFormat="1"/>
    <row r="425" s="31" customFormat="1"/>
    <row r="426" s="31" customFormat="1"/>
    <row r="427" s="31" customFormat="1"/>
    <row r="428" s="31" customFormat="1"/>
    <row r="429" s="31" customFormat="1"/>
    <row r="430" s="31" customFormat="1"/>
    <row r="431" s="31" customFormat="1"/>
    <row r="432" s="31" customFormat="1"/>
    <row r="433" s="31" customFormat="1"/>
    <row r="434" s="31" customFormat="1"/>
    <row r="435" s="31" customFormat="1"/>
    <row r="436" s="31" customFormat="1"/>
    <row r="437" s="31" customFormat="1"/>
    <row r="438" s="31" customFormat="1"/>
    <row r="439" s="31" customFormat="1"/>
    <row r="440" s="31" customFormat="1"/>
    <row r="441" s="31" customFormat="1"/>
    <row r="442" s="31" customFormat="1"/>
    <row r="443" s="31" customFormat="1"/>
    <row r="444" s="31" customFormat="1"/>
    <row r="445" s="31" customFormat="1"/>
    <row r="446" s="31" customFormat="1"/>
    <row r="447" s="31" customFormat="1"/>
    <row r="448" s="31" customFormat="1"/>
    <row r="449" s="31" customFormat="1"/>
    <row r="450" s="31" customFormat="1"/>
    <row r="451" s="31" customFormat="1"/>
    <row r="452" s="31" customFormat="1"/>
    <row r="453" s="31" customFormat="1"/>
    <row r="454" s="31" customFormat="1"/>
    <row r="455" s="31" customFormat="1"/>
    <row r="456" s="31" customFormat="1"/>
    <row r="457" s="31" customFormat="1"/>
    <row r="458" s="31" customFormat="1"/>
    <row r="459" s="31" customFormat="1"/>
    <row r="460" s="31" customFormat="1"/>
    <row r="461" s="31" customFormat="1"/>
    <row r="462" s="31" customFormat="1"/>
    <row r="463" s="31" customFormat="1"/>
    <row r="464" s="31" customFormat="1"/>
    <row r="465" s="31" customFormat="1"/>
    <row r="466" s="31" customFormat="1"/>
    <row r="467" s="31" customFormat="1"/>
    <row r="468" s="31" customFormat="1"/>
    <row r="469" s="31" customFormat="1"/>
    <row r="470" s="31" customFormat="1"/>
    <row r="471" s="31" customFormat="1"/>
    <row r="472" s="31" customFormat="1"/>
    <row r="473" s="31" customFormat="1"/>
    <row r="474" s="31" customFormat="1"/>
    <row r="475" s="31" customFormat="1"/>
    <row r="476" s="31" customFormat="1"/>
    <row r="477" s="31" customFormat="1"/>
    <row r="478" s="31" customFormat="1"/>
    <row r="479" s="31" customFormat="1"/>
    <row r="480" s="31" customFormat="1"/>
    <row r="481" s="31" customFormat="1"/>
    <row r="482" s="31" customFormat="1"/>
    <row r="483" s="31" customFormat="1"/>
    <row r="484" s="31" customFormat="1"/>
    <row r="485" s="31" customFormat="1"/>
    <row r="486" s="31" customFormat="1"/>
    <row r="487" s="31" customFormat="1"/>
    <row r="488" s="31" customFormat="1"/>
    <row r="489" s="31" customFormat="1"/>
    <row r="490" s="31" customFormat="1"/>
    <row r="491" s="31" customFormat="1"/>
    <row r="492" s="31" customFormat="1"/>
    <row r="493" s="31" customFormat="1"/>
    <row r="494" s="31" customFormat="1"/>
    <row r="495" s="31" customFormat="1"/>
    <row r="496" s="31" customFormat="1"/>
    <row r="497" s="31" customFormat="1"/>
    <row r="498" s="31" customFormat="1"/>
    <row r="499" s="31" customFormat="1"/>
    <row r="500" s="31" customFormat="1"/>
    <row r="501" s="31" customFormat="1"/>
    <row r="502" s="31" customFormat="1"/>
    <row r="503" s="31" customFormat="1"/>
    <row r="504" s="31" customFormat="1"/>
    <row r="505" s="31" customFormat="1"/>
    <row r="506" s="31" customFormat="1"/>
    <row r="507" s="31" customFormat="1"/>
    <row r="508" s="31" customFormat="1"/>
    <row r="509" s="31" customFormat="1"/>
    <row r="510" s="31" customFormat="1"/>
    <row r="511" s="31" customFormat="1"/>
    <row r="512" s="31" customFormat="1"/>
    <row r="513" s="31" customFormat="1"/>
    <row r="514" s="31" customFormat="1"/>
    <row r="515" s="31" customFormat="1"/>
    <row r="516" s="31" customFormat="1"/>
    <row r="517" s="31" customFormat="1"/>
    <row r="518" s="31" customFormat="1"/>
    <row r="519" s="31" customFormat="1"/>
    <row r="520" s="31" customFormat="1"/>
    <row r="521" s="31" customFormat="1"/>
    <row r="522" s="31" customFormat="1"/>
    <row r="523" s="31" customFormat="1"/>
    <row r="524" s="31" customFormat="1"/>
    <row r="525" s="31" customFormat="1"/>
    <row r="526" s="31" customFormat="1"/>
    <row r="527" s="31" customFormat="1"/>
    <row r="528" s="31" customFormat="1"/>
    <row r="529" s="31" customFormat="1"/>
    <row r="530" s="31" customFormat="1"/>
    <row r="531" s="31" customFormat="1"/>
    <row r="532" s="31" customFormat="1"/>
    <row r="533" s="31" customFormat="1"/>
    <row r="534" s="31" customFormat="1"/>
    <row r="535" s="31" customFormat="1"/>
    <row r="536" s="31" customFormat="1"/>
    <row r="537" s="31" customFormat="1"/>
    <row r="538" s="31" customFormat="1"/>
    <row r="539" s="31" customFormat="1"/>
    <row r="540" s="31" customFormat="1"/>
    <row r="541" s="31" customFormat="1"/>
    <row r="542" s="31" customFormat="1"/>
    <row r="543" s="31" customFormat="1"/>
    <row r="544" s="31" customFormat="1"/>
    <row r="545" s="31" customFormat="1"/>
    <row r="546" s="31" customFormat="1"/>
    <row r="547" s="31" customFormat="1"/>
    <row r="548" s="31" customFormat="1"/>
    <row r="549" s="31" customFormat="1"/>
    <row r="550" s="31" customFormat="1"/>
    <row r="551" s="31" customFormat="1"/>
    <row r="552" s="31" customFormat="1"/>
    <row r="553" s="31" customFormat="1"/>
    <row r="554" s="31" customFormat="1"/>
    <row r="555" s="31" customFormat="1"/>
    <row r="556" s="31" customFormat="1"/>
    <row r="557" s="31" customFormat="1"/>
    <row r="558" s="31" customFormat="1"/>
    <row r="559" s="31" customFormat="1"/>
    <row r="560" s="31" customFormat="1"/>
    <row r="561" s="31" customFormat="1"/>
    <row r="562" s="31" customFormat="1"/>
    <row r="563" s="31" customFormat="1"/>
    <row r="564" s="31" customFormat="1"/>
    <row r="565" s="31" customFormat="1"/>
    <row r="566" s="31" customFormat="1"/>
    <row r="567" s="31" customFormat="1"/>
    <row r="568" s="31" customFormat="1"/>
    <row r="569" s="31" customFormat="1"/>
    <row r="570" s="31" customFormat="1"/>
    <row r="571" s="31" customFormat="1"/>
    <row r="572" s="31" customFormat="1"/>
    <row r="573" s="31" customFormat="1"/>
    <row r="574" s="31" customFormat="1"/>
    <row r="575" s="31" customFormat="1"/>
    <row r="576" s="31" customFormat="1"/>
    <row r="577" s="31" customFormat="1"/>
    <row r="578" s="31" customFormat="1"/>
    <row r="579" s="31" customFormat="1"/>
    <row r="580" s="31" customFormat="1"/>
    <row r="581" s="31" customFormat="1"/>
    <row r="582" s="31" customFormat="1"/>
    <row r="583" s="31" customFormat="1"/>
    <row r="584" s="31" customFormat="1"/>
    <row r="585" s="31" customFormat="1"/>
    <row r="586" s="31" customFormat="1"/>
    <row r="587" s="31" customFormat="1"/>
    <row r="588" s="31" customFormat="1"/>
    <row r="589" s="31" customFormat="1"/>
    <row r="590" s="31" customFormat="1"/>
    <row r="591" s="31" customFormat="1"/>
    <row r="592" s="31" customFormat="1"/>
    <row r="593" s="31" customFormat="1"/>
    <row r="594" s="31" customFormat="1"/>
    <row r="595" s="31" customFormat="1"/>
    <row r="596" s="31" customFormat="1"/>
    <row r="597" s="31" customFormat="1"/>
    <row r="598" s="31" customFormat="1"/>
    <row r="599" s="31" customFormat="1"/>
    <row r="600" s="31" customFormat="1"/>
    <row r="601" s="31" customFormat="1"/>
    <row r="602" s="31" customFormat="1"/>
    <row r="603" s="31" customFormat="1"/>
    <row r="604" s="31" customFormat="1"/>
    <row r="605" s="31" customFormat="1"/>
    <row r="606" s="31" customFormat="1"/>
    <row r="607" s="31" customFormat="1"/>
    <row r="608" s="31" customFormat="1"/>
    <row r="609" s="31" customFormat="1"/>
    <row r="610" s="31" customFormat="1"/>
    <row r="611" s="31" customFormat="1"/>
    <row r="612" s="31" customFormat="1"/>
    <row r="613" s="31" customFormat="1"/>
    <row r="614" s="31" customFormat="1"/>
    <row r="615" s="31" customFormat="1"/>
    <row r="616" s="31" customFormat="1"/>
    <row r="617" s="31" customFormat="1"/>
    <row r="618" s="31" customFormat="1"/>
    <row r="619" s="31" customFormat="1"/>
    <row r="620" s="31" customFormat="1"/>
    <row r="621" s="31" customFormat="1"/>
    <row r="622" s="31" customFormat="1"/>
    <row r="623" s="31" customFormat="1"/>
    <row r="624" s="31" customFormat="1"/>
    <row r="625" s="31" customFormat="1"/>
    <row r="626" s="31" customFormat="1"/>
    <row r="627" s="31" customFormat="1"/>
    <row r="628" s="31" customFormat="1"/>
    <row r="629" s="31" customFormat="1"/>
    <row r="630" s="31" customFormat="1"/>
    <row r="631" s="31" customFormat="1"/>
    <row r="632" s="31" customFormat="1"/>
    <row r="633" s="31" customFormat="1"/>
    <row r="634" s="31" customFormat="1"/>
    <row r="635" s="31" customFormat="1"/>
    <row r="636" s="31" customFormat="1"/>
    <row r="637" s="31" customFormat="1"/>
    <row r="638" s="31" customFormat="1"/>
    <row r="639" s="31" customFormat="1"/>
    <row r="640" s="31" customFormat="1"/>
    <row r="641" s="31" customFormat="1"/>
    <row r="642" s="31" customFormat="1"/>
    <row r="643" s="31" customFormat="1"/>
    <row r="644" s="31" customFormat="1"/>
    <row r="645" s="31" customFormat="1"/>
    <row r="646" s="31" customFormat="1"/>
    <row r="647" s="31" customFormat="1"/>
    <row r="648" s="31" customFormat="1"/>
    <row r="649" s="31" customFormat="1"/>
    <row r="650" s="31" customFormat="1"/>
    <row r="651" s="31" customFormat="1"/>
    <row r="652" s="31" customFormat="1"/>
    <row r="653" s="31" customFormat="1"/>
    <row r="654" s="31" customFormat="1"/>
    <row r="655" s="31" customFormat="1"/>
    <row r="656" s="31" customFormat="1"/>
    <row r="657" s="31" customFormat="1"/>
    <row r="658" s="31" customFormat="1"/>
    <row r="659" s="31" customFormat="1"/>
    <row r="660" s="31" customFormat="1"/>
    <row r="661" s="31" customFormat="1"/>
    <row r="662" s="31" customFormat="1"/>
    <row r="663" s="31" customFormat="1"/>
    <row r="664" s="31" customFormat="1"/>
    <row r="665" s="31" customFormat="1"/>
    <row r="666" s="31" customFormat="1"/>
    <row r="667" s="31" customFormat="1"/>
    <row r="668" s="31" customFormat="1"/>
    <row r="669" s="31" customFormat="1"/>
    <row r="670" s="31" customFormat="1"/>
    <row r="671" s="31" customFormat="1"/>
    <row r="672" s="31" customFormat="1"/>
    <row r="673" s="31" customFormat="1"/>
    <row r="674" s="31" customFormat="1"/>
    <row r="675" s="31" customFormat="1"/>
    <row r="676" s="31" customFormat="1"/>
    <row r="677" s="31" customFormat="1"/>
    <row r="678" s="31" customFormat="1"/>
    <row r="679" s="31" customFormat="1"/>
    <row r="680" s="31" customFormat="1"/>
    <row r="681" s="31" customFormat="1"/>
    <row r="682" s="31" customFormat="1"/>
    <row r="683" s="31" customFormat="1"/>
    <row r="684" s="31" customFormat="1"/>
    <row r="685" s="31" customFormat="1"/>
    <row r="686" s="31" customFormat="1"/>
    <row r="687" s="31" customFormat="1"/>
    <row r="688" s="31" customFormat="1"/>
    <row r="689" s="31" customFormat="1"/>
    <row r="690" s="31" customFormat="1"/>
    <row r="691" s="31" customFormat="1"/>
    <row r="692" s="31" customFormat="1"/>
    <row r="693" s="31" customFormat="1"/>
    <row r="694" s="31" customFormat="1"/>
    <row r="695" s="31" customFormat="1"/>
    <row r="696" s="31" customFormat="1"/>
    <row r="697" s="31" customFormat="1"/>
    <row r="698" s="31" customFormat="1"/>
    <row r="699" s="31" customFormat="1"/>
    <row r="700" s="31" customFormat="1"/>
    <row r="701" s="31" customFormat="1"/>
    <row r="702" s="31" customFormat="1"/>
    <row r="703" s="31" customFormat="1"/>
    <row r="704" s="31" customFormat="1"/>
    <row r="705" s="31" customFormat="1"/>
    <row r="706" s="31" customFormat="1"/>
    <row r="707" s="31" customFormat="1"/>
    <row r="708" s="31" customFormat="1"/>
    <row r="709" s="31" customFormat="1"/>
    <row r="710" s="31" customFormat="1"/>
    <row r="711" s="31" customFormat="1"/>
    <row r="712" s="31" customFormat="1"/>
    <row r="713" s="31" customFormat="1"/>
    <row r="714" s="31" customFormat="1"/>
    <row r="715" s="31" customFormat="1"/>
    <row r="716" s="31" customFormat="1"/>
    <row r="717" s="31" customFormat="1"/>
    <row r="718" s="31" customFormat="1"/>
    <row r="719" s="31" customFormat="1"/>
    <row r="720" s="31" customFormat="1"/>
    <row r="721" spans="2:9" s="31" customFormat="1"/>
    <row r="722" spans="2:9" s="31" customFormat="1"/>
    <row r="723" spans="2:9" s="31" customFormat="1"/>
    <row r="724" spans="2:9" s="31" customFormat="1"/>
    <row r="725" spans="2:9" s="31" customFormat="1"/>
    <row r="726" spans="2:9" s="31" customFormat="1"/>
    <row r="727" spans="2:9" s="31" customFormat="1"/>
    <row r="728" spans="2:9" s="31" customFormat="1"/>
    <row r="729" spans="2:9" s="31" customFormat="1"/>
    <row r="730" spans="2:9" s="31" customFormat="1"/>
    <row r="731" spans="2:9">
      <c r="B731" s="10"/>
      <c r="C731" s="10"/>
      <c r="D731" s="10"/>
      <c r="E731" s="10"/>
      <c r="F731" s="10"/>
      <c r="G731" s="10"/>
      <c r="H731" s="10"/>
      <c r="I731" s="10"/>
    </row>
    <row r="732" spans="2:9">
      <c r="B732" s="10"/>
      <c r="C732" s="10"/>
      <c r="D732" s="10"/>
      <c r="E732" s="10"/>
      <c r="F732" s="10"/>
      <c r="G732" s="10"/>
      <c r="H732" s="10"/>
      <c r="I732" s="10"/>
    </row>
    <row r="733" spans="2:9">
      <c r="B733" s="10"/>
      <c r="C733" s="10"/>
      <c r="D733" s="10"/>
      <c r="E733" s="10"/>
      <c r="F733" s="10"/>
      <c r="G733" s="10"/>
      <c r="H733" s="10"/>
      <c r="I733" s="10"/>
    </row>
    <row r="734" spans="2:9">
      <c r="B734" s="10"/>
      <c r="C734" s="10"/>
      <c r="D734" s="10"/>
      <c r="E734" s="10"/>
      <c r="F734" s="10"/>
      <c r="G734" s="10"/>
      <c r="H734" s="10"/>
      <c r="I734" s="10"/>
    </row>
    <row r="735" spans="2:9">
      <c r="B735" s="10"/>
      <c r="C735" s="10"/>
      <c r="D735" s="10"/>
      <c r="E735" s="10"/>
      <c r="F735" s="10"/>
      <c r="G735" s="10"/>
      <c r="H735" s="10"/>
      <c r="I735" s="10"/>
    </row>
    <row r="736" spans="2:9">
      <c r="B736" s="10"/>
      <c r="C736" s="10"/>
      <c r="D736" s="10"/>
      <c r="E736" s="10"/>
      <c r="F736" s="10"/>
      <c r="G736" s="10"/>
      <c r="H736" s="10"/>
      <c r="I736" s="10"/>
    </row>
    <row r="737" spans="2:9">
      <c r="B737" s="10"/>
      <c r="C737" s="10"/>
      <c r="D737" s="10"/>
      <c r="E737" s="10"/>
      <c r="F737" s="10"/>
      <c r="G737" s="10"/>
      <c r="H737" s="10"/>
      <c r="I737" s="10"/>
    </row>
    <row r="738" spans="2:9">
      <c r="B738" s="10"/>
      <c r="C738" s="10"/>
      <c r="D738" s="10"/>
      <c r="E738" s="10"/>
      <c r="F738" s="10"/>
      <c r="G738" s="10"/>
      <c r="H738" s="10"/>
      <c r="I738" s="10"/>
    </row>
    <row r="739" spans="2:9">
      <c r="B739" s="10"/>
      <c r="C739" s="10"/>
      <c r="D739" s="10"/>
      <c r="E739" s="10"/>
      <c r="F739" s="10"/>
      <c r="G739" s="10"/>
      <c r="H739" s="10"/>
      <c r="I739" s="10"/>
    </row>
    <row r="740" spans="2:9">
      <c r="B740" s="10"/>
      <c r="C740" s="10"/>
      <c r="D740" s="10"/>
      <c r="E740" s="10"/>
      <c r="F740" s="10"/>
      <c r="G740" s="10"/>
      <c r="H740" s="10"/>
      <c r="I740" s="10"/>
    </row>
    <row r="741" spans="2:9">
      <c r="B741" s="10"/>
      <c r="C741" s="10"/>
      <c r="D741" s="10"/>
      <c r="E741" s="10"/>
      <c r="F741" s="10"/>
      <c r="G741" s="10"/>
      <c r="H741" s="10"/>
      <c r="I741" s="10"/>
    </row>
    <row r="742" spans="2:9">
      <c r="B742" s="10"/>
      <c r="C742" s="10"/>
      <c r="D742" s="10"/>
      <c r="E742" s="10"/>
      <c r="F742" s="10"/>
      <c r="G742" s="10"/>
      <c r="H742" s="10"/>
      <c r="I742" s="10"/>
    </row>
    <row r="743" spans="2:9">
      <c r="B743" s="10"/>
      <c r="C743" s="10"/>
      <c r="D743" s="10"/>
      <c r="E743" s="10"/>
      <c r="F743" s="10"/>
      <c r="G743" s="10"/>
      <c r="H743" s="10"/>
      <c r="I743" s="10"/>
    </row>
    <row r="744" spans="2:9">
      <c r="B744" s="10"/>
      <c r="C744" s="10"/>
      <c r="D744" s="10"/>
      <c r="E744" s="10"/>
      <c r="F744" s="10"/>
      <c r="G744" s="10"/>
      <c r="H744" s="10"/>
      <c r="I744" s="10"/>
    </row>
    <row r="745" spans="2:9">
      <c r="B745" s="10"/>
      <c r="C745" s="10"/>
      <c r="D745" s="10"/>
      <c r="E745" s="10"/>
      <c r="F745" s="10"/>
      <c r="G745" s="10"/>
      <c r="H745" s="10"/>
      <c r="I745" s="10"/>
    </row>
    <row r="746" spans="2:9">
      <c r="B746" s="10"/>
      <c r="C746" s="10"/>
      <c r="D746" s="10"/>
      <c r="E746" s="10"/>
      <c r="F746" s="10"/>
      <c r="G746" s="10"/>
      <c r="H746" s="10"/>
      <c r="I746" s="10"/>
    </row>
    <row r="747" spans="2:9">
      <c r="B747" s="10"/>
      <c r="C747" s="10"/>
      <c r="D747" s="10"/>
      <c r="E747" s="10"/>
      <c r="F747" s="10"/>
      <c r="G747" s="10"/>
      <c r="H747" s="10"/>
      <c r="I747" s="10"/>
    </row>
    <row r="748" spans="2:9">
      <c r="B748" s="10"/>
      <c r="C748" s="10"/>
      <c r="D748" s="10"/>
      <c r="E748" s="10"/>
      <c r="F748" s="10"/>
      <c r="G748" s="10"/>
      <c r="H748" s="10"/>
      <c r="I748" s="10"/>
    </row>
    <row r="749" spans="2:9">
      <c r="B749" s="10"/>
      <c r="C749" s="10"/>
      <c r="D749" s="10"/>
      <c r="E749" s="10"/>
      <c r="F749" s="10"/>
      <c r="G749" s="10"/>
      <c r="H749" s="10"/>
      <c r="I749" s="10"/>
    </row>
    <row r="750" spans="2:9">
      <c r="B750" s="10"/>
      <c r="C750" s="10"/>
      <c r="D750" s="10"/>
      <c r="E750" s="10"/>
      <c r="F750" s="10"/>
      <c r="G750" s="10"/>
      <c r="H750" s="10"/>
      <c r="I750" s="10"/>
    </row>
    <row r="751" spans="2:9">
      <c r="B751" s="10"/>
      <c r="C751" s="10"/>
      <c r="D751" s="10"/>
      <c r="E751" s="10"/>
      <c r="F751" s="10"/>
      <c r="G751" s="10"/>
      <c r="H751" s="10"/>
      <c r="I751" s="10"/>
    </row>
    <row r="752" spans="2:9">
      <c r="B752" s="10"/>
      <c r="C752" s="10"/>
      <c r="D752" s="10"/>
      <c r="E752" s="10"/>
      <c r="F752" s="10"/>
      <c r="G752" s="10"/>
      <c r="H752" s="10"/>
      <c r="I752" s="10"/>
    </row>
    <row r="753" spans="2:9">
      <c r="B753" s="10"/>
      <c r="C753" s="10"/>
      <c r="D753" s="10"/>
      <c r="E753" s="10"/>
      <c r="F753" s="10"/>
      <c r="G753" s="10"/>
      <c r="H753" s="10"/>
      <c r="I753" s="10"/>
    </row>
    <row r="754" spans="2:9">
      <c r="B754" s="10"/>
      <c r="C754" s="10"/>
      <c r="D754" s="10"/>
      <c r="E754" s="10"/>
      <c r="F754" s="10"/>
      <c r="G754" s="10"/>
      <c r="H754" s="10"/>
      <c r="I754" s="10"/>
    </row>
    <row r="755" spans="2:9">
      <c r="B755" s="10"/>
      <c r="C755" s="10"/>
      <c r="D755" s="10"/>
      <c r="E755" s="10"/>
      <c r="F755" s="10"/>
      <c r="G755" s="10"/>
      <c r="H755" s="10"/>
      <c r="I755" s="10"/>
    </row>
    <row r="756" spans="2:9">
      <c r="B756" s="10"/>
      <c r="C756" s="10"/>
      <c r="D756" s="10"/>
      <c r="E756" s="10"/>
      <c r="F756" s="10"/>
      <c r="G756" s="10"/>
      <c r="H756" s="10"/>
      <c r="I756" s="10"/>
    </row>
    <row r="757" spans="2:9">
      <c r="B757" s="10"/>
      <c r="C757" s="10"/>
      <c r="D757" s="10"/>
      <c r="E757" s="10"/>
      <c r="F757" s="10"/>
      <c r="G757" s="10"/>
      <c r="H757" s="10"/>
      <c r="I757" s="10"/>
    </row>
    <row r="758" spans="2:9">
      <c r="B758" s="10"/>
      <c r="C758" s="10"/>
      <c r="D758" s="10"/>
      <c r="E758" s="10"/>
      <c r="F758" s="10"/>
      <c r="G758" s="10"/>
      <c r="H758" s="10"/>
      <c r="I758" s="10"/>
    </row>
    <row r="759" spans="2:9">
      <c r="B759" s="10"/>
      <c r="C759" s="10"/>
      <c r="D759" s="10"/>
      <c r="E759" s="10"/>
      <c r="F759" s="10"/>
      <c r="G759" s="10"/>
      <c r="H759" s="10"/>
      <c r="I759" s="10"/>
    </row>
    <row r="760" spans="2:9">
      <c r="B760" s="10"/>
      <c r="C760" s="10"/>
      <c r="D760" s="10"/>
      <c r="E760" s="10"/>
      <c r="F760" s="10"/>
      <c r="G760" s="10"/>
      <c r="H760" s="10"/>
      <c r="I760" s="10"/>
    </row>
    <row r="761" spans="2:9">
      <c r="B761" s="10"/>
      <c r="C761" s="10"/>
      <c r="D761" s="10"/>
      <c r="E761" s="10"/>
      <c r="F761" s="10"/>
      <c r="G761" s="10"/>
      <c r="H761" s="10"/>
      <c r="I761" s="10"/>
    </row>
    <row r="762" spans="2:9">
      <c r="B762" s="10"/>
      <c r="C762" s="10"/>
      <c r="D762" s="10"/>
      <c r="E762" s="10"/>
      <c r="F762" s="10"/>
      <c r="G762" s="10"/>
      <c r="H762" s="10"/>
      <c r="I762" s="10"/>
    </row>
    <row r="763" spans="2:9">
      <c r="B763" s="10"/>
      <c r="C763" s="10"/>
      <c r="D763" s="10"/>
      <c r="E763" s="10"/>
      <c r="F763" s="10"/>
      <c r="G763" s="10"/>
      <c r="H763" s="10"/>
      <c r="I763" s="10"/>
    </row>
    <row r="764" spans="2:9">
      <c r="B764" s="10"/>
      <c r="C764" s="10"/>
      <c r="D764" s="10"/>
      <c r="E764" s="10"/>
      <c r="F764" s="10"/>
      <c r="G764" s="10"/>
      <c r="H764" s="10"/>
      <c r="I764" s="10"/>
    </row>
    <row r="765" spans="2:9">
      <c r="B765" s="10"/>
      <c r="C765" s="10"/>
      <c r="D765" s="10"/>
      <c r="E765" s="10"/>
      <c r="F765" s="10"/>
      <c r="G765" s="10"/>
      <c r="H765" s="10"/>
      <c r="I765" s="10"/>
    </row>
    <row r="766" spans="2:9">
      <c r="B766" s="10"/>
      <c r="C766" s="10"/>
      <c r="D766" s="10"/>
      <c r="E766" s="10"/>
      <c r="F766" s="10"/>
      <c r="G766" s="10"/>
      <c r="H766" s="10"/>
      <c r="I766" s="10"/>
    </row>
    <row r="767" spans="2:9">
      <c r="B767" s="10"/>
      <c r="C767" s="10"/>
      <c r="D767" s="10"/>
      <c r="E767" s="10"/>
      <c r="F767" s="10"/>
      <c r="G767" s="10"/>
      <c r="H767" s="10"/>
      <c r="I767" s="10"/>
    </row>
    <row r="768" spans="2:9">
      <c r="B768" s="10"/>
      <c r="C768" s="10"/>
      <c r="D768" s="10"/>
      <c r="E768" s="10"/>
      <c r="F768" s="10"/>
      <c r="G768" s="10"/>
      <c r="H768" s="10"/>
      <c r="I768" s="10"/>
    </row>
    <row r="769" spans="2:9">
      <c r="B769" s="10"/>
      <c r="C769" s="10"/>
      <c r="D769" s="10"/>
      <c r="E769" s="10"/>
      <c r="F769" s="10"/>
      <c r="G769" s="10"/>
      <c r="H769" s="10"/>
      <c r="I769" s="10"/>
    </row>
    <row r="770" spans="2:9">
      <c r="B770" s="10"/>
      <c r="C770" s="10"/>
      <c r="D770" s="10"/>
      <c r="E770" s="10"/>
      <c r="F770" s="10"/>
      <c r="G770" s="10"/>
      <c r="H770" s="10"/>
      <c r="I770" s="10"/>
    </row>
    <row r="771" spans="2:9">
      <c r="B771" s="10"/>
      <c r="C771" s="10"/>
      <c r="D771" s="10"/>
      <c r="E771" s="10"/>
      <c r="F771" s="10"/>
      <c r="G771" s="10"/>
      <c r="H771" s="10"/>
      <c r="I771" s="10"/>
    </row>
    <row r="772" spans="2:9">
      <c r="B772" s="10"/>
      <c r="C772" s="10"/>
      <c r="D772" s="10"/>
      <c r="E772" s="10"/>
      <c r="F772" s="10"/>
      <c r="G772" s="10"/>
      <c r="H772" s="10"/>
      <c r="I772" s="10"/>
    </row>
    <row r="773" spans="2:9">
      <c r="B773" s="10"/>
      <c r="C773" s="10"/>
      <c r="D773" s="10"/>
      <c r="E773" s="10"/>
      <c r="F773" s="10"/>
      <c r="G773" s="10"/>
      <c r="H773" s="10"/>
      <c r="I773" s="10"/>
    </row>
    <row r="774" spans="2:9">
      <c r="B774" s="10"/>
      <c r="C774" s="10"/>
      <c r="D774" s="10"/>
      <c r="E774" s="10"/>
      <c r="F774" s="10"/>
      <c r="G774" s="10"/>
      <c r="H774" s="10"/>
      <c r="I774" s="10"/>
    </row>
    <row r="775" spans="2:9">
      <c r="B775" s="10"/>
      <c r="C775" s="10"/>
      <c r="D775" s="10"/>
      <c r="E775" s="10"/>
      <c r="F775" s="10"/>
      <c r="G775" s="10"/>
      <c r="H775" s="10"/>
      <c r="I775" s="10"/>
    </row>
    <row r="776" spans="2:9">
      <c r="B776" s="10"/>
      <c r="C776" s="10"/>
      <c r="D776" s="10"/>
      <c r="E776" s="10"/>
      <c r="F776" s="10"/>
      <c r="G776" s="10"/>
      <c r="H776" s="10"/>
      <c r="I776" s="10"/>
    </row>
    <row r="777" spans="2:9">
      <c r="B777" s="10"/>
      <c r="C777" s="10"/>
      <c r="D777" s="10"/>
      <c r="E777" s="10"/>
      <c r="F777" s="10"/>
      <c r="G777" s="10"/>
      <c r="H777" s="10"/>
      <c r="I777" s="10"/>
    </row>
    <row r="778" spans="2:9">
      <c r="B778" s="10"/>
      <c r="C778" s="10"/>
      <c r="D778" s="10"/>
      <c r="E778" s="10"/>
      <c r="F778" s="10"/>
      <c r="G778" s="10"/>
      <c r="H778" s="10"/>
      <c r="I778" s="10"/>
    </row>
    <row r="779" spans="2:9">
      <c r="B779" s="10"/>
      <c r="C779" s="10"/>
      <c r="D779" s="10"/>
      <c r="E779" s="10"/>
      <c r="F779" s="10"/>
      <c r="G779" s="10"/>
      <c r="H779" s="10"/>
      <c r="I779" s="10"/>
    </row>
    <row r="780" spans="2:9">
      <c r="B780" s="10"/>
      <c r="C780" s="10"/>
      <c r="D780" s="10"/>
      <c r="E780" s="10"/>
      <c r="F780" s="10"/>
      <c r="G780" s="10"/>
      <c r="H780" s="10"/>
      <c r="I780" s="10"/>
    </row>
    <row r="781" spans="2:9">
      <c r="B781" s="10"/>
      <c r="C781" s="10"/>
      <c r="D781" s="10"/>
      <c r="E781" s="10"/>
      <c r="F781" s="10"/>
      <c r="G781" s="10"/>
      <c r="H781" s="10"/>
      <c r="I781" s="10"/>
    </row>
    <row r="782" spans="2:9">
      <c r="B782" s="10"/>
      <c r="C782" s="10"/>
      <c r="D782" s="10"/>
      <c r="E782" s="10"/>
      <c r="F782" s="10"/>
      <c r="G782" s="10"/>
      <c r="H782" s="10"/>
      <c r="I782" s="10"/>
    </row>
    <row r="783" spans="2:9">
      <c r="B783" s="10"/>
      <c r="C783" s="10"/>
      <c r="D783" s="10"/>
      <c r="E783" s="10"/>
      <c r="F783" s="10"/>
      <c r="G783" s="10"/>
      <c r="H783" s="10"/>
      <c r="I783" s="10"/>
    </row>
    <row r="784" spans="2:9">
      <c r="B784" s="10"/>
      <c r="C784" s="10"/>
      <c r="D784" s="10"/>
      <c r="E784" s="10"/>
      <c r="F784" s="10"/>
      <c r="G784" s="10"/>
      <c r="H784" s="10"/>
      <c r="I784" s="10"/>
    </row>
    <row r="785" spans="2:9">
      <c r="B785" s="10"/>
      <c r="C785" s="10"/>
      <c r="D785" s="10"/>
      <c r="E785" s="10"/>
      <c r="F785" s="10"/>
      <c r="G785" s="10"/>
      <c r="H785" s="10"/>
      <c r="I785" s="10"/>
    </row>
    <row r="786" spans="2:9">
      <c r="B786" s="10"/>
      <c r="C786" s="10"/>
      <c r="D786" s="10"/>
      <c r="E786" s="10"/>
      <c r="F786" s="10"/>
      <c r="G786" s="10"/>
      <c r="H786" s="10"/>
      <c r="I786" s="10"/>
    </row>
    <row r="787" spans="2:9">
      <c r="B787" s="10"/>
      <c r="C787" s="10"/>
      <c r="D787" s="10"/>
      <c r="E787" s="10"/>
      <c r="F787" s="10"/>
      <c r="G787" s="10"/>
      <c r="H787" s="10"/>
      <c r="I787" s="10"/>
    </row>
    <row r="788" spans="2:9">
      <c r="B788" s="10"/>
      <c r="C788" s="10"/>
      <c r="D788" s="10"/>
      <c r="E788" s="10"/>
      <c r="F788" s="10"/>
      <c r="G788" s="10"/>
      <c r="H788" s="10"/>
      <c r="I788" s="10"/>
    </row>
    <row r="789" spans="2:9">
      <c r="B789" s="10"/>
      <c r="C789" s="10"/>
      <c r="D789" s="10"/>
      <c r="E789" s="10"/>
      <c r="F789" s="10"/>
      <c r="G789" s="10"/>
      <c r="H789" s="10"/>
      <c r="I789" s="10"/>
    </row>
    <row r="790" spans="2:9">
      <c r="B790" s="10"/>
      <c r="C790" s="10"/>
      <c r="D790" s="10"/>
      <c r="E790" s="10"/>
      <c r="F790" s="10"/>
      <c r="G790" s="10"/>
      <c r="H790" s="10"/>
      <c r="I790" s="10"/>
    </row>
    <row r="791" spans="2:9">
      <c r="B791" s="10"/>
      <c r="C791" s="10"/>
      <c r="D791" s="10"/>
      <c r="E791" s="10"/>
      <c r="F791" s="10"/>
      <c r="G791" s="10"/>
      <c r="H791" s="10"/>
      <c r="I791" s="10"/>
    </row>
    <row r="792" spans="2:9">
      <c r="B792" s="10"/>
      <c r="C792" s="10"/>
      <c r="D792" s="10"/>
      <c r="E792" s="10"/>
      <c r="F792" s="10"/>
      <c r="G792" s="10"/>
      <c r="H792" s="10"/>
      <c r="I792" s="10"/>
    </row>
    <row r="793" spans="2:9">
      <c r="B793" s="10"/>
      <c r="C793" s="10"/>
      <c r="D793" s="10"/>
      <c r="E793" s="10"/>
      <c r="F793" s="10"/>
      <c r="G793" s="10"/>
      <c r="H793" s="10"/>
      <c r="I793" s="10"/>
    </row>
    <row r="794" spans="2:9">
      <c r="B794" s="10"/>
      <c r="C794" s="10"/>
      <c r="D794" s="10"/>
      <c r="E794" s="10"/>
      <c r="F794" s="10"/>
      <c r="G794" s="10"/>
      <c r="H794" s="10"/>
      <c r="I794" s="10"/>
    </row>
    <row r="795" spans="2:9">
      <c r="B795" s="10"/>
      <c r="C795" s="10"/>
      <c r="D795" s="10"/>
      <c r="E795" s="10"/>
      <c r="F795" s="10"/>
      <c r="G795" s="10"/>
      <c r="H795" s="10"/>
      <c r="I795" s="10"/>
    </row>
    <row r="796" spans="2:9">
      <c r="B796" s="10"/>
      <c r="C796" s="10"/>
      <c r="D796" s="10"/>
      <c r="E796" s="10"/>
      <c r="F796" s="10"/>
      <c r="G796" s="10"/>
      <c r="H796" s="10"/>
      <c r="I796" s="10"/>
    </row>
    <row r="797" spans="2:9">
      <c r="B797" s="10"/>
      <c r="C797" s="10"/>
      <c r="D797" s="10"/>
      <c r="E797" s="10"/>
      <c r="F797" s="10"/>
      <c r="G797" s="10"/>
      <c r="H797" s="10"/>
      <c r="I797" s="10"/>
    </row>
    <row r="798" spans="2:9">
      <c r="B798" s="10"/>
      <c r="C798" s="10"/>
      <c r="D798" s="10"/>
      <c r="E798" s="10"/>
      <c r="F798" s="10"/>
      <c r="G798" s="10"/>
      <c r="H798" s="10"/>
      <c r="I798" s="10"/>
    </row>
    <row r="799" spans="2:9">
      <c r="B799" s="10"/>
      <c r="C799" s="10"/>
      <c r="D799" s="10"/>
      <c r="E799" s="10"/>
      <c r="F799" s="10"/>
      <c r="G799" s="10"/>
      <c r="H799" s="10"/>
      <c r="I799" s="10"/>
    </row>
    <row r="800" spans="2:9">
      <c r="B800" s="10"/>
      <c r="C800" s="10"/>
      <c r="D800" s="10"/>
      <c r="E800" s="10"/>
      <c r="F800" s="10"/>
      <c r="G800" s="10"/>
      <c r="H800" s="10"/>
      <c r="I800" s="10"/>
    </row>
    <row r="801" spans="2:9">
      <c r="B801" s="10"/>
      <c r="C801" s="10"/>
      <c r="D801" s="10"/>
      <c r="E801" s="10"/>
      <c r="F801" s="10"/>
      <c r="G801" s="10"/>
      <c r="H801" s="10"/>
      <c r="I801" s="10"/>
    </row>
    <row r="802" spans="2:9">
      <c r="B802" s="10"/>
      <c r="C802" s="10"/>
      <c r="D802" s="10"/>
      <c r="E802" s="10"/>
      <c r="F802" s="10"/>
      <c r="G802" s="10"/>
      <c r="H802" s="10"/>
      <c r="I802" s="10"/>
    </row>
    <row r="803" spans="2:9">
      <c r="B803" s="10"/>
      <c r="C803" s="10"/>
      <c r="D803" s="10"/>
      <c r="E803" s="10"/>
      <c r="F803" s="10"/>
      <c r="G803" s="10"/>
      <c r="H803" s="10"/>
      <c r="I803" s="10"/>
    </row>
    <row r="804" spans="2:9">
      <c r="B804" s="10"/>
      <c r="C804" s="10"/>
      <c r="D804" s="10"/>
      <c r="E804" s="10"/>
      <c r="F804" s="10"/>
      <c r="G804" s="10"/>
      <c r="H804" s="10"/>
      <c r="I804" s="10"/>
    </row>
    <row r="805" spans="2:9">
      <c r="B805" s="10"/>
      <c r="C805" s="10"/>
      <c r="D805" s="10"/>
      <c r="E805" s="10"/>
      <c r="F805" s="10"/>
      <c r="G805" s="10"/>
      <c r="H805" s="10"/>
      <c r="I805" s="10"/>
    </row>
    <row r="806" spans="2:9">
      <c r="B806" s="10"/>
      <c r="C806" s="10"/>
      <c r="D806" s="10"/>
      <c r="E806" s="10"/>
      <c r="F806" s="10"/>
      <c r="G806" s="10"/>
      <c r="H806" s="10"/>
      <c r="I806" s="10"/>
    </row>
    <row r="807" spans="2:9">
      <c r="B807" s="10"/>
      <c r="C807" s="10"/>
      <c r="D807" s="10"/>
      <c r="E807" s="10"/>
      <c r="F807" s="10"/>
      <c r="G807" s="10"/>
      <c r="H807" s="10"/>
      <c r="I807" s="10"/>
    </row>
    <row r="808" spans="2:9">
      <c r="B808" s="10"/>
      <c r="C808" s="10"/>
      <c r="D808" s="10"/>
      <c r="E808" s="10"/>
      <c r="F808" s="10"/>
      <c r="G808" s="10"/>
      <c r="H808" s="10"/>
      <c r="I808" s="10"/>
    </row>
    <row r="809" spans="2:9">
      <c r="B809" s="10"/>
      <c r="C809" s="10"/>
      <c r="D809" s="10"/>
      <c r="E809" s="10"/>
      <c r="F809" s="10"/>
      <c r="G809" s="10"/>
      <c r="H809" s="10"/>
      <c r="I809" s="10"/>
    </row>
    <row r="810" spans="2:9">
      <c r="B810" s="10"/>
      <c r="C810" s="10"/>
      <c r="D810" s="10"/>
      <c r="E810" s="10"/>
      <c r="F810" s="10"/>
      <c r="G810" s="10"/>
      <c r="H810" s="10"/>
      <c r="I810" s="10"/>
    </row>
    <row r="811" spans="2:9">
      <c r="B811" s="10"/>
      <c r="C811" s="10"/>
      <c r="D811" s="10"/>
      <c r="E811" s="10"/>
      <c r="F811" s="10"/>
      <c r="G811" s="10"/>
      <c r="H811" s="10"/>
      <c r="I811" s="10"/>
    </row>
    <row r="812" spans="2:9">
      <c r="B812" s="10"/>
      <c r="C812" s="10"/>
      <c r="D812" s="10"/>
      <c r="E812" s="10"/>
      <c r="F812" s="10"/>
      <c r="G812" s="10"/>
      <c r="H812" s="10"/>
      <c r="I812" s="10"/>
    </row>
    <row r="813" spans="2:9">
      <c r="B813" s="10"/>
      <c r="C813" s="10"/>
      <c r="D813" s="10"/>
      <c r="E813" s="10"/>
      <c r="F813" s="10"/>
      <c r="G813" s="10"/>
      <c r="H813" s="10"/>
      <c r="I813" s="10"/>
    </row>
    <row r="814" spans="2:9">
      <c r="B814" s="10"/>
      <c r="C814" s="10"/>
      <c r="D814" s="10"/>
      <c r="E814" s="10"/>
      <c r="F814" s="10"/>
      <c r="G814" s="10"/>
      <c r="H814" s="10"/>
      <c r="I814" s="10"/>
    </row>
    <row r="815" spans="2:9">
      <c r="B815" s="10"/>
      <c r="C815" s="10"/>
      <c r="D815" s="10"/>
      <c r="E815" s="10"/>
      <c r="F815" s="10"/>
      <c r="G815" s="10"/>
      <c r="H815" s="10"/>
      <c r="I815" s="10"/>
    </row>
    <row r="816" spans="2:9">
      <c r="B816" s="10"/>
      <c r="C816" s="10"/>
      <c r="D816" s="10"/>
      <c r="E816" s="10"/>
      <c r="F816" s="10"/>
      <c r="G816" s="10"/>
      <c r="H816" s="10"/>
      <c r="I816" s="10"/>
    </row>
    <row r="817" spans="2:9">
      <c r="B817" s="10"/>
      <c r="C817" s="10"/>
      <c r="D817" s="10"/>
      <c r="E817" s="10"/>
      <c r="F817" s="10"/>
      <c r="G817" s="10"/>
      <c r="H817" s="10"/>
      <c r="I817" s="10"/>
    </row>
    <row r="818" spans="2:9">
      <c r="B818" s="10"/>
      <c r="C818" s="10"/>
      <c r="D818" s="10"/>
      <c r="E818" s="10"/>
      <c r="F818" s="10"/>
      <c r="G818" s="10"/>
      <c r="H818" s="10"/>
      <c r="I818" s="10"/>
    </row>
    <row r="819" spans="2:9">
      <c r="B819" s="10"/>
      <c r="C819" s="10"/>
      <c r="D819" s="10"/>
      <c r="E819" s="10"/>
      <c r="F819" s="10"/>
      <c r="G819" s="10"/>
      <c r="H819" s="10"/>
      <c r="I819" s="10"/>
    </row>
    <row r="820" spans="2:9">
      <c r="B820" s="10"/>
      <c r="C820" s="10"/>
      <c r="D820" s="10"/>
      <c r="E820" s="10"/>
      <c r="F820" s="10"/>
      <c r="G820" s="10"/>
      <c r="H820" s="10"/>
      <c r="I820" s="10"/>
    </row>
    <row r="821" spans="2:9">
      <c r="B821" s="10"/>
      <c r="C821" s="10"/>
      <c r="D821" s="10"/>
      <c r="E821" s="10"/>
      <c r="F821" s="10"/>
      <c r="G821" s="10"/>
      <c r="H821" s="10"/>
      <c r="I821" s="10"/>
    </row>
    <row r="822" spans="2:9">
      <c r="B822" s="10"/>
      <c r="C822" s="10"/>
      <c r="D822" s="10"/>
      <c r="E822" s="10"/>
      <c r="F822" s="10"/>
      <c r="G822" s="10"/>
      <c r="H822" s="10"/>
      <c r="I822" s="10"/>
    </row>
    <row r="823" spans="2:9">
      <c r="B823" s="10"/>
      <c r="C823" s="10"/>
      <c r="D823" s="10"/>
      <c r="E823" s="10"/>
      <c r="F823" s="10"/>
      <c r="G823" s="10"/>
      <c r="H823" s="10"/>
      <c r="I823" s="10"/>
    </row>
    <row r="824" spans="2:9">
      <c r="B824" s="10"/>
      <c r="C824" s="10"/>
      <c r="D824" s="10"/>
      <c r="E824" s="10"/>
      <c r="F824" s="10"/>
      <c r="G824" s="10"/>
      <c r="H824" s="10"/>
      <c r="I824" s="10"/>
    </row>
    <row r="825" spans="2:9">
      <c r="B825" s="10"/>
      <c r="C825" s="10"/>
      <c r="D825" s="10"/>
      <c r="E825" s="10"/>
      <c r="F825" s="10"/>
      <c r="G825" s="10"/>
      <c r="H825" s="10"/>
      <c r="I825" s="10"/>
    </row>
    <row r="826" spans="2:9">
      <c r="B826" s="10"/>
      <c r="C826" s="10"/>
      <c r="D826" s="10"/>
      <c r="E826" s="10"/>
      <c r="F826" s="10"/>
      <c r="G826" s="10"/>
      <c r="H826" s="10"/>
      <c r="I826" s="10"/>
    </row>
    <row r="827" spans="2:9">
      <c r="B827" s="10"/>
      <c r="C827" s="10"/>
      <c r="D827" s="10"/>
      <c r="E827" s="10"/>
      <c r="F827" s="10"/>
      <c r="G827" s="10"/>
      <c r="H827" s="10"/>
      <c r="I827" s="10"/>
    </row>
    <row r="828" spans="2:9">
      <c r="B828" s="10"/>
      <c r="C828" s="10"/>
      <c r="D828" s="10"/>
      <c r="E828" s="10"/>
      <c r="F828" s="10"/>
      <c r="G828" s="10"/>
      <c r="H828" s="10"/>
      <c r="I828" s="10"/>
    </row>
    <row r="829" spans="2:9">
      <c r="B829" s="10"/>
      <c r="C829" s="10"/>
      <c r="D829" s="10"/>
      <c r="E829" s="10"/>
      <c r="F829" s="10"/>
      <c r="G829" s="10"/>
      <c r="H829" s="10"/>
      <c r="I829" s="10"/>
    </row>
    <row r="830" spans="2:9">
      <c r="B830" s="10"/>
      <c r="C830" s="10"/>
      <c r="D830" s="10"/>
      <c r="E830" s="10"/>
      <c r="F830" s="10"/>
      <c r="G830" s="10"/>
      <c r="H830" s="10"/>
      <c r="I830" s="10"/>
    </row>
    <row r="831" spans="2:9">
      <c r="B831" s="10"/>
      <c r="C831" s="10"/>
      <c r="D831" s="10"/>
      <c r="E831" s="10"/>
      <c r="F831" s="10"/>
      <c r="G831" s="10"/>
      <c r="H831" s="10"/>
      <c r="I831" s="10"/>
    </row>
    <row r="832" spans="2:9">
      <c r="B832" s="10"/>
      <c r="C832" s="10"/>
      <c r="D832" s="10"/>
      <c r="E832" s="10"/>
      <c r="F832" s="10"/>
      <c r="G832" s="10"/>
      <c r="H832" s="10"/>
      <c r="I832" s="10"/>
    </row>
    <row r="833" spans="2:9">
      <c r="B833" s="10"/>
      <c r="C833" s="10"/>
      <c r="D833" s="10"/>
      <c r="E833" s="10"/>
      <c r="F833" s="10"/>
      <c r="G833" s="10"/>
      <c r="H833" s="10"/>
      <c r="I833" s="10"/>
    </row>
    <row r="834" spans="2:9">
      <c r="B834" s="10"/>
      <c r="C834" s="10"/>
      <c r="D834" s="10"/>
      <c r="E834" s="10"/>
      <c r="F834" s="10"/>
      <c r="G834" s="10"/>
      <c r="H834" s="10"/>
      <c r="I834" s="10"/>
    </row>
    <row r="835" spans="2:9">
      <c r="B835" s="10"/>
      <c r="C835" s="10"/>
      <c r="D835" s="10"/>
      <c r="E835" s="10"/>
      <c r="F835" s="10"/>
      <c r="G835" s="10"/>
      <c r="H835" s="10"/>
      <c r="I835" s="10"/>
    </row>
    <row r="836" spans="2:9">
      <c r="B836" s="10"/>
      <c r="C836" s="10"/>
      <c r="D836" s="10"/>
      <c r="E836" s="10"/>
      <c r="F836" s="10"/>
      <c r="G836" s="10"/>
      <c r="H836" s="10"/>
      <c r="I836" s="10"/>
    </row>
    <row r="837" spans="2:9">
      <c r="B837" s="10"/>
      <c r="C837" s="10"/>
      <c r="D837" s="10"/>
      <c r="E837" s="10"/>
      <c r="F837" s="10"/>
      <c r="G837" s="10"/>
      <c r="H837" s="10"/>
      <c r="I837" s="10"/>
    </row>
    <row r="838" spans="2:9">
      <c r="B838" s="10"/>
      <c r="C838" s="10"/>
      <c r="D838" s="10"/>
      <c r="E838" s="10"/>
      <c r="F838" s="10"/>
      <c r="G838" s="10"/>
      <c r="H838" s="10"/>
      <c r="I838" s="10"/>
    </row>
    <row r="839" spans="2:9">
      <c r="B839" s="10"/>
      <c r="C839" s="10"/>
      <c r="D839" s="10"/>
      <c r="E839" s="10"/>
      <c r="F839" s="10"/>
      <c r="G839" s="10"/>
      <c r="H839" s="10"/>
      <c r="I839" s="10"/>
    </row>
    <row r="840" spans="2:9">
      <c r="B840" s="10"/>
      <c r="C840" s="10"/>
      <c r="D840" s="10"/>
      <c r="E840" s="10"/>
      <c r="F840" s="10"/>
      <c r="G840" s="10"/>
      <c r="H840" s="10"/>
      <c r="I840" s="10"/>
    </row>
    <row r="841" spans="2:9">
      <c r="B841" s="10"/>
      <c r="C841" s="10"/>
      <c r="D841" s="10"/>
      <c r="E841" s="10"/>
      <c r="F841" s="10"/>
      <c r="G841" s="10"/>
      <c r="H841" s="10"/>
      <c r="I841" s="10"/>
    </row>
    <row r="842" spans="2:9">
      <c r="B842" s="10"/>
      <c r="C842" s="10"/>
      <c r="D842" s="10"/>
      <c r="E842" s="10"/>
      <c r="F842" s="10"/>
      <c r="G842" s="10"/>
      <c r="H842" s="10"/>
      <c r="I842" s="10"/>
    </row>
    <row r="843" spans="2:9">
      <c r="B843" s="10"/>
      <c r="C843" s="10"/>
      <c r="D843" s="10"/>
      <c r="E843" s="10"/>
      <c r="F843" s="10"/>
      <c r="G843" s="10"/>
      <c r="H843" s="10"/>
      <c r="I843" s="10"/>
    </row>
    <row r="844" spans="2:9">
      <c r="B844" s="10"/>
      <c r="C844" s="10"/>
      <c r="D844" s="10"/>
      <c r="E844" s="10"/>
      <c r="F844" s="10"/>
      <c r="G844" s="10"/>
      <c r="H844" s="10"/>
      <c r="I844" s="10"/>
    </row>
    <row r="845" spans="2:9">
      <c r="B845" s="10"/>
      <c r="C845" s="10"/>
      <c r="D845" s="10"/>
      <c r="E845" s="10"/>
      <c r="F845" s="10"/>
      <c r="G845" s="10"/>
      <c r="H845" s="10"/>
      <c r="I845" s="10"/>
    </row>
    <row r="846" spans="2:9">
      <c r="B846" s="10"/>
      <c r="C846" s="10"/>
      <c r="D846" s="10"/>
      <c r="E846" s="10"/>
      <c r="F846" s="10"/>
      <c r="G846" s="10"/>
      <c r="H846" s="10"/>
      <c r="I846" s="10"/>
    </row>
    <row r="847" spans="2:9">
      <c r="B847" s="10"/>
      <c r="C847" s="10"/>
      <c r="D847" s="10"/>
      <c r="E847" s="10"/>
      <c r="F847" s="10"/>
      <c r="G847" s="10"/>
      <c r="H847" s="10"/>
      <c r="I847" s="10"/>
    </row>
    <row r="848" spans="2:9">
      <c r="B848" s="10"/>
      <c r="C848" s="10"/>
      <c r="D848" s="10"/>
      <c r="E848" s="10"/>
      <c r="F848" s="10"/>
      <c r="G848" s="10"/>
      <c r="H848" s="10"/>
      <c r="I848" s="10"/>
    </row>
    <row r="849" spans="2:9">
      <c r="B849" s="10"/>
      <c r="C849" s="10"/>
      <c r="D849" s="10"/>
      <c r="E849" s="10"/>
      <c r="F849" s="10"/>
      <c r="G849" s="10"/>
      <c r="H849" s="10"/>
      <c r="I849" s="10"/>
    </row>
    <row r="850" spans="2:9">
      <c r="B850" s="10"/>
      <c r="C850" s="10"/>
      <c r="D850" s="10"/>
      <c r="E850" s="10"/>
      <c r="F850" s="10"/>
      <c r="G850" s="10"/>
      <c r="H850" s="10"/>
      <c r="I850" s="10"/>
    </row>
    <row r="851" spans="2:9">
      <c r="B851" s="10"/>
      <c r="C851" s="10"/>
      <c r="D851" s="10"/>
      <c r="E851" s="10"/>
      <c r="F851" s="10"/>
      <c r="G851" s="10"/>
      <c r="H851" s="10"/>
      <c r="I851" s="10"/>
    </row>
    <row r="852" spans="2:9">
      <c r="B852" s="10"/>
      <c r="C852" s="10"/>
      <c r="D852" s="10"/>
      <c r="E852" s="10"/>
      <c r="F852" s="10"/>
      <c r="G852" s="10"/>
      <c r="H852" s="10"/>
      <c r="I852" s="10"/>
    </row>
    <row r="853" spans="2:9">
      <c r="B853" s="10"/>
      <c r="C853" s="10"/>
      <c r="D853" s="10"/>
      <c r="E853" s="10"/>
      <c r="F853" s="10"/>
      <c r="G853" s="10"/>
      <c r="H853" s="10"/>
      <c r="I853" s="10"/>
    </row>
    <row r="854" spans="2:9">
      <c r="B854" s="10"/>
      <c r="C854" s="10"/>
      <c r="D854" s="10"/>
      <c r="E854" s="10"/>
      <c r="F854" s="10"/>
      <c r="G854" s="10"/>
      <c r="H854" s="10"/>
      <c r="I854" s="10"/>
    </row>
    <row r="855" spans="2:9">
      <c r="B855" s="10"/>
      <c r="C855" s="10"/>
      <c r="D855" s="10"/>
      <c r="E855" s="10"/>
      <c r="F855" s="10"/>
      <c r="G855" s="10"/>
      <c r="H855" s="10"/>
      <c r="I855" s="10"/>
    </row>
    <row r="856" spans="2:9">
      <c r="B856" s="10"/>
      <c r="C856" s="10"/>
      <c r="D856" s="10"/>
      <c r="E856" s="10"/>
      <c r="F856" s="10"/>
      <c r="G856" s="10"/>
      <c r="H856" s="10"/>
      <c r="I856" s="10"/>
    </row>
    <row r="857" spans="2:9">
      <c r="B857" s="10"/>
      <c r="C857" s="10"/>
      <c r="D857" s="10"/>
      <c r="E857" s="10"/>
      <c r="F857" s="10"/>
      <c r="G857" s="10"/>
      <c r="H857" s="10"/>
      <c r="I857" s="10"/>
    </row>
    <row r="858" spans="2:9">
      <c r="B858" s="10"/>
      <c r="C858" s="10"/>
      <c r="D858" s="10"/>
      <c r="E858" s="10"/>
      <c r="F858" s="10"/>
      <c r="G858" s="10"/>
      <c r="H858" s="10"/>
      <c r="I858" s="10"/>
    </row>
    <row r="859" spans="2:9">
      <c r="B859" s="10"/>
      <c r="C859" s="10"/>
      <c r="D859" s="10"/>
      <c r="E859" s="10"/>
      <c r="F859" s="10"/>
      <c r="G859" s="10"/>
      <c r="H859" s="10"/>
      <c r="I859" s="10"/>
    </row>
    <row r="860" spans="2:9">
      <c r="B860" s="10"/>
      <c r="C860" s="10"/>
      <c r="D860" s="10"/>
      <c r="E860" s="10"/>
      <c r="F860" s="10"/>
      <c r="G860" s="10"/>
      <c r="H860" s="10"/>
      <c r="I860" s="10"/>
    </row>
    <row r="861" spans="2:9">
      <c r="B861" s="10"/>
      <c r="C861" s="10"/>
      <c r="D861" s="10"/>
      <c r="E861" s="10"/>
      <c r="F861" s="10"/>
      <c r="G861" s="10"/>
      <c r="H861" s="10"/>
      <c r="I861" s="10"/>
    </row>
    <row r="862" spans="2:9">
      <c r="B862" s="10"/>
      <c r="C862" s="10"/>
      <c r="D862" s="10"/>
      <c r="E862" s="10"/>
      <c r="F862" s="10"/>
      <c r="G862" s="10"/>
      <c r="H862" s="10"/>
      <c r="I862" s="10"/>
    </row>
    <row r="863" spans="2:9">
      <c r="B863" s="10"/>
      <c r="C863" s="10"/>
      <c r="D863" s="10"/>
      <c r="E863" s="10"/>
      <c r="F863" s="10"/>
      <c r="G863" s="10"/>
      <c r="H863" s="10"/>
      <c r="I863" s="10"/>
    </row>
    <row r="864" spans="2:9">
      <c r="B864" s="10"/>
      <c r="C864" s="10"/>
      <c r="D864" s="10"/>
      <c r="E864" s="10"/>
      <c r="F864" s="10"/>
      <c r="G864" s="10"/>
      <c r="H864" s="10"/>
      <c r="I864" s="10"/>
    </row>
    <row r="865" spans="2:9">
      <c r="B865" s="10"/>
      <c r="C865" s="10"/>
      <c r="D865" s="10"/>
      <c r="E865" s="10"/>
      <c r="F865" s="10"/>
      <c r="G865" s="10"/>
      <c r="H865" s="10"/>
      <c r="I865" s="10"/>
    </row>
    <row r="866" spans="2:9">
      <c r="B866" s="10"/>
      <c r="C866" s="10"/>
      <c r="D866" s="10"/>
      <c r="E866" s="10"/>
      <c r="F866" s="10"/>
      <c r="G866" s="10"/>
      <c r="H866" s="10"/>
      <c r="I866" s="10"/>
    </row>
    <row r="867" spans="2:9">
      <c r="B867" s="10"/>
      <c r="C867" s="10"/>
      <c r="D867" s="10"/>
      <c r="E867" s="10"/>
      <c r="F867" s="10"/>
      <c r="G867" s="10"/>
      <c r="H867" s="10"/>
      <c r="I867" s="10"/>
    </row>
    <row r="868" spans="2:9">
      <c r="B868" s="10"/>
      <c r="C868" s="10"/>
      <c r="D868" s="10"/>
      <c r="E868" s="10"/>
      <c r="F868" s="10"/>
      <c r="G868" s="10"/>
      <c r="H868" s="10"/>
      <c r="I868" s="10"/>
    </row>
    <row r="869" spans="2:9">
      <c r="B869" s="10"/>
      <c r="C869" s="10"/>
      <c r="D869" s="10"/>
      <c r="E869" s="10"/>
      <c r="F869" s="10"/>
      <c r="G869" s="10"/>
      <c r="H869" s="10"/>
      <c r="I869" s="10"/>
    </row>
    <row r="870" spans="2:9">
      <c r="B870" s="10"/>
      <c r="C870" s="10"/>
      <c r="D870" s="10"/>
      <c r="E870" s="10"/>
      <c r="F870" s="10"/>
      <c r="G870" s="10"/>
      <c r="H870" s="10"/>
      <c r="I870" s="10"/>
    </row>
    <row r="871" spans="2:9">
      <c r="B871" s="10"/>
      <c r="C871" s="10"/>
      <c r="D871" s="10"/>
      <c r="E871" s="10"/>
      <c r="F871" s="10"/>
      <c r="G871" s="10"/>
      <c r="H871" s="10"/>
      <c r="I871" s="10"/>
    </row>
    <row r="872" spans="2:9">
      <c r="B872" s="10"/>
      <c r="C872" s="10"/>
      <c r="D872" s="10"/>
      <c r="E872" s="10"/>
      <c r="F872" s="10"/>
      <c r="G872" s="10"/>
      <c r="H872" s="10"/>
      <c r="I872" s="10"/>
    </row>
    <row r="873" spans="2:9">
      <c r="B873" s="10"/>
      <c r="C873" s="10"/>
      <c r="D873" s="10"/>
      <c r="E873" s="10"/>
      <c r="F873" s="10"/>
      <c r="G873" s="10"/>
      <c r="H873" s="10"/>
      <c r="I873" s="10"/>
    </row>
    <row r="874" spans="2:9">
      <c r="B874" s="10"/>
      <c r="C874" s="10"/>
      <c r="D874" s="10"/>
      <c r="E874" s="10"/>
      <c r="F874" s="10"/>
      <c r="G874" s="10"/>
      <c r="H874" s="10"/>
      <c r="I874" s="10"/>
    </row>
    <row r="875" spans="2:9">
      <c r="B875" s="10"/>
      <c r="C875" s="10"/>
      <c r="D875" s="10"/>
      <c r="E875" s="10"/>
      <c r="F875" s="10"/>
      <c r="G875" s="10"/>
      <c r="H875" s="10"/>
      <c r="I875" s="10"/>
    </row>
    <row r="876" spans="2:9">
      <c r="B876" s="10"/>
      <c r="C876" s="10"/>
      <c r="D876" s="10"/>
      <c r="E876" s="10"/>
      <c r="F876" s="10"/>
      <c r="G876" s="10"/>
      <c r="H876" s="10"/>
      <c r="I876" s="10"/>
    </row>
    <row r="877" spans="2:9">
      <c r="B877" s="10"/>
      <c r="C877" s="10"/>
      <c r="D877" s="10"/>
      <c r="E877" s="10"/>
      <c r="F877" s="10"/>
      <c r="G877" s="10"/>
      <c r="H877" s="10"/>
      <c r="I877" s="10"/>
    </row>
    <row r="878" spans="2:9">
      <c r="B878" s="10"/>
      <c r="C878" s="10"/>
      <c r="D878" s="10"/>
      <c r="E878" s="10"/>
      <c r="F878" s="10"/>
      <c r="G878" s="10"/>
      <c r="H878" s="10"/>
      <c r="I878" s="10"/>
    </row>
    <row r="879" spans="2:9">
      <c r="B879" s="10"/>
      <c r="C879" s="10"/>
      <c r="D879" s="10"/>
      <c r="E879" s="10"/>
      <c r="F879" s="10"/>
      <c r="G879" s="10"/>
      <c r="H879" s="10"/>
      <c r="I879" s="10"/>
    </row>
    <row r="880" spans="2:9">
      <c r="B880" s="10"/>
      <c r="C880" s="10"/>
      <c r="D880" s="10"/>
      <c r="E880" s="10"/>
      <c r="F880" s="10"/>
      <c r="G880" s="10"/>
      <c r="H880" s="10"/>
      <c r="I880" s="10"/>
    </row>
    <row r="881" spans="2:9">
      <c r="B881" s="10"/>
      <c r="C881" s="10"/>
      <c r="D881" s="10"/>
      <c r="E881" s="10"/>
      <c r="F881" s="10"/>
      <c r="G881" s="10"/>
      <c r="H881" s="10"/>
      <c r="I881" s="10"/>
    </row>
    <row r="882" spans="2:9">
      <c r="B882" s="10"/>
      <c r="C882" s="10"/>
      <c r="D882" s="10"/>
      <c r="E882" s="10"/>
      <c r="F882" s="10"/>
      <c r="G882" s="10"/>
      <c r="H882" s="10"/>
      <c r="I882" s="10"/>
    </row>
    <row r="883" spans="2:9">
      <c r="B883" s="10"/>
      <c r="C883" s="10"/>
      <c r="D883" s="10"/>
      <c r="E883" s="10"/>
      <c r="F883" s="10"/>
      <c r="G883" s="10"/>
      <c r="H883" s="10"/>
      <c r="I883" s="10"/>
    </row>
    <row r="884" spans="2:9">
      <c r="B884" s="10"/>
      <c r="C884" s="10"/>
      <c r="D884" s="10"/>
      <c r="E884" s="10"/>
      <c r="F884" s="10"/>
      <c r="G884" s="10"/>
      <c r="H884" s="10"/>
      <c r="I884" s="10"/>
    </row>
    <row r="885" spans="2:9">
      <c r="B885" s="10"/>
      <c r="C885" s="10"/>
      <c r="D885" s="10"/>
      <c r="E885" s="10"/>
      <c r="F885" s="10"/>
      <c r="G885" s="10"/>
      <c r="H885" s="10"/>
      <c r="I885" s="10"/>
    </row>
    <row r="886" spans="2:9">
      <c r="B886" s="10"/>
      <c r="C886" s="10"/>
      <c r="D886" s="10"/>
      <c r="E886" s="10"/>
      <c r="F886" s="10"/>
      <c r="G886" s="10"/>
      <c r="H886" s="10"/>
      <c r="I886" s="10"/>
    </row>
    <row r="887" spans="2:9">
      <c r="B887" s="10"/>
      <c r="C887" s="10"/>
      <c r="D887" s="10"/>
      <c r="E887" s="10"/>
      <c r="F887" s="10"/>
      <c r="G887" s="10"/>
      <c r="H887" s="10"/>
      <c r="I887" s="10"/>
    </row>
    <row r="888" spans="2:9">
      <c r="B888" s="10"/>
      <c r="C888" s="10"/>
      <c r="D888" s="10"/>
      <c r="E888" s="10"/>
      <c r="F888" s="10"/>
      <c r="G888" s="10"/>
      <c r="H888" s="10"/>
      <c r="I888" s="10"/>
    </row>
    <row r="889" spans="2:9">
      <c r="B889" s="10"/>
      <c r="C889" s="10"/>
      <c r="D889" s="10"/>
      <c r="E889" s="10"/>
      <c r="F889" s="10"/>
      <c r="G889" s="10"/>
      <c r="H889" s="10"/>
      <c r="I889" s="10"/>
    </row>
    <row r="890" spans="2:9">
      <c r="B890" s="10"/>
      <c r="C890" s="10"/>
      <c r="D890" s="10"/>
      <c r="E890" s="10"/>
      <c r="F890" s="10"/>
      <c r="G890" s="10"/>
      <c r="H890" s="10"/>
      <c r="I890" s="10"/>
    </row>
    <row r="891" spans="2:9">
      <c r="B891" s="10"/>
      <c r="C891" s="10"/>
      <c r="D891" s="10"/>
      <c r="E891" s="10"/>
      <c r="F891" s="10"/>
      <c r="G891" s="10"/>
      <c r="H891" s="10"/>
      <c r="I891" s="10"/>
    </row>
    <row r="892" spans="2:9">
      <c r="B892" s="10"/>
      <c r="C892" s="10"/>
      <c r="D892" s="10"/>
      <c r="E892" s="10"/>
      <c r="F892" s="10"/>
      <c r="G892" s="10"/>
      <c r="H892" s="10"/>
      <c r="I892" s="10"/>
    </row>
    <row r="893" spans="2:9">
      <c r="B893" s="10"/>
      <c r="C893" s="10"/>
      <c r="D893" s="10"/>
      <c r="E893" s="10"/>
      <c r="F893" s="10"/>
      <c r="G893" s="10"/>
      <c r="H893" s="10"/>
      <c r="I893" s="10"/>
    </row>
    <row r="894" spans="2:9">
      <c r="B894" s="10"/>
      <c r="C894" s="10"/>
      <c r="D894" s="10"/>
      <c r="E894" s="10"/>
      <c r="F894" s="10"/>
      <c r="G894" s="10"/>
      <c r="H894" s="10"/>
      <c r="I894" s="10"/>
    </row>
    <row r="895" spans="2:9">
      <c r="B895" s="10"/>
      <c r="C895" s="10"/>
      <c r="D895" s="10"/>
      <c r="E895" s="10"/>
      <c r="F895" s="10"/>
      <c r="G895" s="10"/>
      <c r="H895" s="10"/>
      <c r="I895" s="10"/>
    </row>
    <row r="896" spans="2:9">
      <c r="B896" s="10"/>
      <c r="C896" s="10"/>
      <c r="D896" s="10"/>
      <c r="E896" s="10"/>
      <c r="F896" s="10"/>
      <c r="G896" s="10"/>
      <c r="H896" s="10"/>
      <c r="I896" s="10"/>
    </row>
    <row r="897" spans="2:9">
      <c r="B897" s="10"/>
      <c r="C897" s="10"/>
      <c r="D897" s="10"/>
      <c r="E897" s="10"/>
      <c r="F897" s="10"/>
      <c r="G897" s="10"/>
      <c r="H897" s="10"/>
      <c r="I897" s="10"/>
    </row>
    <row r="898" spans="2:9">
      <c r="B898" s="10"/>
      <c r="C898" s="10"/>
      <c r="D898" s="10"/>
      <c r="E898" s="10"/>
      <c r="F898" s="10"/>
      <c r="G898" s="10"/>
      <c r="H898" s="10"/>
      <c r="I898" s="10"/>
    </row>
    <row r="899" spans="2:9">
      <c r="B899" s="10"/>
      <c r="C899" s="10"/>
      <c r="D899" s="10"/>
      <c r="E899" s="10"/>
      <c r="F899" s="10"/>
      <c r="G899" s="10"/>
      <c r="H899" s="10"/>
      <c r="I899" s="10"/>
    </row>
    <row r="900" spans="2:9">
      <c r="B900" s="10"/>
      <c r="C900" s="10"/>
      <c r="D900" s="10"/>
      <c r="E900" s="10"/>
      <c r="F900" s="10"/>
      <c r="G900" s="10"/>
      <c r="H900" s="10"/>
      <c r="I900" s="10"/>
    </row>
    <row r="901" spans="2:9">
      <c r="B901" s="10"/>
      <c r="C901" s="10"/>
      <c r="D901" s="10"/>
      <c r="E901" s="10"/>
      <c r="F901" s="10"/>
      <c r="G901" s="10"/>
      <c r="H901" s="10"/>
      <c r="I901" s="10"/>
    </row>
    <row r="902" spans="2:9">
      <c r="B902" s="10"/>
      <c r="C902" s="10"/>
      <c r="D902" s="10"/>
      <c r="E902" s="10"/>
      <c r="F902" s="10"/>
      <c r="G902" s="10"/>
      <c r="H902" s="10"/>
      <c r="I902" s="10"/>
    </row>
    <row r="903" spans="2:9">
      <c r="B903" s="10"/>
      <c r="C903" s="10"/>
      <c r="D903" s="10"/>
      <c r="E903" s="10"/>
      <c r="F903" s="10"/>
      <c r="G903" s="10"/>
      <c r="H903" s="10"/>
      <c r="I903" s="10"/>
    </row>
    <row r="904" spans="2:9">
      <c r="B904" s="10"/>
      <c r="C904" s="10"/>
      <c r="D904" s="10"/>
      <c r="E904" s="10"/>
      <c r="F904" s="10"/>
      <c r="G904" s="10"/>
      <c r="H904" s="10"/>
      <c r="I904" s="10"/>
    </row>
    <row r="905" spans="2:9">
      <c r="B905" s="10"/>
      <c r="C905" s="10"/>
      <c r="D905" s="10"/>
      <c r="E905" s="10"/>
      <c r="F905" s="10"/>
      <c r="G905" s="10"/>
      <c r="H905" s="10"/>
      <c r="I905" s="10"/>
    </row>
    <row r="906" spans="2:9">
      <c r="B906" s="10"/>
      <c r="C906" s="10"/>
      <c r="D906" s="10"/>
      <c r="E906" s="10"/>
      <c r="F906" s="10"/>
      <c r="G906" s="10"/>
      <c r="H906" s="10"/>
      <c r="I906" s="10"/>
    </row>
    <row r="907" spans="2:9">
      <c r="B907" s="10"/>
      <c r="C907" s="10"/>
      <c r="D907" s="10"/>
      <c r="E907" s="10"/>
      <c r="F907" s="10"/>
      <c r="G907" s="10"/>
      <c r="H907" s="10"/>
      <c r="I907" s="10"/>
    </row>
    <row r="908" spans="2:9">
      <c r="B908" s="10"/>
      <c r="C908" s="10"/>
      <c r="D908" s="10"/>
      <c r="E908" s="10"/>
      <c r="F908" s="10"/>
      <c r="G908" s="10"/>
      <c r="H908" s="10"/>
      <c r="I908" s="10"/>
    </row>
    <row r="909" spans="2:9">
      <c r="B909" s="10"/>
      <c r="C909" s="10"/>
      <c r="D909" s="10"/>
      <c r="E909" s="10"/>
      <c r="F909" s="10"/>
      <c r="G909" s="10"/>
      <c r="H909" s="10"/>
      <c r="I909" s="10"/>
    </row>
    <row r="910" spans="2:9">
      <c r="B910" s="10"/>
      <c r="C910" s="10"/>
      <c r="D910" s="10"/>
      <c r="E910" s="10"/>
      <c r="F910" s="10"/>
      <c r="G910" s="10"/>
      <c r="H910" s="10"/>
      <c r="I910" s="10"/>
    </row>
    <row r="911" spans="2:9">
      <c r="B911" s="10"/>
      <c r="C911" s="10"/>
      <c r="D911" s="10"/>
      <c r="E911" s="10"/>
      <c r="F911" s="10"/>
      <c r="G911" s="10"/>
      <c r="H911" s="10"/>
      <c r="I911" s="10"/>
    </row>
    <row r="912" spans="2:9">
      <c r="B912" s="10"/>
      <c r="C912" s="10"/>
      <c r="D912" s="10"/>
      <c r="E912" s="10"/>
      <c r="F912" s="10"/>
      <c r="G912" s="10"/>
      <c r="H912" s="10"/>
      <c r="I912" s="10"/>
    </row>
    <row r="913" spans="2:9">
      <c r="B913" s="10"/>
      <c r="C913" s="10"/>
      <c r="D913" s="10"/>
      <c r="E913" s="10"/>
      <c r="F913" s="10"/>
      <c r="G913" s="10"/>
      <c r="H913" s="10"/>
      <c r="I913" s="10"/>
    </row>
    <row r="914" spans="2:9">
      <c r="B914" s="10"/>
      <c r="C914" s="10"/>
      <c r="D914" s="10"/>
      <c r="E914" s="10"/>
      <c r="F914" s="10"/>
      <c r="G914" s="10"/>
      <c r="H914" s="10"/>
      <c r="I914" s="10"/>
    </row>
    <row r="915" spans="2:9">
      <c r="B915" s="10"/>
      <c r="C915" s="10"/>
      <c r="D915" s="10"/>
      <c r="E915" s="10"/>
      <c r="F915" s="10"/>
      <c r="G915" s="10"/>
      <c r="H915" s="10"/>
      <c r="I915" s="10"/>
    </row>
    <row r="916" spans="2:9">
      <c r="B916" s="10"/>
      <c r="C916" s="10"/>
      <c r="D916" s="10"/>
      <c r="E916" s="10"/>
      <c r="F916" s="10"/>
      <c r="G916" s="10"/>
      <c r="H916" s="10"/>
      <c r="I916" s="10"/>
    </row>
    <row r="917" spans="2:9">
      <c r="B917" s="10"/>
      <c r="C917" s="10"/>
      <c r="D917" s="10"/>
      <c r="E917" s="10"/>
      <c r="F917" s="10"/>
      <c r="G917" s="10"/>
      <c r="H917" s="10"/>
      <c r="I917" s="10"/>
    </row>
    <row r="918" spans="2:9">
      <c r="B918" s="10"/>
      <c r="C918" s="10"/>
      <c r="D918" s="10"/>
      <c r="E918" s="10"/>
      <c r="F918" s="10"/>
      <c r="G918" s="10"/>
      <c r="H918" s="10"/>
      <c r="I918" s="10"/>
    </row>
    <row r="919" spans="2:9">
      <c r="B919" s="10"/>
      <c r="C919" s="10"/>
      <c r="D919" s="10"/>
      <c r="E919" s="10"/>
      <c r="F919" s="10"/>
      <c r="G919" s="10"/>
      <c r="H919" s="10"/>
      <c r="I919" s="10"/>
    </row>
    <row r="920" spans="2:9">
      <c r="B920" s="10"/>
      <c r="C920" s="10"/>
      <c r="D920" s="10"/>
      <c r="E920" s="10"/>
      <c r="F920" s="10"/>
      <c r="G920" s="10"/>
      <c r="H920" s="10"/>
      <c r="I920" s="10"/>
    </row>
    <row r="921" spans="2:9">
      <c r="B921" s="10"/>
      <c r="C921" s="10"/>
      <c r="D921" s="10"/>
      <c r="E921" s="10"/>
      <c r="F921" s="10"/>
      <c r="G921" s="10"/>
      <c r="H921" s="10"/>
      <c r="I921" s="10"/>
    </row>
    <row r="922" spans="2:9">
      <c r="B922" s="10"/>
      <c r="C922" s="10"/>
      <c r="D922" s="10"/>
      <c r="E922" s="10"/>
      <c r="F922" s="10"/>
      <c r="G922" s="10"/>
      <c r="H922" s="10"/>
      <c r="I922" s="10"/>
    </row>
    <row r="923" spans="2:9">
      <c r="B923" s="10"/>
      <c r="C923" s="10"/>
      <c r="D923" s="10"/>
      <c r="E923" s="10"/>
      <c r="F923" s="10"/>
      <c r="G923" s="10"/>
      <c r="H923" s="10"/>
      <c r="I923" s="10"/>
    </row>
    <row r="924" spans="2:9">
      <c r="B924" s="10"/>
      <c r="C924" s="10"/>
      <c r="D924" s="10"/>
      <c r="E924" s="10"/>
      <c r="F924" s="10"/>
      <c r="G924" s="10"/>
      <c r="H924" s="10"/>
      <c r="I924" s="10"/>
    </row>
    <row r="925" spans="2:9">
      <c r="B925" s="10"/>
      <c r="C925" s="10"/>
      <c r="D925" s="10"/>
      <c r="E925" s="10"/>
      <c r="F925" s="10"/>
      <c r="G925" s="10"/>
      <c r="H925" s="10"/>
      <c r="I925" s="10"/>
    </row>
    <row r="926" spans="2:9">
      <c r="B926" s="10"/>
      <c r="C926" s="10"/>
      <c r="D926" s="10"/>
      <c r="E926" s="10"/>
      <c r="F926" s="10"/>
      <c r="G926" s="10"/>
      <c r="H926" s="10"/>
      <c r="I926" s="10"/>
    </row>
    <row r="927" spans="2:9">
      <c r="B927" s="10"/>
      <c r="C927" s="10"/>
      <c r="D927" s="10"/>
      <c r="E927" s="10"/>
      <c r="F927" s="10"/>
      <c r="G927" s="10"/>
      <c r="H927" s="10"/>
      <c r="I927" s="10"/>
    </row>
    <row r="928" spans="2:9">
      <c r="B928" s="10"/>
      <c r="C928" s="10"/>
      <c r="D928" s="10"/>
      <c r="E928" s="10"/>
      <c r="F928" s="10"/>
      <c r="G928" s="10"/>
      <c r="H928" s="10"/>
      <c r="I928" s="10"/>
    </row>
    <row r="929" spans="2:9">
      <c r="B929" s="10"/>
      <c r="C929" s="10"/>
      <c r="D929" s="10"/>
      <c r="E929" s="10"/>
      <c r="F929" s="10"/>
      <c r="G929" s="10"/>
      <c r="H929" s="10"/>
      <c r="I929" s="10"/>
    </row>
    <row r="930" spans="2:9">
      <c r="B930" s="10"/>
      <c r="C930" s="10"/>
      <c r="D930" s="10"/>
      <c r="E930" s="10"/>
      <c r="F930" s="10"/>
      <c r="G930" s="10"/>
      <c r="H930" s="10"/>
      <c r="I930" s="10"/>
    </row>
    <row r="931" spans="2:9">
      <c r="B931" s="10"/>
      <c r="C931" s="10"/>
      <c r="D931" s="10"/>
      <c r="E931" s="10"/>
      <c r="F931" s="10"/>
      <c r="G931" s="10"/>
      <c r="H931" s="10"/>
      <c r="I931" s="10"/>
    </row>
    <row r="932" spans="2:9">
      <c r="B932" s="10"/>
      <c r="C932" s="10"/>
      <c r="D932" s="10"/>
      <c r="E932" s="10"/>
      <c r="F932" s="10"/>
      <c r="G932" s="10"/>
      <c r="H932" s="10"/>
      <c r="I932" s="10"/>
    </row>
    <row r="933" spans="2:9">
      <c r="B933" s="10"/>
      <c r="C933" s="10"/>
      <c r="D933" s="10"/>
      <c r="E933" s="10"/>
      <c r="F933" s="10"/>
      <c r="G933" s="10"/>
      <c r="H933" s="10"/>
      <c r="I933" s="10"/>
    </row>
    <row r="934" spans="2:9">
      <c r="B934" s="10"/>
      <c r="C934" s="10"/>
      <c r="D934" s="10"/>
      <c r="E934" s="10"/>
      <c r="F934" s="10"/>
      <c r="G934" s="10"/>
      <c r="H934" s="10"/>
      <c r="I934" s="10"/>
    </row>
    <row r="935" spans="2:9">
      <c r="B935" s="10"/>
      <c r="C935" s="10"/>
      <c r="D935" s="10"/>
      <c r="E935" s="10"/>
      <c r="F935" s="10"/>
      <c r="G935" s="10"/>
      <c r="H935" s="10"/>
      <c r="I935" s="10"/>
    </row>
    <row r="936" spans="2:9">
      <c r="B936" s="10"/>
      <c r="C936" s="10"/>
      <c r="D936" s="10"/>
      <c r="E936" s="10"/>
      <c r="F936" s="10"/>
      <c r="G936" s="10"/>
      <c r="H936" s="10"/>
      <c r="I936" s="10"/>
    </row>
    <row r="937" spans="2:9">
      <c r="B937" s="10"/>
      <c r="C937" s="10"/>
      <c r="D937" s="10"/>
      <c r="E937" s="10"/>
      <c r="F937" s="10"/>
      <c r="G937" s="10"/>
      <c r="H937" s="10"/>
      <c r="I937" s="10"/>
    </row>
    <row r="938" spans="2:9">
      <c r="B938" s="10"/>
      <c r="C938" s="10"/>
      <c r="D938" s="10"/>
      <c r="E938" s="10"/>
      <c r="F938" s="10"/>
      <c r="G938" s="10"/>
      <c r="H938" s="10"/>
      <c r="I938" s="10"/>
    </row>
    <row r="939" spans="2:9">
      <c r="B939" s="10"/>
      <c r="C939" s="10"/>
      <c r="D939" s="10"/>
      <c r="E939" s="10"/>
      <c r="F939" s="10"/>
      <c r="G939" s="10"/>
      <c r="H939" s="10"/>
      <c r="I939" s="10"/>
    </row>
    <row r="940" spans="2:9">
      <c r="B940" s="10"/>
      <c r="C940" s="10"/>
      <c r="D940" s="10"/>
      <c r="E940" s="10"/>
      <c r="F940" s="10"/>
      <c r="G940" s="10"/>
      <c r="H940" s="10"/>
      <c r="I940" s="10"/>
    </row>
    <row r="941" spans="2:9">
      <c r="B941" s="10"/>
      <c r="C941" s="10"/>
      <c r="D941" s="10"/>
      <c r="E941" s="10"/>
      <c r="F941" s="10"/>
      <c r="G941" s="10"/>
      <c r="H941" s="10"/>
      <c r="I941" s="10"/>
    </row>
    <row r="942" spans="2:9">
      <c r="B942" s="10"/>
      <c r="C942" s="10"/>
      <c r="D942" s="10"/>
      <c r="E942" s="10"/>
      <c r="F942" s="10"/>
      <c r="G942" s="10"/>
      <c r="H942" s="10"/>
      <c r="I942" s="10"/>
    </row>
    <row r="943" spans="2:9">
      <c r="B943" s="10"/>
      <c r="C943" s="10"/>
      <c r="D943" s="10"/>
      <c r="E943" s="10"/>
      <c r="F943" s="10"/>
      <c r="G943" s="10"/>
      <c r="H943" s="10"/>
      <c r="I943" s="10"/>
    </row>
    <row r="944" spans="2:9">
      <c r="B944" s="10"/>
      <c r="C944" s="10"/>
      <c r="D944" s="10"/>
      <c r="E944" s="10"/>
      <c r="F944" s="10"/>
      <c r="G944" s="10"/>
      <c r="H944" s="10"/>
      <c r="I944" s="10"/>
    </row>
    <row r="945" spans="2:9">
      <c r="B945" s="10"/>
      <c r="C945" s="10"/>
      <c r="D945" s="10"/>
      <c r="E945" s="10"/>
      <c r="F945" s="10"/>
      <c r="G945" s="10"/>
      <c r="H945" s="10"/>
      <c r="I945" s="10"/>
    </row>
    <row r="946" spans="2:9">
      <c r="B946" s="10"/>
      <c r="C946" s="10"/>
      <c r="D946" s="10"/>
      <c r="E946" s="10"/>
      <c r="F946" s="10"/>
      <c r="G946" s="10"/>
      <c r="H946" s="10"/>
      <c r="I946" s="10"/>
    </row>
    <row r="947" spans="2:9">
      <c r="B947" s="10"/>
      <c r="C947" s="10"/>
      <c r="D947" s="10"/>
      <c r="E947" s="10"/>
      <c r="F947" s="10"/>
      <c r="G947" s="10"/>
      <c r="H947" s="10"/>
      <c r="I947" s="10"/>
    </row>
    <row r="948" spans="2:9">
      <c r="B948" s="10"/>
      <c r="C948" s="10"/>
      <c r="D948" s="10"/>
      <c r="E948" s="10"/>
      <c r="F948" s="10"/>
      <c r="G948" s="10"/>
      <c r="H948" s="10"/>
      <c r="I948" s="10"/>
    </row>
    <row r="949" spans="2:9">
      <c r="B949" s="10"/>
      <c r="C949" s="10"/>
      <c r="D949" s="10"/>
      <c r="E949" s="10"/>
      <c r="F949" s="10"/>
      <c r="G949" s="10"/>
      <c r="H949" s="10"/>
      <c r="I949" s="10"/>
    </row>
    <row r="950" spans="2:9">
      <c r="B950" s="10"/>
      <c r="C950" s="10"/>
      <c r="D950" s="10"/>
      <c r="E950" s="10"/>
      <c r="F950" s="10"/>
      <c r="G950" s="10"/>
      <c r="H950" s="10"/>
      <c r="I950" s="10"/>
    </row>
    <row r="951" spans="2:9">
      <c r="B951" s="10"/>
      <c r="C951" s="10"/>
      <c r="D951" s="10"/>
      <c r="E951" s="10"/>
      <c r="F951" s="10"/>
      <c r="G951" s="10"/>
      <c r="H951" s="10"/>
      <c r="I951" s="10"/>
    </row>
    <row r="952" spans="2:9">
      <c r="B952" s="10"/>
      <c r="C952" s="10"/>
      <c r="D952" s="10"/>
      <c r="E952" s="10"/>
      <c r="F952" s="10"/>
      <c r="G952" s="10"/>
      <c r="H952" s="10"/>
      <c r="I952" s="10"/>
    </row>
    <row r="953" spans="2:9">
      <c r="B953" s="10"/>
      <c r="C953" s="10"/>
      <c r="D953" s="10"/>
      <c r="E953" s="10"/>
      <c r="F953" s="10"/>
      <c r="G953" s="10"/>
      <c r="H953" s="10"/>
      <c r="I953" s="10"/>
    </row>
    <row r="954" spans="2:9">
      <c r="B954" s="10"/>
      <c r="C954" s="10"/>
      <c r="D954" s="10"/>
      <c r="E954" s="10"/>
      <c r="F954" s="10"/>
      <c r="G954" s="10"/>
      <c r="H954" s="10"/>
      <c r="I954" s="10"/>
    </row>
    <row r="955" spans="2:9">
      <c r="B955" s="10"/>
      <c r="C955" s="10"/>
      <c r="D955" s="10"/>
      <c r="E955" s="10"/>
      <c r="F955" s="10"/>
      <c r="G955" s="10"/>
      <c r="H955" s="10"/>
      <c r="I955" s="10"/>
    </row>
    <row r="956" spans="2:9">
      <c r="B956" s="10"/>
      <c r="C956" s="10"/>
      <c r="D956" s="10"/>
      <c r="E956" s="10"/>
      <c r="F956" s="10"/>
      <c r="G956" s="10"/>
      <c r="H956" s="10"/>
      <c r="I956" s="10"/>
    </row>
    <row r="957" spans="2:9">
      <c r="B957" s="10"/>
      <c r="C957" s="10"/>
      <c r="D957" s="10"/>
      <c r="E957" s="10"/>
      <c r="F957" s="10"/>
      <c r="G957" s="10"/>
      <c r="H957" s="10"/>
      <c r="I957" s="10"/>
    </row>
    <row r="958" spans="2:9">
      <c r="B958" s="10"/>
      <c r="C958" s="10"/>
      <c r="D958" s="10"/>
      <c r="E958" s="10"/>
      <c r="F958" s="10"/>
      <c r="G958" s="10"/>
      <c r="H958" s="10"/>
      <c r="I958" s="10"/>
    </row>
    <row r="959" spans="2:9">
      <c r="B959" s="10"/>
      <c r="C959" s="10"/>
      <c r="D959" s="10"/>
      <c r="E959" s="10"/>
      <c r="F959" s="10"/>
      <c r="G959" s="10"/>
      <c r="H959" s="10"/>
      <c r="I959" s="10"/>
    </row>
    <row r="960" spans="2:9">
      <c r="B960" s="10"/>
      <c r="C960" s="10"/>
      <c r="D960" s="10"/>
      <c r="E960" s="10"/>
      <c r="F960" s="10"/>
      <c r="G960" s="10"/>
      <c r="H960" s="10"/>
      <c r="I960" s="10"/>
    </row>
    <row r="961" spans="2:9">
      <c r="B961" s="10"/>
      <c r="C961" s="10"/>
      <c r="D961" s="10"/>
      <c r="E961" s="10"/>
      <c r="F961" s="10"/>
      <c r="G961" s="10"/>
      <c r="H961" s="10"/>
      <c r="I961" s="10"/>
    </row>
    <row r="962" spans="2:9">
      <c r="B962" s="10"/>
      <c r="C962" s="10"/>
      <c r="D962" s="10"/>
      <c r="E962" s="10"/>
      <c r="F962" s="10"/>
      <c r="G962" s="10"/>
      <c r="H962" s="10"/>
      <c r="I962" s="10"/>
    </row>
    <row r="963" spans="2:9">
      <c r="B963" s="10"/>
      <c r="C963" s="10"/>
      <c r="D963" s="10"/>
      <c r="E963" s="10"/>
      <c r="F963" s="10"/>
      <c r="G963" s="10"/>
      <c r="H963" s="10"/>
      <c r="I963" s="10"/>
    </row>
    <row r="964" spans="2:9">
      <c r="B964" s="10"/>
      <c r="C964" s="10"/>
      <c r="D964" s="10"/>
      <c r="E964" s="10"/>
      <c r="F964" s="10"/>
      <c r="G964" s="10"/>
      <c r="H964" s="10"/>
      <c r="I964" s="10"/>
    </row>
    <row r="965" spans="2:9">
      <c r="B965" s="10"/>
      <c r="C965" s="10"/>
      <c r="D965" s="10"/>
      <c r="E965" s="10"/>
      <c r="F965" s="10"/>
      <c r="G965" s="10"/>
      <c r="H965" s="10"/>
      <c r="I965" s="10"/>
    </row>
    <row r="966" spans="2:9">
      <c r="B966" s="10"/>
      <c r="C966" s="10"/>
      <c r="D966" s="10"/>
      <c r="E966" s="10"/>
      <c r="F966" s="10"/>
      <c r="G966" s="10"/>
      <c r="H966" s="10"/>
      <c r="I966" s="10"/>
    </row>
    <row r="967" spans="2:9">
      <c r="B967" s="10"/>
      <c r="C967" s="10"/>
      <c r="D967" s="10"/>
      <c r="E967" s="10"/>
      <c r="F967" s="10"/>
      <c r="G967" s="10"/>
      <c r="H967" s="10"/>
      <c r="I967" s="10"/>
    </row>
    <row r="968" spans="2:9">
      <c r="B968" s="10"/>
      <c r="C968" s="10"/>
      <c r="D968" s="10"/>
      <c r="E968" s="10"/>
      <c r="F968" s="10"/>
      <c r="G968" s="10"/>
      <c r="H968" s="10"/>
      <c r="I968" s="10"/>
    </row>
    <row r="969" spans="2:9">
      <c r="B969" s="10"/>
      <c r="C969" s="10"/>
      <c r="D969" s="10"/>
      <c r="E969" s="10"/>
      <c r="F969" s="10"/>
      <c r="G969" s="10"/>
      <c r="H969" s="10"/>
      <c r="I969" s="10"/>
    </row>
    <row r="970" spans="2:9">
      <c r="B970" s="10"/>
      <c r="C970" s="10"/>
      <c r="D970" s="10"/>
      <c r="E970" s="10"/>
      <c r="F970" s="10"/>
      <c r="G970" s="10"/>
      <c r="H970" s="10"/>
      <c r="I970" s="10"/>
    </row>
    <row r="971" spans="2:9">
      <c r="B971" s="10"/>
      <c r="C971" s="10"/>
      <c r="D971" s="10"/>
      <c r="E971" s="10"/>
      <c r="F971" s="10"/>
      <c r="G971" s="10"/>
      <c r="H971" s="10"/>
      <c r="I971" s="10"/>
    </row>
    <row r="972" spans="2:9">
      <c r="B972" s="10"/>
      <c r="C972" s="10"/>
      <c r="D972" s="10"/>
      <c r="E972" s="10"/>
      <c r="F972" s="10"/>
      <c r="G972" s="10"/>
      <c r="H972" s="10"/>
      <c r="I972" s="10"/>
    </row>
    <row r="973" spans="2:9">
      <c r="B973" s="10"/>
      <c r="C973" s="10"/>
      <c r="D973" s="10"/>
      <c r="E973" s="10"/>
      <c r="F973" s="10"/>
      <c r="G973" s="10"/>
      <c r="H973" s="10"/>
      <c r="I973" s="10"/>
    </row>
    <row r="974" spans="2:9">
      <c r="B974" s="10"/>
      <c r="C974" s="10"/>
      <c r="D974" s="10"/>
      <c r="E974" s="10"/>
      <c r="F974" s="10"/>
      <c r="G974" s="10"/>
      <c r="H974" s="10"/>
      <c r="I974" s="10"/>
    </row>
    <row r="975" spans="2:9">
      <c r="B975" s="10"/>
      <c r="C975" s="10"/>
      <c r="D975" s="10"/>
      <c r="E975" s="10"/>
      <c r="F975" s="10"/>
      <c r="G975" s="10"/>
      <c r="H975" s="10"/>
      <c r="I975" s="10"/>
    </row>
    <row r="976" spans="2:9">
      <c r="B976" s="10"/>
      <c r="C976" s="10"/>
      <c r="D976" s="10"/>
      <c r="E976" s="10"/>
      <c r="F976" s="10"/>
      <c r="G976" s="10"/>
      <c r="H976" s="10"/>
      <c r="I976" s="10"/>
    </row>
    <row r="977" spans="2:9">
      <c r="B977" s="10"/>
      <c r="C977" s="10"/>
      <c r="D977" s="10"/>
      <c r="E977" s="10"/>
      <c r="F977" s="10"/>
      <c r="G977" s="10"/>
      <c r="H977" s="10"/>
      <c r="I977" s="10"/>
    </row>
    <row r="978" spans="2:9">
      <c r="B978" s="10"/>
      <c r="C978" s="10"/>
      <c r="D978" s="10"/>
      <c r="E978" s="10"/>
      <c r="F978" s="10"/>
      <c r="G978" s="10"/>
      <c r="H978" s="10"/>
      <c r="I978" s="10"/>
    </row>
    <row r="979" spans="2:9">
      <c r="B979" s="10"/>
      <c r="C979" s="10"/>
      <c r="D979" s="10"/>
      <c r="E979" s="10"/>
      <c r="F979" s="10"/>
      <c r="G979" s="10"/>
      <c r="H979" s="10"/>
      <c r="I979" s="10"/>
    </row>
    <row r="980" spans="2:9">
      <c r="B980" s="10"/>
      <c r="C980" s="10"/>
      <c r="D980" s="10"/>
      <c r="E980" s="10"/>
      <c r="F980" s="10"/>
      <c r="G980" s="10"/>
      <c r="H980" s="10"/>
      <c r="I980" s="10"/>
    </row>
    <row r="981" spans="2:9">
      <c r="B981" s="10"/>
      <c r="C981" s="10"/>
      <c r="D981" s="10"/>
      <c r="E981" s="10"/>
      <c r="F981" s="10"/>
      <c r="G981" s="10"/>
      <c r="H981" s="10"/>
      <c r="I981" s="10"/>
    </row>
    <row r="982" spans="2:9">
      <c r="B982" s="10"/>
      <c r="C982" s="10"/>
      <c r="D982" s="10"/>
      <c r="E982" s="10"/>
      <c r="F982" s="10"/>
      <c r="G982" s="10"/>
      <c r="H982" s="10"/>
      <c r="I982" s="10"/>
    </row>
    <row r="983" spans="2:9">
      <c r="B983" s="10"/>
      <c r="C983" s="10"/>
      <c r="D983" s="10"/>
      <c r="E983" s="10"/>
      <c r="F983" s="10"/>
      <c r="G983" s="10"/>
      <c r="H983" s="10"/>
      <c r="I983" s="10"/>
    </row>
    <row r="984" spans="2:9">
      <c r="B984" s="10"/>
      <c r="C984" s="10"/>
      <c r="D984" s="10"/>
      <c r="E984" s="10"/>
      <c r="F984" s="10"/>
      <c r="G984" s="10"/>
      <c r="H984" s="10"/>
      <c r="I984" s="10"/>
    </row>
    <row r="985" spans="2:9">
      <c r="B985" s="10"/>
      <c r="C985" s="10"/>
      <c r="D985" s="10"/>
      <c r="E985" s="10"/>
      <c r="F985" s="10"/>
      <c r="G985" s="10"/>
      <c r="H985" s="10"/>
      <c r="I985" s="10"/>
    </row>
    <row r="986" spans="2:9">
      <c r="B986" s="10"/>
      <c r="C986" s="10"/>
      <c r="D986" s="10"/>
      <c r="E986" s="10"/>
      <c r="F986" s="10"/>
      <c r="G986" s="10"/>
      <c r="H986" s="10"/>
      <c r="I986" s="10"/>
    </row>
    <row r="987" spans="2:9">
      <c r="B987" s="10"/>
      <c r="C987" s="10"/>
      <c r="D987" s="10"/>
      <c r="E987" s="10"/>
      <c r="F987" s="10"/>
      <c r="G987" s="10"/>
      <c r="H987" s="10"/>
      <c r="I987" s="10"/>
    </row>
    <row r="988" spans="2:9">
      <c r="B988" s="10"/>
      <c r="C988" s="10"/>
      <c r="D988" s="10"/>
      <c r="E988" s="10"/>
      <c r="F988" s="10"/>
      <c r="G988" s="10"/>
      <c r="H988" s="10"/>
      <c r="I988" s="10"/>
    </row>
    <row r="989" spans="2:9">
      <c r="B989" s="10"/>
      <c r="C989" s="10"/>
      <c r="D989" s="10"/>
      <c r="E989" s="10"/>
      <c r="F989" s="10"/>
      <c r="G989" s="10"/>
      <c r="H989" s="10"/>
      <c r="I989" s="10"/>
    </row>
    <row r="990" spans="2:9">
      <c r="B990" s="10"/>
      <c r="C990" s="10"/>
      <c r="D990" s="10"/>
      <c r="E990" s="10"/>
      <c r="F990" s="10"/>
      <c r="G990" s="10"/>
      <c r="H990" s="10"/>
      <c r="I990" s="10"/>
    </row>
    <row r="991" spans="2:9">
      <c r="B991" s="10"/>
      <c r="C991" s="10"/>
      <c r="D991" s="10"/>
      <c r="E991" s="10"/>
      <c r="F991" s="10"/>
      <c r="G991" s="10"/>
      <c r="H991" s="10"/>
      <c r="I991" s="10"/>
    </row>
    <row r="992" spans="2:9">
      <c r="B992" s="10"/>
      <c r="C992" s="10"/>
      <c r="D992" s="10"/>
      <c r="E992" s="10"/>
      <c r="F992" s="10"/>
      <c r="G992" s="10"/>
      <c r="H992" s="10"/>
      <c r="I992" s="10"/>
    </row>
    <row r="993" spans="2:9">
      <c r="B993" s="10"/>
      <c r="C993" s="10"/>
      <c r="D993" s="10"/>
      <c r="E993" s="10"/>
      <c r="F993" s="10"/>
      <c r="G993" s="10"/>
      <c r="H993" s="10"/>
      <c r="I993" s="10"/>
    </row>
    <row r="994" spans="2:9">
      <c r="B994" s="10"/>
      <c r="C994" s="10"/>
      <c r="D994" s="10"/>
      <c r="E994" s="10"/>
      <c r="F994" s="10"/>
      <c r="G994" s="10"/>
      <c r="H994" s="10"/>
      <c r="I994" s="10"/>
    </row>
    <row r="995" spans="2:9">
      <c r="B995" s="10"/>
      <c r="C995" s="10"/>
      <c r="D995" s="10"/>
      <c r="E995" s="10"/>
      <c r="F995" s="10"/>
      <c r="G995" s="10"/>
      <c r="H995" s="10"/>
      <c r="I995" s="10"/>
    </row>
    <row r="996" spans="2:9">
      <c r="B996" s="10"/>
      <c r="C996" s="10"/>
      <c r="D996" s="10"/>
      <c r="E996" s="10"/>
      <c r="F996" s="10"/>
      <c r="G996" s="10"/>
      <c r="H996" s="10"/>
      <c r="I996" s="10"/>
    </row>
    <row r="997" spans="2:9">
      <c r="B997" s="10"/>
      <c r="C997" s="10"/>
      <c r="D997" s="10"/>
      <c r="E997" s="10"/>
      <c r="F997" s="10"/>
      <c r="G997" s="10"/>
      <c r="H997" s="10"/>
      <c r="I997" s="10"/>
    </row>
    <row r="998" spans="2:9">
      <c r="B998" s="10"/>
      <c r="C998" s="10"/>
      <c r="D998" s="10"/>
      <c r="E998" s="10"/>
      <c r="F998" s="10"/>
      <c r="G998" s="10"/>
      <c r="H998" s="10"/>
      <c r="I998" s="10"/>
    </row>
    <row r="999" spans="2:9">
      <c r="B999" s="10"/>
      <c r="C999" s="10"/>
      <c r="D999" s="10"/>
      <c r="E999" s="10"/>
      <c r="F999" s="10"/>
      <c r="G999" s="10"/>
      <c r="H999" s="10"/>
      <c r="I999" s="10"/>
    </row>
    <row r="1000" spans="2:9">
      <c r="B1000" s="10"/>
      <c r="C1000" s="10"/>
      <c r="D1000" s="10"/>
      <c r="E1000" s="10"/>
      <c r="F1000" s="10"/>
      <c r="G1000" s="10"/>
      <c r="H1000" s="10"/>
      <c r="I1000" s="10"/>
    </row>
    <row r="1001" spans="2:9">
      <c r="B1001" s="10"/>
      <c r="C1001" s="10"/>
      <c r="D1001" s="10"/>
      <c r="E1001" s="10"/>
      <c r="F1001" s="10"/>
      <c r="G1001" s="10"/>
      <c r="H1001" s="10"/>
      <c r="I1001" s="10"/>
    </row>
    <row r="1002" spans="2:9">
      <c r="B1002" s="10"/>
      <c r="C1002" s="10"/>
      <c r="D1002" s="10"/>
      <c r="E1002" s="10"/>
      <c r="F1002" s="10"/>
      <c r="G1002" s="10"/>
      <c r="H1002" s="10"/>
      <c r="I1002" s="10"/>
    </row>
    <row r="1003" spans="2:9">
      <c r="B1003" s="10"/>
      <c r="C1003" s="10"/>
      <c r="D1003" s="10"/>
      <c r="E1003" s="10"/>
      <c r="F1003" s="10"/>
      <c r="G1003" s="10"/>
      <c r="H1003" s="10"/>
      <c r="I1003" s="10"/>
    </row>
    <row r="1004" spans="2:9">
      <c r="B1004" s="10"/>
      <c r="C1004" s="10"/>
      <c r="D1004" s="10"/>
      <c r="E1004" s="10"/>
      <c r="F1004" s="10"/>
      <c r="G1004" s="10"/>
      <c r="H1004" s="10"/>
      <c r="I1004" s="10"/>
    </row>
    <row r="1005" spans="2:9">
      <c r="B1005" s="10"/>
      <c r="C1005" s="10"/>
      <c r="D1005" s="10"/>
      <c r="E1005" s="10"/>
      <c r="F1005" s="10"/>
      <c r="G1005" s="10"/>
      <c r="H1005" s="10"/>
      <c r="I1005" s="10"/>
    </row>
    <row r="1006" spans="2:9">
      <c r="B1006" s="10"/>
      <c r="C1006" s="10"/>
      <c r="D1006" s="10"/>
      <c r="E1006" s="10"/>
      <c r="F1006" s="10"/>
      <c r="G1006" s="10"/>
      <c r="H1006" s="10"/>
      <c r="I1006" s="10"/>
    </row>
    <row r="1007" spans="2:9">
      <c r="B1007" s="10"/>
      <c r="C1007" s="10"/>
      <c r="D1007" s="10"/>
      <c r="E1007" s="10"/>
      <c r="F1007" s="10"/>
      <c r="G1007" s="10"/>
      <c r="H1007" s="10"/>
      <c r="I1007" s="10"/>
    </row>
    <row r="1008" spans="2:9">
      <c r="B1008" s="10"/>
      <c r="C1008" s="10"/>
      <c r="D1008" s="10"/>
      <c r="E1008" s="10"/>
      <c r="F1008" s="10"/>
      <c r="G1008" s="10"/>
      <c r="H1008" s="10"/>
      <c r="I1008" s="10"/>
    </row>
    <row r="1009" spans="2:9">
      <c r="B1009" s="10"/>
      <c r="C1009" s="10"/>
      <c r="D1009" s="10"/>
      <c r="E1009" s="10"/>
      <c r="F1009" s="10"/>
      <c r="G1009" s="10"/>
      <c r="H1009" s="10"/>
      <c r="I1009" s="10"/>
    </row>
    <row r="1010" spans="2:9">
      <c r="B1010" s="10"/>
      <c r="C1010" s="10"/>
      <c r="D1010" s="10"/>
      <c r="E1010" s="10"/>
      <c r="F1010" s="10"/>
      <c r="G1010" s="10"/>
      <c r="H1010" s="10"/>
      <c r="I1010" s="10"/>
    </row>
    <row r="1011" spans="2:9">
      <c r="B1011" s="10"/>
      <c r="C1011" s="10"/>
      <c r="D1011" s="10"/>
      <c r="E1011" s="10"/>
      <c r="F1011" s="10"/>
      <c r="G1011" s="10"/>
      <c r="H1011" s="10"/>
      <c r="I1011" s="10"/>
    </row>
    <row r="1012" spans="2:9">
      <c r="B1012" s="10"/>
      <c r="C1012" s="10"/>
      <c r="D1012" s="10"/>
      <c r="E1012" s="10"/>
      <c r="F1012" s="10"/>
      <c r="G1012" s="10"/>
      <c r="H1012" s="10"/>
      <c r="I1012" s="10"/>
    </row>
    <row r="1013" spans="2:9">
      <c r="B1013" s="10"/>
      <c r="C1013" s="10"/>
      <c r="D1013" s="10"/>
      <c r="E1013" s="10"/>
      <c r="F1013" s="10"/>
      <c r="G1013" s="10"/>
      <c r="H1013" s="10"/>
      <c r="I1013" s="10"/>
    </row>
    <row r="1014" spans="2:9">
      <c r="B1014" s="10"/>
      <c r="C1014" s="10"/>
      <c r="D1014" s="10"/>
      <c r="E1014" s="10"/>
      <c r="F1014" s="10"/>
      <c r="G1014" s="10"/>
      <c r="H1014" s="10"/>
      <c r="I1014" s="10"/>
    </row>
    <row r="1015" spans="2:9">
      <c r="B1015" s="10"/>
      <c r="C1015" s="10"/>
      <c r="D1015" s="10"/>
      <c r="E1015" s="10"/>
      <c r="F1015" s="10"/>
      <c r="G1015" s="10"/>
      <c r="H1015" s="10"/>
      <c r="I1015" s="10"/>
    </row>
    <row r="1016" spans="2:9">
      <c r="B1016" s="10"/>
      <c r="C1016" s="10"/>
      <c r="D1016" s="10"/>
      <c r="E1016" s="10"/>
      <c r="F1016" s="10"/>
      <c r="G1016" s="10"/>
      <c r="H1016" s="10"/>
      <c r="I1016" s="10"/>
    </row>
    <row r="1017" spans="2:9">
      <c r="B1017" s="10"/>
      <c r="C1017" s="10"/>
      <c r="D1017" s="10"/>
      <c r="E1017" s="10"/>
      <c r="F1017" s="10"/>
      <c r="G1017" s="10"/>
      <c r="H1017" s="10"/>
      <c r="I1017" s="10"/>
    </row>
    <row r="1018" spans="2:9">
      <c r="B1018" s="10"/>
      <c r="C1018" s="10"/>
      <c r="D1018" s="10"/>
      <c r="E1018" s="10"/>
      <c r="F1018" s="10"/>
      <c r="G1018" s="10"/>
      <c r="H1018" s="10"/>
      <c r="I1018" s="10"/>
    </row>
    <row r="1019" spans="2:9">
      <c r="B1019" s="10"/>
      <c r="C1019" s="10"/>
      <c r="D1019" s="10"/>
      <c r="E1019" s="10"/>
      <c r="F1019" s="10"/>
      <c r="G1019" s="10"/>
      <c r="H1019" s="10"/>
      <c r="I1019" s="10"/>
    </row>
    <row r="1020" spans="2:9">
      <c r="B1020" s="10"/>
      <c r="C1020" s="10"/>
      <c r="D1020" s="10"/>
      <c r="E1020" s="10"/>
      <c r="F1020" s="10"/>
      <c r="G1020" s="10"/>
      <c r="H1020" s="10"/>
      <c r="I1020" s="10"/>
    </row>
    <row r="1021" spans="2:9">
      <c r="B1021" s="10"/>
      <c r="C1021" s="10"/>
      <c r="D1021" s="10"/>
      <c r="E1021" s="10"/>
      <c r="F1021" s="10"/>
      <c r="G1021" s="10"/>
      <c r="H1021" s="10"/>
      <c r="I1021" s="10"/>
    </row>
    <row r="1022" spans="2:9">
      <c r="B1022" s="10"/>
      <c r="C1022" s="10"/>
      <c r="D1022" s="10"/>
      <c r="E1022" s="10"/>
      <c r="F1022" s="10"/>
      <c r="G1022" s="10"/>
      <c r="H1022" s="10"/>
      <c r="I1022" s="10"/>
    </row>
    <row r="1023" spans="2:9">
      <c r="B1023" s="10"/>
      <c r="C1023" s="10"/>
      <c r="D1023" s="10"/>
      <c r="E1023" s="10"/>
      <c r="F1023" s="10"/>
      <c r="G1023" s="10"/>
      <c r="H1023" s="10"/>
      <c r="I1023" s="10"/>
    </row>
    <row r="1024" spans="2:9">
      <c r="B1024" s="10"/>
      <c r="C1024" s="10"/>
      <c r="D1024" s="10"/>
      <c r="E1024" s="10"/>
      <c r="F1024" s="10"/>
      <c r="G1024" s="10"/>
      <c r="H1024" s="10"/>
      <c r="I1024" s="10"/>
    </row>
    <row r="1025" spans="2:9">
      <c r="B1025" s="10"/>
      <c r="C1025" s="10"/>
      <c r="D1025" s="10"/>
      <c r="E1025" s="10"/>
      <c r="F1025" s="10"/>
      <c r="G1025" s="10"/>
      <c r="H1025" s="10"/>
      <c r="I1025" s="10"/>
    </row>
    <row r="1026" spans="2:9">
      <c r="B1026" s="10"/>
      <c r="C1026" s="10"/>
      <c r="D1026" s="10"/>
      <c r="E1026" s="10"/>
      <c r="F1026" s="10"/>
      <c r="G1026" s="10"/>
      <c r="H1026" s="10"/>
      <c r="I1026" s="10"/>
    </row>
    <row r="1027" spans="2:9">
      <c r="B1027" s="10"/>
      <c r="C1027" s="10"/>
      <c r="D1027" s="10"/>
      <c r="E1027" s="10"/>
      <c r="F1027" s="10"/>
      <c r="G1027" s="10"/>
      <c r="H1027" s="10"/>
      <c r="I1027" s="10"/>
    </row>
    <row r="1028" spans="2:9">
      <c r="B1028" s="10"/>
      <c r="C1028" s="10"/>
      <c r="D1028" s="10"/>
      <c r="E1028" s="10"/>
      <c r="F1028" s="10"/>
      <c r="G1028" s="10"/>
      <c r="H1028" s="10"/>
      <c r="I1028" s="10"/>
    </row>
    <row r="1029" spans="2:9">
      <c r="B1029" s="10"/>
      <c r="C1029" s="10"/>
      <c r="D1029" s="10"/>
      <c r="E1029" s="10"/>
      <c r="F1029" s="10"/>
      <c r="G1029" s="10"/>
      <c r="H1029" s="10"/>
      <c r="I1029" s="10"/>
    </row>
    <row r="1030" spans="2:9">
      <c r="B1030" s="10"/>
      <c r="C1030" s="10"/>
      <c r="D1030" s="10"/>
      <c r="E1030" s="10"/>
      <c r="F1030" s="10"/>
      <c r="G1030" s="10"/>
      <c r="H1030" s="10"/>
      <c r="I1030" s="10"/>
    </row>
    <row r="1031" spans="2:9">
      <c r="B1031" s="10"/>
      <c r="C1031" s="10"/>
      <c r="D1031" s="10"/>
      <c r="E1031" s="10"/>
      <c r="F1031" s="10"/>
      <c r="G1031" s="10"/>
      <c r="H1031" s="10"/>
      <c r="I1031" s="10"/>
    </row>
    <row r="1032" spans="2:9">
      <c r="B1032" s="10"/>
      <c r="C1032" s="10"/>
      <c r="D1032" s="10"/>
      <c r="E1032" s="10"/>
      <c r="F1032" s="10"/>
      <c r="G1032" s="10"/>
      <c r="H1032" s="10"/>
      <c r="I1032" s="10"/>
    </row>
    <row r="1033" spans="2:9">
      <c r="B1033" s="10"/>
      <c r="C1033" s="10"/>
      <c r="D1033" s="10"/>
      <c r="E1033" s="10"/>
      <c r="F1033" s="10"/>
      <c r="G1033" s="10"/>
      <c r="H1033" s="10"/>
      <c r="I1033" s="10"/>
    </row>
    <row r="1034" spans="2:9">
      <c r="B1034" s="10"/>
      <c r="C1034" s="10"/>
      <c r="D1034" s="10"/>
      <c r="E1034" s="10"/>
      <c r="F1034" s="10"/>
      <c r="G1034" s="10"/>
      <c r="H1034" s="10"/>
      <c r="I1034" s="10"/>
    </row>
    <row r="1035" spans="2:9">
      <c r="B1035" s="10"/>
      <c r="C1035" s="10"/>
      <c r="D1035" s="10"/>
      <c r="E1035" s="10"/>
      <c r="F1035" s="10"/>
      <c r="G1035" s="10"/>
      <c r="H1035" s="10"/>
      <c r="I1035" s="10"/>
    </row>
    <row r="1036" spans="2:9">
      <c r="B1036" s="10"/>
      <c r="C1036" s="10"/>
      <c r="D1036" s="10"/>
      <c r="E1036" s="10"/>
      <c r="F1036" s="10"/>
      <c r="G1036" s="10"/>
      <c r="H1036" s="10"/>
      <c r="I1036" s="10"/>
    </row>
    <row r="1037" spans="2:9">
      <c r="B1037" s="10"/>
      <c r="C1037" s="10"/>
      <c r="D1037" s="10"/>
      <c r="E1037" s="10"/>
      <c r="F1037" s="10"/>
      <c r="G1037" s="10"/>
      <c r="H1037" s="10"/>
      <c r="I1037" s="10"/>
    </row>
    <row r="1038" spans="2:9">
      <c r="B1038" s="10"/>
      <c r="C1038" s="10"/>
      <c r="D1038" s="10"/>
      <c r="E1038" s="10"/>
      <c r="F1038" s="10"/>
      <c r="G1038" s="10"/>
      <c r="H1038" s="10"/>
      <c r="I1038" s="10"/>
    </row>
    <row r="1039" spans="2:9">
      <c r="B1039" s="10"/>
      <c r="C1039" s="10"/>
      <c r="D1039" s="10"/>
      <c r="E1039" s="10"/>
      <c r="F1039" s="10"/>
      <c r="G1039" s="10"/>
      <c r="H1039" s="10"/>
      <c r="I1039" s="10"/>
    </row>
    <row r="1040" spans="2:9">
      <c r="B1040" s="10"/>
      <c r="C1040" s="10"/>
      <c r="D1040" s="10"/>
      <c r="E1040" s="10"/>
      <c r="F1040" s="10"/>
      <c r="G1040" s="10"/>
      <c r="H1040" s="10"/>
      <c r="I1040" s="10"/>
    </row>
    <row r="1041" spans="2:9">
      <c r="B1041" s="10"/>
      <c r="C1041" s="10"/>
      <c r="D1041" s="10"/>
      <c r="E1041" s="10"/>
      <c r="F1041" s="10"/>
      <c r="G1041" s="10"/>
      <c r="H1041" s="10"/>
      <c r="I1041" s="10"/>
    </row>
    <row r="1042" spans="2:9">
      <c r="B1042" s="10"/>
      <c r="C1042" s="10"/>
      <c r="D1042" s="10"/>
      <c r="E1042" s="10"/>
      <c r="F1042" s="10"/>
      <c r="G1042" s="10"/>
      <c r="H1042" s="10"/>
      <c r="I1042" s="10"/>
    </row>
    <row r="1043" spans="2:9">
      <c r="B1043" s="10"/>
      <c r="C1043" s="10"/>
      <c r="D1043" s="10"/>
      <c r="E1043" s="10"/>
      <c r="F1043" s="10"/>
      <c r="G1043" s="10"/>
      <c r="H1043" s="10"/>
      <c r="I1043" s="10"/>
    </row>
    <row r="1044" spans="2:9">
      <c r="B1044" s="10"/>
      <c r="C1044" s="10"/>
      <c r="D1044" s="10"/>
      <c r="E1044" s="10"/>
      <c r="F1044" s="10"/>
      <c r="G1044" s="10"/>
      <c r="H1044" s="10"/>
      <c r="I1044" s="10"/>
    </row>
    <row r="1045" spans="2:9">
      <c r="B1045" s="10"/>
      <c r="C1045" s="10"/>
      <c r="D1045" s="10"/>
      <c r="E1045" s="10"/>
      <c r="F1045" s="10"/>
      <c r="G1045" s="10"/>
      <c r="H1045" s="10"/>
      <c r="I1045" s="10"/>
    </row>
    <row r="1046" spans="2:9">
      <c r="B1046" s="10"/>
      <c r="C1046" s="10"/>
      <c r="D1046" s="10"/>
      <c r="E1046" s="10"/>
      <c r="F1046" s="10"/>
      <c r="G1046" s="10"/>
      <c r="H1046" s="10"/>
      <c r="I1046" s="10"/>
    </row>
    <row r="1047" spans="2:9">
      <c r="B1047" s="10"/>
      <c r="C1047" s="10"/>
      <c r="D1047" s="10"/>
      <c r="E1047" s="10"/>
      <c r="F1047" s="10"/>
      <c r="G1047" s="10"/>
      <c r="H1047" s="10"/>
      <c r="I1047" s="10"/>
    </row>
    <row r="1048" spans="2:9">
      <c r="B1048" s="10"/>
      <c r="C1048" s="10"/>
      <c r="D1048" s="10"/>
      <c r="E1048" s="10"/>
      <c r="F1048" s="10"/>
      <c r="G1048" s="10"/>
      <c r="H1048" s="10"/>
      <c r="I1048" s="10"/>
    </row>
    <row r="1049" spans="2:9">
      <c r="B1049" s="10"/>
      <c r="C1049" s="10"/>
      <c r="D1049" s="10"/>
      <c r="E1049" s="10"/>
      <c r="F1049" s="10"/>
      <c r="G1049" s="10"/>
      <c r="H1049" s="10"/>
      <c r="I1049" s="10"/>
    </row>
    <row r="1050" spans="2:9">
      <c r="B1050" s="10"/>
      <c r="C1050" s="10"/>
      <c r="D1050" s="10"/>
      <c r="E1050" s="10"/>
      <c r="F1050" s="10"/>
      <c r="G1050" s="10"/>
      <c r="H1050" s="10"/>
      <c r="I1050" s="10"/>
    </row>
    <row r="1051" spans="2:9">
      <c r="B1051" s="10"/>
      <c r="C1051" s="10"/>
      <c r="D1051" s="10"/>
      <c r="E1051" s="10"/>
      <c r="F1051" s="10"/>
      <c r="G1051" s="10"/>
      <c r="H1051" s="10"/>
      <c r="I1051" s="10"/>
    </row>
    <row r="1052" spans="2:9">
      <c r="B1052" s="10"/>
      <c r="C1052" s="10"/>
      <c r="D1052" s="10"/>
      <c r="E1052" s="10"/>
      <c r="F1052" s="10"/>
      <c r="G1052" s="10"/>
      <c r="H1052" s="10"/>
      <c r="I1052" s="10"/>
    </row>
    <row r="1053" spans="2:9">
      <c r="B1053" s="10"/>
      <c r="C1053" s="10"/>
      <c r="D1053" s="10"/>
      <c r="E1053" s="10"/>
      <c r="F1053" s="10"/>
      <c r="G1053" s="10"/>
      <c r="H1053" s="10"/>
      <c r="I1053" s="10"/>
    </row>
    <row r="1054" spans="2:9">
      <c r="B1054" s="10"/>
      <c r="C1054" s="10"/>
      <c r="D1054" s="10"/>
      <c r="E1054" s="10"/>
      <c r="F1054" s="10"/>
      <c r="G1054" s="10"/>
      <c r="H1054" s="10"/>
      <c r="I1054" s="10"/>
    </row>
    <row r="1055" spans="2:9">
      <c r="B1055" s="10"/>
      <c r="C1055" s="10"/>
      <c r="D1055" s="10"/>
      <c r="E1055" s="10"/>
      <c r="F1055" s="10"/>
      <c r="G1055" s="10"/>
      <c r="H1055" s="10"/>
      <c r="I1055" s="10"/>
    </row>
    <row r="1056" spans="2:9">
      <c r="B1056" s="10"/>
      <c r="C1056" s="10"/>
      <c r="D1056" s="10"/>
      <c r="E1056" s="10"/>
      <c r="F1056" s="10"/>
      <c r="G1056" s="10"/>
      <c r="H1056" s="10"/>
      <c r="I1056" s="10"/>
    </row>
    <row r="1057" spans="2:9">
      <c r="B1057" s="10"/>
      <c r="C1057" s="10"/>
      <c r="D1057" s="10"/>
      <c r="E1057" s="10"/>
      <c r="F1057" s="10"/>
      <c r="G1057" s="10"/>
      <c r="H1057" s="10"/>
      <c r="I1057" s="10"/>
    </row>
    <row r="1058" spans="2:9">
      <c r="B1058" s="10"/>
      <c r="C1058" s="10"/>
      <c r="D1058" s="10"/>
      <c r="E1058" s="10"/>
      <c r="F1058" s="10"/>
      <c r="G1058" s="10"/>
      <c r="H1058" s="10"/>
      <c r="I1058" s="10"/>
    </row>
    <row r="1059" spans="2:9">
      <c r="B1059" s="10"/>
      <c r="C1059" s="10"/>
      <c r="D1059" s="10"/>
      <c r="E1059" s="10"/>
      <c r="F1059" s="10"/>
      <c r="G1059" s="10"/>
      <c r="H1059" s="10"/>
      <c r="I1059" s="10"/>
    </row>
    <row r="1060" spans="2:9">
      <c r="B1060" s="10"/>
      <c r="C1060" s="10"/>
      <c r="D1060" s="10"/>
      <c r="E1060" s="10"/>
      <c r="F1060" s="10"/>
      <c r="G1060" s="10"/>
      <c r="H1060" s="10"/>
      <c r="I1060" s="10"/>
    </row>
    <row r="1061" spans="2:9">
      <c r="B1061" s="10"/>
      <c r="C1061" s="10"/>
      <c r="D1061" s="10"/>
      <c r="E1061" s="10"/>
      <c r="F1061" s="10"/>
      <c r="G1061" s="10"/>
      <c r="H1061" s="10"/>
      <c r="I1061" s="10"/>
    </row>
    <row r="1062" spans="2:9">
      <c r="B1062" s="10"/>
      <c r="C1062" s="10"/>
      <c r="D1062" s="10"/>
      <c r="E1062" s="10"/>
      <c r="F1062" s="10"/>
      <c r="G1062" s="10"/>
      <c r="H1062" s="10"/>
      <c r="I1062" s="10"/>
    </row>
    <row r="1063" spans="2:9">
      <c r="B1063" s="10"/>
      <c r="C1063" s="10"/>
      <c r="D1063" s="10"/>
      <c r="E1063" s="10"/>
      <c r="F1063" s="10"/>
      <c r="G1063" s="10"/>
      <c r="H1063" s="10"/>
      <c r="I1063" s="10"/>
    </row>
    <row r="1064" spans="2:9">
      <c r="B1064" s="10"/>
      <c r="C1064" s="10"/>
      <c r="D1064" s="10"/>
      <c r="E1064" s="10"/>
      <c r="F1064" s="10"/>
      <c r="G1064" s="10"/>
      <c r="H1064" s="10"/>
      <c r="I1064" s="10"/>
    </row>
    <row r="1065" spans="2:9">
      <c r="B1065" s="10"/>
      <c r="C1065" s="10"/>
      <c r="D1065" s="10"/>
      <c r="E1065" s="10"/>
      <c r="F1065" s="10"/>
      <c r="G1065" s="10"/>
      <c r="H1065" s="10"/>
      <c r="I1065" s="10"/>
    </row>
    <row r="1066" spans="2:9">
      <c r="B1066" s="10"/>
      <c r="C1066" s="10"/>
      <c r="D1066" s="10"/>
      <c r="E1066" s="10"/>
      <c r="F1066" s="10"/>
      <c r="G1066" s="10"/>
      <c r="H1066" s="10"/>
      <c r="I1066" s="10"/>
    </row>
    <row r="1067" spans="2:9">
      <c r="B1067" s="10"/>
      <c r="C1067" s="10"/>
      <c r="D1067" s="10"/>
      <c r="E1067" s="10"/>
      <c r="F1067" s="10"/>
      <c r="G1067" s="10"/>
      <c r="H1067" s="10"/>
      <c r="I1067" s="10"/>
    </row>
    <row r="1068" spans="2:9">
      <c r="B1068" s="10"/>
      <c r="C1068" s="10"/>
      <c r="D1068" s="10"/>
      <c r="E1068" s="10"/>
      <c r="F1068" s="10"/>
      <c r="G1068" s="10"/>
      <c r="H1068" s="10"/>
      <c r="I1068" s="10"/>
    </row>
    <row r="1069" spans="2:9">
      <c r="B1069" s="10"/>
      <c r="C1069" s="10"/>
      <c r="D1069" s="10"/>
      <c r="E1069" s="10"/>
      <c r="F1069" s="10"/>
      <c r="G1069" s="10"/>
      <c r="H1069" s="10"/>
      <c r="I1069" s="10"/>
    </row>
    <row r="1070" spans="2:9">
      <c r="B1070" s="10"/>
      <c r="C1070" s="10"/>
      <c r="D1070" s="10"/>
      <c r="E1070" s="10"/>
      <c r="F1070" s="10"/>
      <c r="G1070" s="10"/>
      <c r="H1070" s="10"/>
      <c r="I1070" s="10"/>
    </row>
    <row r="1071" spans="2:9">
      <c r="B1071" s="10"/>
      <c r="C1071" s="10"/>
      <c r="D1071" s="10"/>
      <c r="E1071" s="10"/>
      <c r="F1071" s="10"/>
      <c r="G1071" s="10"/>
      <c r="H1071" s="10"/>
      <c r="I1071" s="10"/>
    </row>
    <row r="1072" spans="2:9">
      <c r="B1072" s="10"/>
      <c r="C1072" s="10"/>
      <c r="D1072" s="10"/>
      <c r="E1072" s="10"/>
      <c r="F1072" s="10"/>
      <c r="G1072" s="10"/>
      <c r="H1072" s="10"/>
      <c r="I1072" s="10"/>
    </row>
    <row r="1073" spans="2:9">
      <c r="B1073" s="10"/>
      <c r="C1073" s="10"/>
      <c r="D1073" s="10"/>
      <c r="E1073" s="10"/>
      <c r="F1073" s="10"/>
      <c r="G1073" s="10"/>
      <c r="H1073" s="10"/>
      <c r="I1073" s="10"/>
    </row>
    <row r="1074" spans="2:9">
      <c r="B1074" s="10"/>
      <c r="C1074" s="10"/>
      <c r="D1074" s="10"/>
      <c r="E1074" s="10"/>
      <c r="F1074" s="10"/>
      <c r="G1074" s="10"/>
      <c r="H1074" s="10"/>
      <c r="I1074" s="10"/>
    </row>
    <row r="1075" spans="2:9">
      <c r="B1075" s="10"/>
      <c r="C1075" s="10"/>
      <c r="D1075" s="10"/>
      <c r="E1075" s="10"/>
      <c r="F1075" s="10"/>
      <c r="G1075" s="10"/>
      <c r="H1075" s="10"/>
      <c r="I1075" s="10"/>
    </row>
    <row r="1076" spans="2:9">
      <c r="B1076" s="10"/>
      <c r="C1076" s="10"/>
      <c r="D1076" s="10"/>
      <c r="E1076" s="10"/>
      <c r="F1076" s="10"/>
      <c r="G1076" s="10"/>
      <c r="H1076" s="10"/>
      <c r="I1076" s="10"/>
    </row>
    <row r="1077" spans="2:9">
      <c r="B1077" s="10"/>
      <c r="C1077" s="10"/>
      <c r="D1077" s="10"/>
      <c r="E1077" s="10"/>
      <c r="F1077" s="10"/>
      <c r="G1077" s="10"/>
      <c r="H1077" s="10"/>
      <c r="I1077" s="10"/>
    </row>
    <row r="1078" spans="2:9">
      <c r="B1078" s="10"/>
      <c r="C1078" s="10"/>
      <c r="D1078" s="10"/>
      <c r="E1078" s="10"/>
      <c r="F1078" s="10"/>
      <c r="G1078" s="10"/>
      <c r="H1078" s="10"/>
      <c r="I1078" s="10"/>
    </row>
    <row r="1079" spans="2:9">
      <c r="B1079" s="10"/>
      <c r="C1079" s="10"/>
      <c r="D1079" s="10"/>
      <c r="E1079" s="10"/>
      <c r="F1079" s="10"/>
      <c r="G1079" s="10"/>
      <c r="H1079" s="10"/>
      <c r="I1079" s="10"/>
    </row>
    <row r="1080" spans="2:9">
      <c r="B1080" s="10"/>
      <c r="C1080" s="10"/>
      <c r="D1080" s="10"/>
      <c r="E1080" s="10"/>
      <c r="F1080" s="10"/>
      <c r="G1080" s="10"/>
      <c r="H1080" s="10"/>
      <c r="I1080" s="10"/>
    </row>
    <row r="1081" spans="2:9">
      <c r="B1081" s="10"/>
      <c r="C1081" s="10"/>
      <c r="D1081" s="10"/>
      <c r="E1081" s="10"/>
      <c r="F1081" s="10"/>
      <c r="G1081" s="10"/>
      <c r="H1081" s="10"/>
      <c r="I1081" s="10"/>
    </row>
    <row r="1082" spans="2:9">
      <c r="B1082" s="10"/>
      <c r="C1082" s="10"/>
      <c r="D1082" s="10"/>
      <c r="E1082" s="10"/>
      <c r="F1082" s="10"/>
      <c r="G1082" s="10"/>
      <c r="H1082" s="10"/>
      <c r="I1082" s="10"/>
    </row>
    <row r="1083" spans="2:9">
      <c r="B1083" s="10"/>
      <c r="C1083" s="10"/>
      <c r="D1083" s="10"/>
      <c r="E1083" s="10"/>
      <c r="F1083" s="10"/>
      <c r="G1083" s="10"/>
      <c r="H1083" s="10"/>
      <c r="I1083" s="10"/>
    </row>
    <row r="1084" spans="2:9">
      <c r="B1084" s="10"/>
      <c r="C1084" s="10"/>
      <c r="D1084" s="10"/>
      <c r="E1084" s="10"/>
      <c r="F1084" s="10"/>
      <c r="G1084" s="10"/>
      <c r="H1084" s="10"/>
      <c r="I1084" s="10"/>
    </row>
    <row r="1085" spans="2:9">
      <c r="B1085" s="10"/>
      <c r="C1085" s="10"/>
      <c r="D1085" s="10"/>
      <c r="E1085" s="10"/>
      <c r="F1085" s="10"/>
      <c r="G1085" s="10"/>
      <c r="H1085" s="10"/>
      <c r="I1085" s="10"/>
    </row>
    <row r="1086" spans="2:9">
      <c r="B1086" s="10"/>
      <c r="C1086" s="10"/>
      <c r="D1086" s="10"/>
      <c r="E1086" s="10"/>
      <c r="F1086" s="10"/>
      <c r="G1086" s="10"/>
      <c r="H1086" s="10"/>
      <c r="I1086" s="10"/>
    </row>
    <row r="1087" spans="2:9">
      <c r="B1087" s="10"/>
      <c r="C1087" s="10"/>
      <c r="D1087" s="10"/>
      <c r="E1087" s="10"/>
      <c r="F1087" s="10"/>
      <c r="G1087" s="10"/>
      <c r="H1087" s="10"/>
      <c r="I1087" s="10"/>
    </row>
    <row r="1088" spans="2:9">
      <c r="B1088" s="10"/>
      <c r="C1088" s="10"/>
      <c r="D1088" s="10"/>
      <c r="E1088" s="10"/>
      <c r="F1088" s="10"/>
      <c r="G1088" s="10"/>
      <c r="H1088" s="10"/>
      <c r="I1088" s="10"/>
    </row>
    <row r="1089" spans="2:9">
      <c r="B1089" s="10"/>
      <c r="C1089" s="10"/>
      <c r="D1089" s="10"/>
      <c r="E1089" s="10"/>
      <c r="F1089" s="10"/>
      <c r="G1089" s="10"/>
      <c r="H1089" s="10"/>
      <c r="I1089" s="10"/>
    </row>
    <row r="1090" spans="2:9">
      <c r="B1090" s="10"/>
      <c r="C1090" s="10"/>
      <c r="D1090" s="10"/>
      <c r="E1090" s="10"/>
      <c r="F1090" s="10"/>
      <c r="G1090" s="10"/>
      <c r="H1090" s="10"/>
      <c r="I1090" s="10"/>
    </row>
    <row r="1091" spans="2:9">
      <c r="B1091" s="10"/>
      <c r="C1091" s="10"/>
      <c r="D1091" s="10"/>
      <c r="E1091" s="10"/>
      <c r="F1091" s="10"/>
      <c r="G1091" s="10"/>
      <c r="H1091" s="10"/>
      <c r="I1091" s="10"/>
    </row>
    <row r="1092" spans="2:9">
      <c r="B1092" s="10"/>
      <c r="C1092" s="10"/>
      <c r="D1092" s="10"/>
      <c r="E1092" s="10"/>
      <c r="F1092" s="10"/>
      <c r="G1092" s="10"/>
      <c r="H1092" s="10"/>
      <c r="I1092" s="10"/>
    </row>
    <row r="1093" spans="2:9">
      <c r="B1093" s="10"/>
      <c r="C1093" s="10"/>
      <c r="D1093" s="10"/>
      <c r="E1093" s="10"/>
      <c r="F1093" s="10"/>
      <c r="G1093" s="10"/>
      <c r="H1093" s="10"/>
      <c r="I1093" s="10"/>
    </row>
    <row r="1094" spans="2:9">
      <c r="B1094" s="10"/>
      <c r="C1094" s="10"/>
      <c r="D1094" s="10"/>
      <c r="E1094" s="10"/>
      <c r="F1094" s="10"/>
      <c r="G1094" s="10"/>
      <c r="H1094" s="10"/>
      <c r="I1094" s="10"/>
    </row>
    <row r="1095" spans="2:9">
      <c r="B1095" s="10"/>
      <c r="C1095" s="10"/>
      <c r="D1095" s="10"/>
      <c r="E1095" s="10"/>
      <c r="F1095" s="10"/>
      <c r="G1095" s="10"/>
      <c r="H1095" s="10"/>
      <c r="I1095" s="10"/>
    </row>
    <row r="1096" spans="2:9">
      <c r="B1096" s="10"/>
      <c r="C1096" s="10"/>
      <c r="D1096" s="10"/>
      <c r="E1096" s="10"/>
      <c r="F1096" s="10"/>
      <c r="G1096" s="10"/>
      <c r="H1096" s="10"/>
      <c r="I1096" s="10"/>
    </row>
    <row r="1097" spans="2:9">
      <c r="B1097" s="10"/>
      <c r="C1097" s="10"/>
      <c r="D1097" s="10"/>
      <c r="E1097" s="10"/>
      <c r="F1097" s="10"/>
      <c r="G1097" s="10"/>
      <c r="H1097" s="10"/>
      <c r="I1097" s="10"/>
    </row>
    <row r="1098" spans="2:9">
      <c r="B1098" s="10"/>
      <c r="C1098" s="10"/>
      <c r="D1098" s="10"/>
      <c r="E1098" s="10"/>
      <c r="F1098" s="10"/>
      <c r="G1098" s="10"/>
      <c r="H1098" s="10"/>
      <c r="I1098" s="10"/>
    </row>
    <row r="1099" spans="2:9">
      <c r="B1099" s="10"/>
      <c r="C1099" s="10"/>
      <c r="D1099" s="10"/>
      <c r="E1099" s="10"/>
      <c r="F1099" s="10"/>
      <c r="G1099" s="10"/>
      <c r="H1099" s="10"/>
      <c r="I1099" s="10"/>
    </row>
    <row r="1100" spans="2:9">
      <c r="B1100" s="10"/>
      <c r="C1100" s="10"/>
      <c r="D1100" s="10"/>
      <c r="E1100" s="10"/>
      <c r="F1100" s="10"/>
      <c r="G1100" s="10"/>
      <c r="H1100" s="10"/>
      <c r="I1100" s="10"/>
    </row>
    <row r="1101" spans="2:9">
      <c r="B1101" s="10"/>
      <c r="C1101" s="10"/>
      <c r="D1101" s="10"/>
      <c r="E1101" s="10"/>
      <c r="F1101" s="10"/>
      <c r="G1101" s="10"/>
      <c r="H1101" s="10"/>
      <c r="I1101" s="10"/>
    </row>
    <row r="1102" spans="2:9">
      <c r="B1102" s="10"/>
      <c r="C1102" s="10"/>
      <c r="D1102" s="10"/>
      <c r="E1102" s="10"/>
      <c r="F1102" s="10"/>
      <c r="G1102" s="10"/>
      <c r="H1102" s="10"/>
      <c r="I1102" s="10"/>
    </row>
    <row r="1103" spans="2:9">
      <c r="B1103" s="10"/>
      <c r="C1103" s="10"/>
      <c r="D1103" s="10"/>
      <c r="E1103" s="10"/>
      <c r="F1103" s="10"/>
      <c r="G1103" s="10"/>
      <c r="H1103" s="10"/>
      <c r="I1103" s="10"/>
    </row>
    <row r="1104" spans="2:9">
      <c r="B1104" s="10"/>
      <c r="C1104" s="10"/>
      <c r="D1104" s="10"/>
      <c r="E1104" s="10"/>
      <c r="F1104" s="10"/>
      <c r="G1104" s="10"/>
      <c r="H1104" s="10"/>
      <c r="I1104" s="10"/>
    </row>
    <row r="1105" spans="2:9">
      <c r="B1105" s="10"/>
      <c r="C1105" s="10"/>
      <c r="D1105" s="10"/>
      <c r="E1105" s="10"/>
      <c r="F1105" s="10"/>
      <c r="G1105" s="10"/>
      <c r="H1105" s="10"/>
      <c r="I1105" s="10"/>
    </row>
    <row r="1106" spans="2:9">
      <c r="B1106" s="10"/>
      <c r="C1106" s="10"/>
      <c r="D1106" s="10"/>
      <c r="E1106" s="10"/>
      <c r="F1106" s="10"/>
      <c r="G1106" s="10"/>
      <c r="H1106" s="10"/>
      <c r="I1106" s="10"/>
    </row>
    <row r="1107" spans="2:9">
      <c r="B1107" s="10"/>
      <c r="C1107" s="10"/>
      <c r="D1107" s="10"/>
      <c r="E1107" s="10"/>
      <c r="F1107" s="10"/>
      <c r="G1107" s="10"/>
      <c r="H1107" s="10"/>
      <c r="I1107" s="10"/>
    </row>
    <row r="1108" spans="2:9">
      <c r="B1108" s="10"/>
      <c r="C1108" s="10"/>
      <c r="D1108" s="10"/>
      <c r="E1108" s="10"/>
      <c r="F1108" s="10"/>
      <c r="G1108" s="10"/>
      <c r="H1108" s="10"/>
      <c r="I1108" s="10"/>
    </row>
    <row r="1109" spans="2:9">
      <c r="B1109" s="10"/>
      <c r="C1109" s="10"/>
      <c r="D1109" s="10"/>
      <c r="E1109" s="10"/>
      <c r="F1109" s="10"/>
      <c r="G1109" s="10"/>
      <c r="H1109" s="10"/>
      <c r="I1109" s="10"/>
    </row>
    <row r="1110" spans="2:9">
      <c r="B1110" s="10"/>
      <c r="C1110" s="10"/>
      <c r="D1110" s="10"/>
      <c r="E1110" s="10"/>
      <c r="F1110" s="10"/>
      <c r="G1110" s="10"/>
      <c r="H1110" s="10"/>
      <c r="I1110" s="10"/>
    </row>
    <row r="1111" spans="2:9">
      <c r="B1111" s="10"/>
      <c r="C1111" s="10"/>
      <c r="D1111" s="10"/>
      <c r="E1111" s="10"/>
      <c r="F1111" s="10"/>
      <c r="G1111" s="10"/>
      <c r="H1111" s="10"/>
      <c r="I1111" s="10"/>
    </row>
    <row r="1112" spans="2:9">
      <c r="B1112" s="10"/>
      <c r="C1112" s="10"/>
      <c r="D1112" s="10"/>
      <c r="E1112" s="10"/>
      <c r="F1112" s="10"/>
      <c r="G1112" s="10"/>
      <c r="H1112" s="10"/>
      <c r="I1112" s="10"/>
    </row>
    <row r="1113" spans="2:9">
      <c r="B1113" s="10"/>
      <c r="C1113" s="10"/>
      <c r="D1113" s="10"/>
      <c r="E1113" s="10"/>
      <c r="F1113" s="10"/>
      <c r="G1113" s="10"/>
      <c r="H1113" s="10"/>
      <c r="I1113" s="10"/>
    </row>
    <row r="1114" spans="2:9">
      <c r="B1114" s="10"/>
      <c r="C1114" s="10"/>
      <c r="D1114" s="10"/>
      <c r="E1114" s="10"/>
      <c r="F1114" s="10"/>
      <c r="G1114" s="10"/>
      <c r="H1114" s="10"/>
      <c r="I1114" s="10"/>
    </row>
    <row r="1115" spans="2:9">
      <c r="B1115" s="10"/>
      <c r="C1115" s="10"/>
      <c r="D1115" s="10"/>
      <c r="E1115" s="10"/>
      <c r="F1115" s="10"/>
      <c r="G1115" s="10"/>
      <c r="H1115" s="10"/>
      <c r="I1115" s="10"/>
    </row>
    <row r="1116" spans="2:9">
      <c r="B1116" s="10"/>
      <c r="C1116" s="10"/>
      <c r="D1116" s="10"/>
      <c r="E1116" s="10"/>
      <c r="F1116" s="10"/>
      <c r="G1116" s="10"/>
      <c r="H1116" s="10"/>
      <c r="I1116" s="10"/>
    </row>
    <row r="1117" spans="2:9">
      <c r="B1117" s="10"/>
      <c r="C1117" s="10"/>
      <c r="D1117" s="10"/>
      <c r="E1117" s="10"/>
      <c r="F1117" s="10"/>
      <c r="G1117" s="10"/>
      <c r="H1117" s="10"/>
      <c r="I1117" s="10"/>
    </row>
    <row r="1118" spans="2:9">
      <c r="B1118" s="10"/>
      <c r="C1118" s="10"/>
      <c r="D1118" s="10"/>
      <c r="E1118" s="10"/>
      <c r="F1118" s="10"/>
      <c r="G1118" s="10"/>
      <c r="H1118" s="10"/>
      <c r="I1118" s="10"/>
    </row>
    <row r="1119" spans="2:9">
      <c r="B1119" s="10"/>
      <c r="C1119" s="10"/>
      <c r="D1119" s="10"/>
      <c r="E1119" s="10"/>
      <c r="F1119" s="10"/>
      <c r="G1119" s="10"/>
      <c r="H1119" s="10"/>
      <c r="I1119" s="10"/>
    </row>
    <row r="1120" spans="2:9">
      <c r="B1120" s="10"/>
      <c r="C1120" s="10"/>
      <c r="D1120" s="10"/>
      <c r="E1120" s="10"/>
      <c r="F1120" s="10"/>
      <c r="G1120" s="10"/>
      <c r="H1120" s="10"/>
      <c r="I1120" s="10"/>
    </row>
    <row r="1121" spans="2:9">
      <c r="B1121" s="10"/>
      <c r="C1121" s="10"/>
      <c r="D1121" s="10"/>
      <c r="E1121" s="10"/>
      <c r="F1121" s="10"/>
      <c r="G1121" s="10"/>
      <c r="H1121" s="10"/>
      <c r="I1121" s="10"/>
    </row>
    <row r="1122" spans="2:9">
      <c r="B1122" s="10"/>
      <c r="C1122" s="10"/>
      <c r="D1122" s="10"/>
      <c r="E1122" s="10"/>
      <c r="F1122" s="10"/>
      <c r="G1122" s="10"/>
      <c r="H1122" s="10"/>
      <c r="I1122" s="10"/>
    </row>
    <row r="1123" spans="2:9">
      <c r="B1123" s="10"/>
      <c r="C1123" s="10"/>
      <c r="D1123" s="10"/>
      <c r="E1123" s="10"/>
      <c r="F1123" s="10"/>
      <c r="G1123" s="10"/>
      <c r="H1123" s="10"/>
      <c r="I1123" s="10"/>
    </row>
    <row r="1124" spans="2:9">
      <c r="B1124" s="10"/>
      <c r="C1124" s="10"/>
      <c r="D1124" s="10"/>
      <c r="E1124" s="10"/>
      <c r="F1124" s="10"/>
      <c r="G1124" s="10"/>
      <c r="H1124" s="10"/>
      <c r="I1124" s="10"/>
    </row>
    <row r="1125" spans="2:9">
      <c r="B1125" s="10"/>
      <c r="C1125" s="10"/>
      <c r="D1125" s="10"/>
      <c r="E1125" s="10"/>
      <c r="F1125" s="10"/>
      <c r="G1125" s="10"/>
      <c r="H1125" s="10"/>
      <c r="I1125" s="10"/>
    </row>
    <row r="1126" spans="2:9">
      <c r="B1126" s="10"/>
      <c r="C1126" s="10"/>
      <c r="D1126" s="10"/>
      <c r="E1126" s="10"/>
      <c r="F1126" s="10"/>
      <c r="G1126" s="10"/>
      <c r="H1126" s="10"/>
      <c r="I1126" s="10"/>
    </row>
    <row r="1127" spans="2:9">
      <c r="B1127" s="10"/>
      <c r="C1127" s="10"/>
      <c r="D1127" s="10"/>
      <c r="E1127" s="10"/>
      <c r="F1127" s="10"/>
      <c r="G1127" s="10"/>
      <c r="H1127" s="10"/>
      <c r="I1127" s="10"/>
    </row>
    <row r="1128" spans="2:9">
      <c r="B1128" s="10"/>
      <c r="C1128" s="10"/>
      <c r="D1128" s="10"/>
      <c r="E1128" s="10"/>
      <c r="F1128" s="10"/>
      <c r="G1128" s="10"/>
      <c r="H1128" s="10"/>
      <c r="I1128" s="10"/>
    </row>
    <row r="1129" spans="2:9">
      <c r="B1129" s="10"/>
      <c r="C1129" s="10"/>
      <c r="D1129" s="10"/>
      <c r="E1129" s="10"/>
      <c r="F1129" s="10"/>
      <c r="G1129" s="10"/>
      <c r="H1129" s="10"/>
      <c r="I1129" s="10"/>
    </row>
    <row r="1130" spans="2:9">
      <c r="B1130" s="10"/>
      <c r="C1130" s="10"/>
      <c r="D1130" s="10"/>
      <c r="E1130" s="10"/>
      <c r="F1130" s="10"/>
      <c r="G1130" s="10"/>
      <c r="H1130" s="10"/>
      <c r="I1130" s="10"/>
    </row>
    <row r="1131" spans="2:9">
      <c r="B1131" s="10"/>
      <c r="C1131" s="10"/>
      <c r="D1131" s="10"/>
      <c r="E1131" s="10"/>
      <c r="F1131" s="10"/>
      <c r="G1131" s="10"/>
      <c r="H1131" s="10"/>
      <c r="I1131" s="10"/>
    </row>
    <row r="1132" spans="2:9">
      <c r="B1132" s="10"/>
      <c r="C1132" s="10"/>
      <c r="D1132" s="10"/>
      <c r="E1132" s="10"/>
      <c r="F1132" s="10"/>
      <c r="G1132" s="10"/>
      <c r="H1132" s="10"/>
      <c r="I1132" s="10"/>
    </row>
    <row r="1133" spans="2:9">
      <c r="B1133" s="10"/>
      <c r="C1133" s="10"/>
      <c r="D1133" s="10"/>
      <c r="E1133" s="10"/>
      <c r="F1133" s="10"/>
      <c r="G1133" s="10"/>
      <c r="H1133" s="10"/>
      <c r="I1133" s="10"/>
    </row>
    <row r="1134" spans="2:9">
      <c r="B1134" s="10"/>
      <c r="C1134" s="10"/>
      <c r="D1134" s="10"/>
      <c r="E1134" s="10"/>
      <c r="F1134" s="10"/>
      <c r="G1134" s="10"/>
      <c r="H1134" s="10"/>
      <c r="I1134" s="10"/>
    </row>
    <row r="1135" spans="2:9">
      <c r="B1135" s="10"/>
      <c r="C1135" s="10"/>
      <c r="D1135" s="10"/>
      <c r="E1135" s="10"/>
      <c r="F1135" s="10"/>
      <c r="G1135" s="10"/>
      <c r="H1135" s="10"/>
      <c r="I1135" s="10"/>
    </row>
    <row r="1136" spans="2:9">
      <c r="B1136" s="10"/>
      <c r="C1136" s="10"/>
      <c r="D1136" s="10"/>
      <c r="E1136" s="10"/>
      <c r="F1136" s="10"/>
      <c r="G1136" s="10"/>
      <c r="H1136" s="10"/>
      <c r="I1136" s="10"/>
    </row>
    <row r="1137" spans="2:9">
      <c r="B1137" s="10"/>
      <c r="C1137" s="10"/>
      <c r="D1137" s="10"/>
      <c r="E1137" s="10"/>
      <c r="F1137" s="10"/>
      <c r="G1137" s="10"/>
      <c r="H1137" s="10"/>
      <c r="I1137" s="10"/>
    </row>
    <row r="1138" spans="2:9">
      <c r="B1138" s="10"/>
      <c r="C1138" s="10"/>
      <c r="D1138" s="10"/>
      <c r="E1138" s="10"/>
      <c r="F1138" s="10"/>
      <c r="G1138" s="10"/>
      <c r="H1138" s="10"/>
      <c r="I1138" s="10"/>
    </row>
    <row r="1139" spans="2:9">
      <c r="B1139" s="10"/>
      <c r="C1139" s="10"/>
      <c r="D1139" s="10"/>
      <c r="E1139" s="10"/>
      <c r="F1139" s="10"/>
      <c r="G1139" s="10"/>
      <c r="H1139" s="10"/>
      <c r="I1139" s="10"/>
    </row>
    <row r="1140" spans="2:9">
      <c r="B1140" s="10"/>
      <c r="C1140" s="10"/>
      <c r="D1140" s="10"/>
      <c r="E1140" s="10"/>
      <c r="F1140" s="10"/>
      <c r="G1140" s="10"/>
      <c r="H1140" s="10"/>
      <c r="I1140" s="10"/>
    </row>
    <row r="1141" spans="2:9">
      <c r="B1141" s="10"/>
      <c r="C1141" s="10"/>
      <c r="D1141" s="10"/>
      <c r="E1141" s="10"/>
      <c r="F1141" s="10"/>
      <c r="G1141" s="10"/>
      <c r="H1141" s="10"/>
      <c r="I1141" s="10"/>
    </row>
    <row r="1142" spans="2:9">
      <c r="B1142" s="10"/>
      <c r="C1142" s="10"/>
      <c r="D1142" s="10"/>
      <c r="E1142" s="10"/>
      <c r="F1142" s="10"/>
      <c r="G1142" s="10"/>
      <c r="H1142" s="10"/>
      <c r="I1142" s="10"/>
    </row>
    <row r="1143" spans="2:9">
      <c r="B1143" s="10"/>
      <c r="C1143" s="10"/>
      <c r="D1143" s="10"/>
      <c r="E1143" s="10"/>
      <c r="F1143" s="10"/>
      <c r="G1143" s="10"/>
      <c r="H1143" s="10"/>
      <c r="I1143" s="10"/>
    </row>
    <row r="1144" spans="2:9">
      <c r="B1144" s="10"/>
      <c r="C1144" s="10"/>
      <c r="D1144" s="10"/>
      <c r="E1144" s="10"/>
      <c r="F1144" s="10"/>
      <c r="G1144" s="10"/>
      <c r="H1144" s="10"/>
      <c r="I1144" s="10"/>
    </row>
    <row r="1145" spans="2:9">
      <c r="B1145" s="10"/>
      <c r="C1145" s="10"/>
      <c r="D1145" s="10"/>
      <c r="E1145" s="10"/>
      <c r="F1145" s="10"/>
      <c r="G1145" s="10"/>
      <c r="H1145" s="10"/>
      <c r="I1145" s="10"/>
    </row>
    <row r="1146" spans="2:9">
      <c r="B1146" s="10"/>
      <c r="C1146" s="10"/>
      <c r="D1146" s="10"/>
      <c r="E1146" s="10"/>
      <c r="F1146" s="10"/>
      <c r="G1146" s="10"/>
      <c r="H1146" s="10"/>
      <c r="I1146" s="10"/>
    </row>
    <row r="1147" spans="2:9">
      <c r="B1147" s="10"/>
      <c r="C1147" s="10"/>
      <c r="D1147" s="10"/>
      <c r="E1147" s="10"/>
      <c r="F1147" s="10"/>
      <c r="G1147" s="10"/>
      <c r="H1147" s="10"/>
      <c r="I1147" s="10"/>
    </row>
    <row r="1148" spans="2:9">
      <c r="B1148" s="10"/>
      <c r="C1148" s="10"/>
      <c r="D1148" s="10"/>
      <c r="E1148" s="10"/>
      <c r="F1148" s="10"/>
      <c r="G1148" s="10"/>
      <c r="H1148" s="10"/>
      <c r="I1148" s="10"/>
    </row>
    <row r="1149" spans="2:9">
      <c r="B1149" s="10"/>
      <c r="C1149" s="10"/>
      <c r="D1149" s="10"/>
      <c r="E1149" s="10"/>
      <c r="F1149" s="10"/>
      <c r="G1149" s="10"/>
      <c r="H1149" s="10"/>
      <c r="I1149" s="10"/>
    </row>
    <row r="1150" spans="2:9">
      <c r="B1150" s="10"/>
      <c r="C1150" s="10"/>
      <c r="D1150" s="10"/>
      <c r="E1150" s="10"/>
      <c r="F1150" s="10"/>
      <c r="G1150" s="10"/>
      <c r="H1150" s="10"/>
      <c r="I1150" s="10"/>
    </row>
    <row r="1151" spans="2:9">
      <c r="B1151" s="10"/>
      <c r="C1151" s="10"/>
      <c r="D1151" s="10"/>
      <c r="E1151" s="10"/>
      <c r="F1151" s="10"/>
      <c r="G1151" s="10"/>
      <c r="H1151" s="10"/>
      <c r="I1151" s="10"/>
    </row>
    <row r="1152" spans="2:9">
      <c r="B1152" s="10"/>
      <c r="C1152" s="10"/>
      <c r="D1152" s="10"/>
      <c r="E1152" s="10"/>
      <c r="F1152" s="10"/>
      <c r="G1152" s="10"/>
      <c r="H1152" s="10"/>
      <c r="I1152" s="10"/>
    </row>
    <row r="1153" spans="2:9">
      <c r="B1153" s="10"/>
      <c r="C1153" s="10"/>
      <c r="D1153" s="10"/>
      <c r="E1153" s="10"/>
      <c r="F1153" s="10"/>
      <c r="G1153" s="10"/>
      <c r="H1153" s="10"/>
      <c r="I1153" s="10"/>
    </row>
    <row r="1154" spans="2:9">
      <c r="B1154" s="10"/>
      <c r="C1154" s="10"/>
      <c r="D1154" s="10"/>
      <c r="E1154" s="10"/>
      <c r="F1154" s="10"/>
      <c r="G1154" s="10"/>
      <c r="H1154" s="10"/>
      <c r="I1154" s="10"/>
    </row>
    <row r="1155" spans="2:9">
      <c r="B1155" s="10"/>
      <c r="C1155" s="10"/>
      <c r="D1155" s="10"/>
      <c r="E1155" s="10"/>
      <c r="F1155" s="10"/>
      <c r="G1155" s="10"/>
      <c r="H1155" s="10"/>
      <c r="I1155" s="10"/>
    </row>
    <row r="1156" spans="2:9">
      <c r="B1156" s="10"/>
      <c r="C1156" s="10"/>
      <c r="D1156" s="10"/>
      <c r="E1156" s="10"/>
      <c r="F1156" s="10"/>
      <c r="G1156" s="10"/>
      <c r="H1156" s="10"/>
      <c r="I1156" s="10"/>
    </row>
    <row r="1157" spans="2:9">
      <c r="B1157" s="10"/>
      <c r="C1157" s="10"/>
      <c r="D1157" s="10"/>
      <c r="E1157" s="10"/>
      <c r="F1157" s="10"/>
      <c r="G1157" s="10"/>
      <c r="H1157" s="10"/>
      <c r="I1157" s="10"/>
    </row>
    <row r="1158" spans="2:9">
      <c r="B1158" s="10"/>
      <c r="C1158" s="10"/>
      <c r="D1158" s="10"/>
      <c r="E1158" s="10"/>
      <c r="F1158" s="10"/>
      <c r="G1158" s="10"/>
      <c r="H1158" s="10"/>
      <c r="I1158" s="10"/>
    </row>
    <row r="1159" spans="2:9">
      <c r="B1159" s="10"/>
      <c r="C1159" s="10"/>
      <c r="D1159" s="10"/>
      <c r="E1159" s="10"/>
      <c r="F1159" s="10"/>
      <c r="G1159" s="10"/>
      <c r="H1159" s="10"/>
      <c r="I1159" s="10"/>
    </row>
    <row r="1160" spans="2:9">
      <c r="B1160" s="10"/>
      <c r="C1160" s="10"/>
      <c r="D1160" s="10"/>
      <c r="E1160" s="10"/>
      <c r="F1160" s="10"/>
      <c r="G1160" s="10"/>
      <c r="H1160" s="10"/>
      <c r="I1160" s="10"/>
    </row>
    <row r="1161" spans="2:9">
      <c r="B1161" s="10"/>
      <c r="C1161" s="10"/>
      <c r="D1161" s="10"/>
      <c r="E1161" s="10"/>
      <c r="F1161" s="10"/>
      <c r="G1161" s="10"/>
      <c r="H1161" s="10"/>
      <c r="I1161" s="10"/>
    </row>
    <row r="1162" spans="2:9">
      <c r="B1162" s="10"/>
      <c r="C1162" s="10"/>
      <c r="D1162" s="10"/>
      <c r="E1162" s="10"/>
      <c r="F1162" s="10"/>
      <c r="G1162" s="10"/>
      <c r="H1162" s="10"/>
      <c r="I1162" s="10"/>
    </row>
    <row r="1163" spans="2:9">
      <c r="B1163" s="10"/>
      <c r="C1163" s="10"/>
      <c r="D1163" s="10"/>
      <c r="E1163" s="10"/>
      <c r="F1163" s="10"/>
      <c r="G1163" s="10"/>
      <c r="H1163" s="10"/>
      <c r="I1163" s="10"/>
    </row>
    <row r="1164" spans="2:9">
      <c r="B1164" s="10"/>
      <c r="C1164" s="10"/>
      <c r="D1164" s="10"/>
      <c r="E1164" s="10"/>
      <c r="F1164" s="10"/>
      <c r="G1164" s="10"/>
      <c r="H1164" s="10"/>
      <c r="I1164" s="10"/>
    </row>
    <row r="1165" spans="2:9">
      <c r="B1165" s="10"/>
      <c r="C1165" s="10"/>
      <c r="D1165" s="10"/>
      <c r="E1165" s="10"/>
      <c r="F1165" s="10"/>
      <c r="G1165" s="10"/>
      <c r="H1165" s="10"/>
      <c r="I1165" s="10"/>
    </row>
    <row r="1166" spans="2:9">
      <c r="B1166" s="10"/>
      <c r="C1166" s="10"/>
      <c r="D1166" s="10"/>
      <c r="E1166" s="10"/>
      <c r="F1166" s="10"/>
      <c r="G1166" s="10"/>
      <c r="H1166" s="10"/>
      <c r="I1166" s="10"/>
    </row>
    <row r="1167" spans="2:9">
      <c r="B1167" s="10"/>
      <c r="C1167" s="10"/>
      <c r="D1167" s="10"/>
      <c r="E1167" s="10"/>
      <c r="F1167" s="10"/>
      <c r="G1167" s="10"/>
      <c r="H1167" s="10"/>
      <c r="I1167" s="10"/>
    </row>
    <row r="1168" spans="2:9">
      <c r="B1168" s="10"/>
      <c r="C1168" s="10"/>
      <c r="D1168" s="10"/>
      <c r="E1168" s="10"/>
      <c r="F1168" s="10"/>
      <c r="G1168" s="10"/>
      <c r="H1168" s="10"/>
      <c r="I1168" s="10"/>
    </row>
    <row r="1169" spans="2:9">
      <c r="B1169" s="10"/>
      <c r="C1169" s="10"/>
      <c r="D1169" s="10"/>
      <c r="E1169" s="10"/>
      <c r="F1169" s="10"/>
      <c r="G1169" s="10"/>
      <c r="H1169" s="10"/>
      <c r="I1169" s="10"/>
    </row>
    <row r="1170" spans="2:9">
      <c r="B1170" s="10"/>
      <c r="C1170" s="10"/>
      <c r="D1170" s="10"/>
      <c r="E1170" s="10"/>
      <c r="F1170" s="10"/>
      <c r="G1170" s="10"/>
      <c r="H1170" s="10"/>
      <c r="I1170" s="10"/>
    </row>
    <row r="1171" spans="2:9">
      <c r="B1171" s="10"/>
      <c r="C1171" s="10"/>
      <c r="D1171" s="10"/>
      <c r="E1171" s="10"/>
      <c r="F1171" s="10"/>
      <c r="G1171" s="10"/>
      <c r="H1171" s="10"/>
      <c r="I1171" s="10"/>
    </row>
    <row r="1172" spans="2:9">
      <c r="B1172" s="10"/>
      <c r="C1172" s="10"/>
      <c r="D1172" s="10"/>
      <c r="E1172" s="10"/>
      <c r="F1172" s="10"/>
      <c r="G1172" s="10"/>
      <c r="H1172" s="10"/>
      <c r="I1172" s="10"/>
    </row>
    <row r="1173" spans="2:9">
      <c r="B1173" s="10"/>
      <c r="C1173" s="10"/>
      <c r="D1173" s="10"/>
      <c r="E1173" s="10"/>
      <c r="F1173" s="10"/>
      <c r="G1173" s="10"/>
      <c r="H1173" s="10"/>
      <c r="I1173" s="10"/>
    </row>
    <row r="1174" spans="2:9">
      <c r="B1174" s="10"/>
      <c r="C1174" s="10"/>
      <c r="D1174" s="10"/>
      <c r="E1174" s="10"/>
      <c r="F1174" s="10"/>
      <c r="G1174" s="10"/>
      <c r="H1174" s="10"/>
      <c r="I1174" s="10"/>
    </row>
    <row r="1175" spans="2:9">
      <c r="B1175" s="10"/>
      <c r="C1175" s="10"/>
      <c r="D1175" s="10"/>
      <c r="E1175" s="10"/>
      <c r="F1175" s="10"/>
      <c r="G1175" s="10"/>
      <c r="H1175" s="10"/>
      <c r="I1175" s="10"/>
    </row>
    <row r="1176" spans="2:9">
      <c r="B1176" s="10"/>
      <c r="C1176" s="10"/>
      <c r="D1176" s="10"/>
      <c r="E1176" s="10"/>
      <c r="F1176" s="10"/>
      <c r="G1176" s="10"/>
      <c r="H1176" s="10"/>
      <c r="I1176" s="10"/>
    </row>
    <row r="1177" spans="2:9">
      <c r="B1177" s="10"/>
      <c r="C1177" s="10"/>
      <c r="D1177" s="10"/>
      <c r="E1177" s="10"/>
      <c r="F1177" s="10"/>
      <c r="G1177" s="10"/>
      <c r="H1177" s="10"/>
      <c r="I1177" s="10"/>
    </row>
    <row r="1178" spans="2:9">
      <c r="B1178" s="10"/>
      <c r="C1178" s="10"/>
      <c r="D1178" s="10"/>
      <c r="E1178" s="10"/>
      <c r="F1178" s="10"/>
      <c r="G1178" s="10"/>
      <c r="H1178" s="10"/>
      <c r="I1178" s="10"/>
    </row>
    <row r="1179" spans="2:9">
      <c r="B1179" s="10"/>
      <c r="C1179" s="10"/>
      <c r="D1179" s="10"/>
      <c r="E1179" s="10"/>
      <c r="F1179" s="10"/>
      <c r="G1179" s="10"/>
      <c r="H1179" s="10"/>
      <c r="I1179" s="10"/>
    </row>
    <row r="1180" spans="2:9">
      <c r="B1180" s="10"/>
      <c r="C1180" s="10"/>
      <c r="D1180" s="10"/>
      <c r="E1180" s="10"/>
      <c r="F1180" s="10"/>
      <c r="G1180" s="10"/>
      <c r="H1180" s="10"/>
      <c r="I1180" s="10"/>
    </row>
    <row r="1181" spans="2:9">
      <c r="B1181" s="10"/>
      <c r="C1181" s="10"/>
      <c r="D1181" s="10"/>
      <c r="E1181" s="10"/>
      <c r="F1181" s="10"/>
      <c r="G1181" s="10"/>
      <c r="H1181" s="10"/>
      <c r="I1181" s="10"/>
    </row>
    <row r="1182" spans="2:9">
      <c r="B1182" s="10"/>
      <c r="C1182" s="10"/>
      <c r="D1182" s="10"/>
      <c r="E1182" s="10"/>
      <c r="F1182" s="10"/>
      <c r="G1182" s="10"/>
      <c r="H1182" s="10"/>
      <c r="I1182" s="10"/>
    </row>
    <row r="1183" spans="2:9">
      <c r="B1183" s="10"/>
      <c r="C1183" s="10"/>
      <c r="D1183" s="10"/>
      <c r="E1183" s="10"/>
      <c r="F1183" s="10"/>
      <c r="G1183" s="10"/>
      <c r="H1183" s="10"/>
      <c r="I1183" s="10"/>
    </row>
    <row r="1184" spans="2:9">
      <c r="B1184" s="10"/>
      <c r="C1184" s="10"/>
      <c r="D1184" s="10"/>
      <c r="E1184" s="10"/>
      <c r="F1184" s="10"/>
      <c r="G1184" s="10"/>
      <c r="H1184" s="10"/>
      <c r="I1184" s="10"/>
    </row>
    <row r="1185" spans="2:9">
      <c r="B1185" s="10"/>
      <c r="C1185" s="10"/>
      <c r="D1185" s="10"/>
      <c r="E1185" s="10"/>
      <c r="F1185" s="10"/>
      <c r="G1185" s="10"/>
      <c r="H1185" s="10"/>
      <c r="I1185" s="10"/>
    </row>
    <row r="1186" spans="2:9">
      <c r="B1186" s="10"/>
      <c r="C1186" s="10"/>
      <c r="D1186" s="10"/>
      <c r="E1186" s="10"/>
      <c r="F1186" s="10"/>
      <c r="G1186" s="10"/>
      <c r="H1186" s="10"/>
      <c r="I1186" s="10"/>
    </row>
    <row r="1187" spans="2:9">
      <c r="B1187" s="10"/>
      <c r="C1187" s="10"/>
      <c r="D1187" s="10"/>
      <c r="E1187" s="10"/>
      <c r="F1187" s="10"/>
      <c r="G1187" s="10"/>
      <c r="H1187" s="10"/>
      <c r="I1187" s="10"/>
    </row>
    <row r="1188" spans="2:9">
      <c r="B1188" s="10"/>
      <c r="C1188" s="10"/>
      <c r="D1188" s="10"/>
      <c r="E1188" s="10"/>
      <c r="F1188" s="10"/>
      <c r="G1188" s="10"/>
      <c r="H1188" s="10"/>
      <c r="I1188" s="10"/>
    </row>
    <row r="1189" spans="2:9">
      <c r="B1189" s="10"/>
      <c r="C1189" s="10"/>
      <c r="D1189" s="10"/>
      <c r="E1189" s="10"/>
      <c r="F1189" s="10"/>
      <c r="G1189" s="10"/>
      <c r="H1189" s="10"/>
      <c r="I1189" s="10"/>
    </row>
    <row r="1190" spans="2:9">
      <c r="B1190" s="10"/>
      <c r="C1190" s="10"/>
      <c r="D1190" s="10"/>
      <c r="E1190" s="10"/>
      <c r="F1190" s="10"/>
      <c r="G1190" s="10"/>
      <c r="H1190" s="10"/>
      <c r="I1190" s="10"/>
    </row>
    <row r="1191" spans="2:9">
      <c r="B1191" s="10"/>
      <c r="C1191" s="10"/>
      <c r="D1191" s="10"/>
      <c r="E1191" s="10"/>
      <c r="F1191" s="10"/>
      <c r="G1191" s="10"/>
      <c r="H1191" s="10"/>
      <c r="I1191" s="10"/>
    </row>
    <row r="1192" spans="2:9">
      <c r="B1192" s="10"/>
      <c r="C1192" s="10"/>
      <c r="D1192" s="10"/>
      <c r="E1192" s="10"/>
      <c r="F1192" s="10"/>
      <c r="G1192" s="10"/>
      <c r="H1192" s="10"/>
      <c r="I1192" s="10"/>
    </row>
    <row r="1193" spans="2:9">
      <c r="B1193" s="10"/>
      <c r="C1193" s="10"/>
      <c r="D1193" s="10"/>
      <c r="E1193" s="10"/>
      <c r="F1193" s="10"/>
      <c r="G1193" s="10"/>
      <c r="H1193" s="10"/>
      <c r="I1193" s="10"/>
    </row>
    <row r="1194" spans="2:9">
      <c r="B1194" s="10"/>
      <c r="C1194" s="10"/>
      <c r="D1194" s="10"/>
      <c r="E1194" s="10"/>
      <c r="F1194" s="10"/>
      <c r="G1194" s="10"/>
      <c r="H1194" s="10"/>
      <c r="I1194" s="10"/>
    </row>
    <row r="1195" spans="2:9">
      <c r="B1195" s="10"/>
      <c r="C1195" s="10"/>
      <c r="D1195" s="10"/>
      <c r="E1195" s="10"/>
      <c r="F1195" s="10"/>
      <c r="G1195" s="10"/>
      <c r="H1195" s="10"/>
      <c r="I1195" s="10"/>
    </row>
    <row r="1196" spans="2:9">
      <c r="B1196" s="10"/>
      <c r="C1196" s="10"/>
      <c r="D1196" s="10"/>
      <c r="E1196" s="10"/>
      <c r="F1196" s="10"/>
      <c r="G1196" s="10"/>
      <c r="H1196" s="10"/>
      <c r="I1196" s="10"/>
    </row>
    <row r="1197" spans="2:9">
      <c r="B1197" s="10"/>
      <c r="C1197" s="10"/>
      <c r="D1197" s="10"/>
      <c r="E1197" s="10"/>
      <c r="F1197" s="10"/>
      <c r="G1197" s="10"/>
      <c r="H1197" s="10"/>
      <c r="I1197" s="10"/>
    </row>
    <row r="1198" spans="2:9">
      <c r="B1198" s="10"/>
      <c r="C1198" s="10"/>
      <c r="D1198" s="10"/>
      <c r="E1198" s="10"/>
      <c r="F1198" s="10"/>
      <c r="G1198" s="10"/>
      <c r="H1198" s="10"/>
      <c r="I1198" s="10"/>
    </row>
    <row r="1199" spans="2:9">
      <c r="B1199" s="10"/>
      <c r="C1199" s="10"/>
      <c r="D1199" s="10"/>
      <c r="E1199" s="10"/>
      <c r="F1199" s="10"/>
      <c r="G1199" s="10"/>
      <c r="H1199" s="10"/>
      <c r="I1199" s="10"/>
    </row>
    <row r="1200" spans="2:9">
      <c r="B1200" s="10"/>
      <c r="C1200" s="10"/>
      <c r="D1200" s="10"/>
      <c r="E1200" s="10"/>
      <c r="F1200" s="10"/>
      <c r="G1200" s="10"/>
      <c r="H1200" s="10"/>
      <c r="I1200" s="10"/>
    </row>
    <row r="1201" spans="2:9">
      <c r="B1201" s="10"/>
      <c r="C1201" s="10"/>
      <c r="D1201" s="10"/>
      <c r="E1201" s="10"/>
      <c r="F1201" s="10"/>
      <c r="G1201" s="10"/>
      <c r="H1201" s="10"/>
      <c r="I1201" s="10"/>
    </row>
    <row r="1202" spans="2:9">
      <c r="B1202" s="10"/>
      <c r="C1202" s="10"/>
      <c r="D1202" s="10"/>
      <c r="E1202" s="10"/>
      <c r="F1202" s="10"/>
      <c r="G1202" s="10"/>
      <c r="H1202" s="10"/>
      <c r="I1202" s="10"/>
    </row>
    <row r="1203" spans="2:9">
      <c r="B1203" s="10"/>
      <c r="C1203" s="10"/>
      <c r="D1203" s="10"/>
      <c r="E1203" s="10"/>
      <c r="F1203" s="10"/>
      <c r="G1203" s="10"/>
      <c r="H1203" s="10"/>
      <c r="I1203" s="10"/>
    </row>
    <row r="1204" spans="2:9">
      <c r="B1204" s="10"/>
      <c r="C1204" s="10"/>
      <c r="D1204" s="10"/>
      <c r="E1204" s="10"/>
      <c r="F1204" s="10"/>
      <c r="G1204" s="10"/>
      <c r="H1204" s="10"/>
      <c r="I1204" s="10"/>
    </row>
    <row r="1205" spans="2:9">
      <c r="B1205" s="10"/>
      <c r="C1205" s="10"/>
      <c r="D1205" s="10"/>
      <c r="E1205" s="10"/>
      <c r="F1205" s="10"/>
      <c r="G1205" s="10"/>
      <c r="H1205" s="10"/>
      <c r="I1205" s="10"/>
    </row>
    <row r="1206" spans="2:9">
      <c r="B1206" s="10"/>
      <c r="C1206" s="10"/>
      <c r="D1206" s="10"/>
      <c r="E1206" s="10"/>
      <c r="F1206" s="10"/>
      <c r="G1206" s="10"/>
      <c r="H1206" s="10"/>
      <c r="I1206" s="10"/>
    </row>
    <row r="1207" spans="2:9">
      <c r="B1207" s="10"/>
      <c r="C1207" s="10"/>
      <c r="D1207" s="10"/>
      <c r="E1207" s="10"/>
      <c r="F1207" s="10"/>
      <c r="G1207" s="10"/>
      <c r="H1207" s="10"/>
      <c r="I1207" s="10"/>
    </row>
    <row r="1208" spans="2:9">
      <c r="B1208" s="10"/>
      <c r="C1208" s="10"/>
      <c r="D1208" s="10"/>
      <c r="E1208" s="10"/>
      <c r="F1208" s="10"/>
      <c r="G1208" s="10"/>
      <c r="H1208" s="10"/>
      <c r="I1208" s="10"/>
    </row>
    <row r="1209" spans="2:9">
      <c r="B1209" s="10"/>
      <c r="C1209" s="10"/>
      <c r="D1209" s="10"/>
      <c r="E1209" s="10"/>
      <c r="F1209" s="10"/>
      <c r="G1209" s="10"/>
      <c r="H1209" s="10"/>
      <c r="I1209" s="10"/>
    </row>
    <row r="1210" spans="2:9">
      <c r="B1210" s="10"/>
      <c r="C1210" s="10"/>
      <c r="D1210" s="10"/>
      <c r="E1210" s="10"/>
      <c r="F1210" s="10"/>
      <c r="G1210" s="10"/>
      <c r="H1210" s="10"/>
      <c r="I1210" s="10"/>
    </row>
    <row r="1211" spans="2:9">
      <c r="B1211" s="10"/>
      <c r="C1211" s="10"/>
      <c r="D1211" s="10"/>
      <c r="E1211" s="10"/>
      <c r="F1211" s="10"/>
      <c r="G1211" s="10"/>
      <c r="H1211" s="10"/>
      <c r="I1211" s="10"/>
    </row>
    <row r="1212" spans="2:9">
      <c r="B1212" s="10"/>
      <c r="C1212" s="10"/>
      <c r="D1212" s="10"/>
      <c r="E1212" s="10"/>
      <c r="F1212" s="10"/>
      <c r="G1212" s="10"/>
      <c r="H1212" s="10"/>
      <c r="I1212" s="10"/>
    </row>
    <row r="1213" spans="2:9">
      <c r="B1213" s="10"/>
      <c r="C1213" s="10"/>
      <c r="D1213" s="10"/>
      <c r="E1213" s="10"/>
      <c r="F1213" s="10"/>
      <c r="G1213" s="10"/>
      <c r="H1213" s="10"/>
      <c r="I1213" s="10"/>
    </row>
    <row r="1214" spans="2:9">
      <c r="B1214" s="10"/>
      <c r="C1214" s="10"/>
      <c r="D1214" s="10"/>
      <c r="E1214" s="10"/>
      <c r="F1214" s="10"/>
      <c r="G1214" s="10"/>
      <c r="H1214" s="10"/>
      <c r="I1214" s="10"/>
    </row>
    <row r="1215" spans="2:9">
      <c r="B1215" s="10"/>
      <c r="C1215" s="10"/>
      <c r="D1215" s="10"/>
      <c r="E1215" s="10"/>
      <c r="F1215" s="10"/>
      <c r="G1215" s="10"/>
      <c r="H1215" s="10"/>
      <c r="I1215" s="10"/>
    </row>
    <row r="1216" spans="2:9">
      <c r="B1216" s="10"/>
      <c r="C1216" s="10"/>
      <c r="D1216" s="10"/>
      <c r="E1216" s="10"/>
      <c r="F1216" s="10"/>
      <c r="G1216" s="10"/>
      <c r="H1216" s="10"/>
      <c r="I1216" s="10"/>
    </row>
    <row r="1217" spans="2:9">
      <c r="B1217" s="10"/>
      <c r="C1217" s="10"/>
      <c r="D1217" s="10"/>
      <c r="E1217" s="10"/>
      <c r="F1217" s="10"/>
      <c r="G1217" s="10"/>
      <c r="H1217" s="10"/>
      <c r="I1217" s="10"/>
    </row>
    <row r="1218" spans="2:9">
      <c r="B1218" s="10"/>
      <c r="C1218" s="10"/>
      <c r="D1218" s="10"/>
      <c r="E1218" s="10"/>
      <c r="F1218" s="10"/>
      <c r="G1218" s="10"/>
      <c r="H1218" s="10"/>
      <c r="I1218" s="10"/>
    </row>
    <row r="1219" spans="2:9">
      <c r="B1219" s="10"/>
      <c r="C1219" s="10"/>
      <c r="D1219" s="10"/>
      <c r="E1219" s="10"/>
      <c r="F1219" s="10"/>
      <c r="G1219" s="10"/>
      <c r="H1219" s="10"/>
      <c r="I1219" s="10"/>
    </row>
    <row r="1220" spans="2:9">
      <c r="B1220" s="10"/>
      <c r="C1220" s="10"/>
      <c r="D1220" s="10"/>
      <c r="E1220" s="10"/>
      <c r="F1220" s="10"/>
      <c r="G1220" s="10"/>
      <c r="H1220" s="10"/>
      <c r="I1220" s="10"/>
    </row>
    <row r="1221" spans="2:9">
      <c r="B1221" s="10"/>
      <c r="C1221" s="10"/>
      <c r="D1221" s="10"/>
      <c r="E1221" s="10"/>
      <c r="F1221" s="10"/>
      <c r="G1221" s="10"/>
      <c r="H1221" s="10"/>
      <c r="I1221" s="10"/>
    </row>
    <row r="1222" spans="2:9">
      <c r="B1222" s="10"/>
      <c r="C1222" s="10"/>
      <c r="D1222" s="10"/>
      <c r="E1222" s="10"/>
      <c r="F1222" s="10"/>
      <c r="G1222" s="10"/>
      <c r="H1222" s="10"/>
      <c r="I1222" s="10"/>
    </row>
    <row r="1223" spans="2:9">
      <c r="B1223" s="10"/>
      <c r="C1223" s="10"/>
      <c r="D1223" s="10"/>
      <c r="E1223" s="10"/>
      <c r="F1223" s="10"/>
      <c r="G1223" s="10"/>
      <c r="H1223" s="10"/>
      <c r="I1223" s="10"/>
    </row>
    <row r="1224" spans="2:9">
      <c r="B1224" s="10"/>
      <c r="C1224" s="10"/>
      <c r="D1224" s="10"/>
      <c r="E1224" s="10"/>
      <c r="F1224" s="10"/>
      <c r="G1224" s="10"/>
      <c r="H1224" s="10"/>
      <c r="I1224" s="10"/>
    </row>
    <row r="1225" spans="2:9">
      <c r="B1225" s="10"/>
      <c r="C1225" s="10"/>
      <c r="D1225" s="10"/>
      <c r="E1225" s="10"/>
      <c r="F1225" s="10"/>
      <c r="G1225" s="10"/>
      <c r="H1225" s="10"/>
      <c r="I1225" s="10"/>
    </row>
    <row r="1226" spans="2:9">
      <c r="B1226" s="10"/>
      <c r="C1226" s="10"/>
      <c r="D1226" s="10"/>
      <c r="E1226" s="10"/>
      <c r="F1226" s="10"/>
      <c r="G1226" s="10"/>
      <c r="H1226" s="10"/>
      <c r="I1226" s="10"/>
    </row>
    <row r="1227" spans="2:9">
      <c r="B1227" s="10"/>
      <c r="C1227" s="10"/>
      <c r="D1227" s="10"/>
      <c r="E1227" s="10"/>
      <c r="F1227" s="10"/>
      <c r="G1227" s="10"/>
      <c r="H1227" s="10"/>
      <c r="I1227" s="10"/>
    </row>
    <row r="1228" spans="2:9">
      <c r="B1228" s="10"/>
      <c r="C1228" s="10"/>
      <c r="D1228" s="10"/>
      <c r="E1228" s="10"/>
      <c r="F1228" s="10"/>
      <c r="G1228" s="10"/>
      <c r="H1228" s="10"/>
      <c r="I1228" s="10"/>
    </row>
    <row r="1229" spans="2:9">
      <c r="B1229" s="10"/>
      <c r="C1229" s="10"/>
      <c r="D1229" s="10"/>
      <c r="E1229" s="10"/>
      <c r="F1229" s="10"/>
      <c r="G1229" s="10"/>
      <c r="H1229" s="10"/>
      <c r="I1229" s="10"/>
    </row>
    <row r="1230" spans="2:9">
      <c r="B1230" s="10"/>
      <c r="C1230" s="10"/>
      <c r="D1230" s="10"/>
      <c r="E1230" s="10"/>
      <c r="F1230" s="10"/>
      <c r="G1230" s="10"/>
      <c r="H1230" s="10"/>
      <c r="I1230" s="10"/>
    </row>
    <row r="1231" spans="2:9">
      <c r="B1231" s="10"/>
      <c r="C1231" s="10"/>
      <c r="D1231" s="10"/>
      <c r="E1231" s="10"/>
      <c r="F1231" s="10"/>
      <c r="G1231" s="10"/>
      <c r="H1231" s="10"/>
      <c r="I1231" s="10"/>
    </row>
    <row r="1232" spans="2:9">
      <c r="B1232" s="10"/>
      <c r="C1232" s="10"/>
      <c r="D1232" s="10"/>
      <c r="E1232" s="10"/>
      <c r="F1232" s="10"/>
      <c r="G1232" s="10"/>
      <c r="H1232" s="10"/>
      <c r="I1232" s="10"/>
    </row>
    <row r="1233" spans="2:9">
      <c r="B1233" s="10"/>
      <c r="C1233" s="10"/>
      <c r="D1233" s="10"/>
      <c r="E1233" s="10"/>
      <c r="F1233" s="10"/>
      <c r="G1233" s="10"/>
      <c r="H1233" s="10"/>
      <c r="I1233" s="10"/>
    </row>
    <row r="1234" spans="2:9">
      <c r="B1234" s="10"/>
      <c r="C1234" s="10"/>
      <c r="D1234" s="10"/>
      <c r="E1234" s="10"/>
      <c r="F1234" s="10"/>
      <c r="G1234" s="10"/>
      <c r="H1234" s="10"/>
      <c r="I1234" s="10"/>
    </row>
    <row r="1235" spans="2:9">
      <c r="B1235" s="10"/>
      <c r="C1235" s="10"/>
      <c r="D1235" s="10"/>
      <c r="E1235" s="10"/>
      <c r="F1235" s="10"/>
      <c r="G1235" s="10"/>
      <c r="H1235" s="10"/>
      <c r="I1235" s="10"/>
    </row>
    <row r="1236" spans="2:9">
      <c r="B1236" s="10"/>
      <c r="C1236" s="10"/>
      <c r="D1236" s="10"/>
      <c r="E1236" s="10"/>
      <c r="F1236" s="10"/>
      <c r="G1236" s="10"/>
      <c r="H1236" s="10"/>
      <c r="I1236" s="10"/>
    </row>
    <row r="1237" spans="2:9">
      <c r="B1237" s="10"/>
      <c r="C1237" s="10"/>
      <c r="D1237" s="10"/>
      <c r="E1237" s="10"/>
      <c r="F1237" s="10"/>
      <c r="G1237" s="10"/>
      <c r="H1237" s="10"/>
      <c r="I1237" s="10"/>
    </row>
    <row r="1238" spans="2:9">
      <c r="B1238" s="10"/>
      <c r="C1238" s="10"/>
      <c r="D1238" s="10"/>
      <c r="E1238" s="10"/>
      <c r="F1238" s="10"/>
      <c r="G1238" s="10"/>
      <c r="H1238" s="10"/>
      <c r="I1238" s="10"/>
    </row>
    <row r="1239" spans="2:9">
      <c r="B1239" s="10"/>
      <c r="C1239" s="10"/>
      <c r="D1239" s="10"/>
      <c r="E1239" s="10"/>
      <c r="F1239" s="10"/>
      <c r="G1239" s="10"/>
      <c r="H1239" s="10"/>
      <c r="I1239" s="10"/>
    </row>
    <row r="1240" spans="2:9">
      <c r="B1240" s="10"/>
      <c r="C1240" s="10"/>
      <c r="D1240" s="10"/>
      <c r="E1240" s="10"/>
      <c r="F1240" s="10"/>
      <c r="G1240" s="10"/>
      <c r="H1240" s="10"/>
      <c r="I1240" s="10"/>
    </row>
    <row r="1241" spans="2:9">
      <c r="B1241" s="10"/>
      <c r="C1241" s="10"/>
      <c r="D1241" s="10"/>
      <c r="E1241" s="10"/>
      <c r="F1241" s="10"/>
      <c r="G1241" s="10"/>
      <c r="H1241" s="10"/>
      <c r="I1241" s="10"/>
    </row>
    <row r="1242" spans="2:9">
      <c r="B1242" s="10"/>
      <c r="C1242" s="10"/>
      <c r="D1242" s="10"/>
      <c r="E1242" s="10"/>
      <c r="F1242" s="10"/>
      <c r="G1242" s="10"/>
      <c r="H1242" s="10"/>
      <c r="I1242" s="10"/>
    </row>
    <row r="1243" spans="2:9">
      <c r="B1243" s="10"/>
      <c r="C1243" s="10"/>
      <c r="D1243" s="10"/>
      <c r="E1243" s="10"/>
      <c r="F1243" s="10"/>
      <c r="G1243" s="10"/>
      <c r="H1243" s="10"/>
      <c r="I1243" s="10"/>
    </row>
    <row r="1244" spans="2:9">
      <c r="B1244" s="10"/>
      <c r="C1244" s="10"/>
      <c r="D1244" s="10"/>
      <c r="E1244" s="10"/>
      <c r="F1244" s="10"/>
      <c r="G1244" s="10"/>
      <c r="H1244" s="10"/>
      <c r="I1244" s="10"/>
    </row>
    <row r="1245" spans="2:9">
      <c r="B1245" s="10"/>
      <c r="C1245" s="10"/>
      <c r="D1245" s="10"/>
      <c r="E1245" s="10"/>
      <c r="F1245" s="10"/>
      <c r="G1245" s="10"/>
      <c r="H1245" s="10"/>
      <c r="I1245" s="10"/>
    </row>
    <row r="1246" spans="2:9">
      <c r="B1246" s="10"/>
      <c r="C1246" s="10"/>
      <c r="D1246" s="10"/>
      <c r="E1246" s="10"/>
      <c r="F1246" s="10"/>
      <c r="G1246" s="10"/>
      <c r="H1246" s="10"/>
      <c r="I1246" s="10"/>
    </row>
    <row r="1247" spans="2:9">
      <c r="B1247" s="10"/>
      <c r="C1247" s="10"/>
      <c r="D1247" s="10"/>
      <c r="E1247" s="10"/>
      <c r="F1247" s="10"/>
      <c r="G1247" s="10"/>
      <c r="H1247" s="10"/>
      <c r="I1247" s="10"/>
    </row>
    <row r="1248" spans="2:9">
      <c r="B1248" s="10"/>
      <c r="C1248" s="10"/>
      <c r="D1248" s="10"/>
      <c r="E1248" s="10"/>
      <c r="F1248" s="10"/>
      <c r="G1248" s="10"/>
      <c r="H1248" s="10"/>
      <c r="I1248" s="10"/>
    </row>
    <row r="1249" spans="2:9">
      <c r="B1249" s="10"/>
      <c r="C1249" s="10"/>
      <c r="D1249" s="10"/>
      <c r="E1249" s="10"/>
      <c r="F1249" s="10"/>
      <c r="G1249" s="10"/>
      <c r="H1249" s="10"/>
      <c r="I1249" s="10"/>
    </row>
    <row r="1250" spans="2:9">
      <c r="B1250" s="10"/>
      <c r="C1250" s="10"/>
      <c r="D1250" s="10"/>
      <c r="E1250" s="10"/>
      <c r="F1250" s="10"/>
      <c r="G1250" s="10"/>
      <c r="H1250" s="10"/>
      <c r="I1250" s="10"/>
    </row>
    <row r="1251" spans="2:9">
      <c r="B1251" s="10"/>
      <c r="C1251" s="10"/>
      <c r="D1251" s="10"/>
      <c r="E1251" s="10"/>
      <c r="F1251" s="10"/>
      <c r="G1251" s="10"/>
      <c r="H1251" s="10"/>
      <c r="I1251" s="10"/>
    </row>
    <row r="1252" spans="2:9">
      <c r="B1252" s="10"/>
      <c r="C1252" s="10"/>
      <c r="D1252" s="10"/>
      <c r="E1252" s="10"/>
      <c r="F1252" s="10"/>
      <c r="G1252" s="10"/>
      <c r="H1252" s="10"/>
      <c r="I1252" s="10"/>
    </row>
    <row r="1253" spans="2:9">
      <c r="B1253" s="10"/>
      <c r="C1253" s="10"/>
      <c r="D1253" s="10"/>
      <c r="E1253" s="10"/>
      <c r="F1253" s="10"/>
      <c r="G1253" s="10"/>
      <c r="H1253" s="10"/>
      <c r="I1253" s="10"/>
    </row>
    <row r="1254" spans="2:9">
      <c r="B1254" s="10"/>
      <c r="C1254" s="10"/>
      <c r="D1254" s="10"/>
      <c r="E1254" s="10"/>
      <c r="F1254" s="10"/>
      <c r="G1254" s="10"/>
      <c r="H1254" s="10"/>
      <c r="I1254" s="10"/>
    </row>
    <row r="1255" spans="2:9">
      <c r="B1255" s="10"/>
      <c r="C1255" s="10"/>
      <c r="D1255" s="10"/>
      <c r="E1255" s="10"/>
      <c r="F1255" s="10"/>
      <c r="G1255" s="10"/>
      <c r="H1255" s="10"/>
      <c r="I1255" s="10"/>
    </row>
    <row r="1256" spans="2:9">
      <c r="B1256" s="10"/>
      <c r="C1256" s="10"/>
      <c r="D1256" s="10"/>
      <c r="E1256" s="10"/>
      <c r="F1256" s="10"/>
      <c r="G1256" s="10"/>
      <c r="H1256" s="10"/>
      <c r="I1256" s="10"/>
    </row>
    <row r="1257" spans="2:9">
      <c r="B1257" s="10"/>
      <c r="C1257" s="10"/>
      <c r="D1257" s="10"/>
      <c r="E1257" s="10"/>
      <c r="F1257" s="10"/>
      <c r="G1257" s="10"/>
      <c r="H1257" s="10"/>
      <c r="I1257" s="10"/>
    </row>
    <row r="1258" spans="2:9">
      <c r="B1258" s="10"/>
      <c r="C1258" s="10"/>
      <c r="D1258" s="10"/>
      <c r="E1258" s="10"/>
      <c r="F1258" s="10"/>
      <c r="G1258" s="10"/>
      <c r="H1258" s="10"/>
      <c r="I1258" s="10"/>
    </row>
    <row r="1259" spans="2:9">
      <c r="B1259" s="10"/>
      <c r="C1259" s="10"/>
      <c r="D1259" s="10"/>
      <c r="E1259" s="10"/>
      <c r="F1259" s="10"/>
      <c r="G1259" s="10"/>
      <c r="H1259" s="10"/>
      <c r="I1259" s="10"/>
    </row>
    <row r="1260" spans="2:9">
      <c r="B1260" s="10"/>
      <c r="C1260" s="10"/>
      <c r="D1260" s="10"/>
      <c r="E1260" s="10"/>
      <c r="F1260" s="10"/>
      <c r="G1260" s="10"/>
      <c r="H1260" s="10"/>
      <c r="I1260" s="10"/>
    </row>
    <row r="1261" spans="2:9">
      <c r="B1261" s="10"/>
      <c r="C1261" s="10"/>
      <c r="D1261" s="10"/>
      <c r="E1261" s="10"/>
      <c r="F1261" s="10"/>
      <c r="G1261" s="10"/>
      <c r="H1261" s="10"/>
      <c r="I1261" s="10"/>
    </row>
    <row r="1262" spans="2:9">
      <c r="B1262" s="10"/>
      <c r="C1262" s="10"/>
      <c r="D1262" s="10"/>
      <c r="E1262" s="10"/>
      <c r="F1262" s="10"/>
      <c r="G1262" s="10"/>
      <c r="H1262" s="10"/>
      <c r="I1262" s="10"/>
    </row>
    <row r="1263" spans="2:9">
      <c r="B1263" s="10"/>
      <c r="C1263" s="10"/>
      <c r="D1263" s="10"/>
      <c r="E1263" s="10"/>
      <c r="F1263" s="10"/>
      <c r="G1263" s="10"/>
      <c r="H1263" s="10"/>
      <c r="I1263" s="10"/>
    </row>
    <row r="1264" spans="2:9">
      <c r="B1264" s="10"/>
      <c r="C1264" s="10"/>
      <c r="D1264" s="10"/>
      <c r="E1264" s="10"/>
      <c r="F1264" s="10"/>
      <c r="G1264" s="10"/>
      <c r="H1264" s="10"/>
      <c r="I1264" s="10"/>
    </row>
    <row r="1265" spans="2:9">
      <c r="B1265" s="10"/>
      <c r="C1265" s="10"/>
      <c r="D1265" s="10"/>
      <c r="E1265" s="10"/>
      <c r="F1265" s="10"/>
      <c r="G1265" s="10"/>
      <c r="H1265" s="10"/>
      <c r="I1265" s="10"/>
    </row>
    <row r="1266" spans="2:9">
      <c r="B1266" s="10"/>
      <c r="C1266" s="10"/>
      <c r="D1266" s="10"/>
      <c r="E1266" s="10"/>
      <c r="F1266" s="10"/>
      <c r="G1266" s="10"/>
      <c r="H1266" s="10"/>
      <c r="I1266" s="10"/>
    </row>
    <row r="1267" spans="2:9">
      <c r="B1267" s="10"/>
      <c r="C1267" s="10"/>
      <c r="D1267" s="10"/>
      <c r="E1267" s="10"/>
      <c r="F1267" s="10"/>
      <c r="G1267" s="10"/>
      <c r="H1267" s="10"/>
      <c r="I1267" s="10"/>
    </row>
    <row r="1268" spans="2:9">
      <c r="B1268" s="10"/>
      <c r="C1268" s="10"/>
      <c r="D1268" s="10"/>
      <c r="E1268" s="10"/>
      <c r="F1268" s="10"/>
      <c r="G1268" s="10"/>
      <c r="H1268" s="10"/>
      <c r="I1268" s="10"/>
    </row>
    <row r="1269" spans="2:9">
      <c r="B1269" s="10"/>
      <c r="C1269" s="10"/>
      <c r="D1269" s="10"/>
      <c r="E1269" s="10"/>
      <c r="F1269" s="10"/>
      <c r="G1269" s="10"/>
      <c r="H1269" s="10"/>
      <c r="I1269" s="10"/>
    </row>
    <row r="1270" spans="2:9">
      <c r="B1270" s="10"/>
      <c r="C1270" s="10"/>
      <c r="D1270" s="10"/>
      <c r="E1270" s="10"/>
      <c r="F1270" s="10"/>
      <c r="G1270" s="10"/>
      <c r="H1270" s="10"/>
      <c r="I1270" s="10"/>
    </row>
    <row r="1271" spans="2:9">
      <c r="B1271" s="10"/>
      <c r="C1271" s="10"/>
      <c r="D1271" s="10"/>
      <c r="E1271" s="10"/>
      <c r="F1271" s="10"/>
      <c r="G1271" s="10"/>
      <c r="H1271" s="10"/>
      <c r="I1271" s="10"/>
    </row>
    <row r="1272" spans="2:9">
      <c r="B1272" s="10"/>
      <c r="C1272" s="10"/>
      <c r="D1272" s="10"/>
      <c r="E1272" s="10"/>
      <c r="F1272" s="10"/>
      <c r="G1272" s="10"/>
      <c r="H1272" s="10"/>
      <c r="I1272" s="10"/>
    </row>
    <row r="1273" spans="2:9">
      <c r="B1273" s="10"/>
      <c r="C1273" s="10"/>
      <c r="D1273" s="10"/>
      <c r="E1273" s="10"/>
      <c r="F1273" s="10"/>
      <c r="G1273" s="10"/>
      <c r="H1273" s="10"/>
      <c r="I1273" s="10"/>
    </row>
    <row r="1274" spans="2:9">
      <c r="B1274" s="10"/>
      <c r="C1274" s="10"/>
      <c r="D1274" s="10"/>
      <c r="E1274" s="10"/>
      <c r="F1274" s="10"/>
      <c r="G1274" s="10"/>
      <c r="H1274" s="10"/>
      <c r="I1274" s="10"/>
    </row>
    <row r="1275" spans="2:9">
      <c r="B1275" s="10"/>
      <c r="C1275" s="10"/>
      <c r="D1275" s="10"/>
      <c r="E1275" s="10"/>
      <c r="F1275" s="10"/>
      <c r="G1275" s="10"/>
      <c r="H1275" s="10"/>
      <c r="I1275" s="10"/>
    </row>
    <row r="1276" spans="2:9">
      <c r="B1276" s="10"/>
      <c r="C1276" s="10"/>
      <c r="D1276" s="10"/>
      <c r="E1276" s="10"/>
      <c r="F1276" s="10"/>
      <c r="G1276" s="10"/>
      <c r="H1276" s="10"/>
      <c r="I1276" s="10"/>
    </row>
    <row r="1277" spans="2:9">
      <c r="B1277" s="10"/>
      <c r="C1277" s="10"/>
      <c r="D1277" s="10"/>
      <c r="E1277" s="10"/>
      <c r="F1277" s="10"/>
      <c r="G1277" s="10"/>
      <c r="H1277" s="10"/>
      <c r="I1277" s="10"/>
    </row>
    <row r="1278" spans="2:9">
      <c r="B1278" s="10"/>
      <c r="C1278" s="10"/>
      <c r="D1278" s="10"/>
      <c r="E1278" s="10"/>
      <c r="F1278" s="10"/>
      <c r="G1278" s="10"/>
      <c r="H1278" s="10"/>
      <c r="I1278" s="10"/>
    </row>
    <row r="1279" spans="2:9">
      <c r="B1279" s="10"/>
      <c r="C1279" s="10"/>
      <c r="D1279" s="10"/>
      <c r="E1279" s="10"/>
      <c r="F1279" s="10"/>
      <c r="G1279" s="10"/>
      <c r="H1279" s="10"/>
      <c r="I1279" s="10"/>
    </row>
    <row r="1280" spans="2:9">
      <c r="B1280" s="10"/>
      <c r="C1280" s="10"/>
      <c r="D1280" s="10"/>
      <c r="E1280" s="10"/>
      <c r="F1280" s="10"/>
      <c r="G1280" s="10"/>
      <c r="H1280" s="10"/>
      <c r="I1280" s="10"/>
    </row>
    <row r="1281" spans="2:9">
      <c r="B1281" s="10"/>
      <c r="C1281" s="10"/>
      <c r="D1281" s="10"/>
      <c r="E1281" s="10"/>
      <c r="F1281" s="10"/>
      <c r="G1281" s="10"/>
      <c r="H1281" s="10"/>
      <c r="I1281" s="10"/>
    </row>
    <row r="1282" spans="2:9">
      <c r="B1282" s="10"/>
      <c r="C1282" s="10"/>
      <c r="D1282" s="10"/>
      <c r="E1282" s="10"/>
      <c r="F1282" s="10"/>
      <c r="G1282" s="10"/>
      <c r="H1282" s="10"/>
      <c r="I1282" s="10"/>
    </row>
    <row r="1283" spans="2:9">
      <c r="B1283" s="10"/>
      <c r="C1283" s="10"/>
      <c r="D1283" s="10"/>
      <c r="E1283" s="10"/>
      <c r="F1283" s="10"/>
      <c r="G1283" s="10"/>
      <c r="H1283" s="10"/>
      <c r="I1283" s="10"/>
    </row>
    <row r="1284" spans="2:9">
      <c r="B1284" s="10"/>
      <c r="C1284" s="10"/>
      <c r="D1284" s="10"/>
      <c r="E1284" s="10"/>
      <c r="F1284" s="10"/>
      <c r="G1284" s="10"/>
      <c r="H1284" s="10"/>
      <c r="I1284" s="10"/>
    </row>
    <row r="1285" spans="2:9">
      <c r="B1285" s="10"/>
      <c r="C1285" s="10"/>
      <c r="D1285" s="10"/>
      <c r="E1285" s="10"/>
      <c r="F1285" s="10"/>
      <c r="G1285" s="10"/>
      <c r="H1285" s="10"/>
      <c r="I1285" s="10"/>
    </row>
    <row r="1286" spans="2:9">
      <c r="B1286" s="10"/>
      <c r="C1286" s="10"/>
      <c r="D1286" s="10"/>
      <c r="E1286" s="10"/>
      <c r="F1286" s="10"/>
      <c r="G1286" s="10"/>
      <c r="H1286" s="10"/>
      <c r="I1286" s="10"/>
    </row>
    <row r="1287" spans="2:9">
      <c r="B1287" s="10"/>
      <c r="C1287" s="10"/>
      <c r="D1287" s="10"/>
      <c r="E1287" s="10"/>
      <c r="F1287" s="10"/>
      <c r="G1287" s="10"/>
      <c r="H1287" s="10"/>
      <c r="I1287" s="10"/>
    </row>
    <row r="1288" spans="2:9">
      <c r="B1288" s="10"/>
      <c r="C1288" s="10"/>
      <c r="D1288" s="10"/>
      <c r="E1288" s="10"/>
      <c r="F1288" s="10"/>
      <c r="G1288" s="10"/>
      <c r="H1288" s="10"/>
      <c r="I1288" s="10"/>
    </row>
    <row r="1289" spans="2:9">
      <c r="B1289" s="10"/>
      <c r="C1289" s="10"/>
      <c r="D1289" s="10"/>
      <c r="E1289" s="10"/>
      <c r="F1289" s="10"/>
      <c r="G1289" s="10"/>
      <c r="H1289" s="10"/>
      <c r="I1289" s="10"/>
    </row>
    <row r="1290" spans="2:9">
      <c r="B1290" s="10"/>
      <c r="C1290" s="10"/>
      <c r="D1290" s="10"/>
      <c r="E1290" s="10"/>
      <c r="F1290" s="10"/>
      <c r="G1290" s="10"/>
      <c r="H1290" s="10"/>
      <c r="I1290" s="10"/>
    </row>
    <row r="1291" spans="2:9">
      <c r="B1291" s="10"/>
      <c r="C1291" s="10"/>
      <c r="D1291" s="10"/>
      <c r="E1291" s="10"/>
      <c r="F1291" s="10"/>
      <c r="G1291" s="10"/>
      <c r="H1291" s="10"/>
      <c r="I1291" s="10"/>
    </row>
    <row r="1292" spans="2:9">
      <c r="B1292" s="10"/>
      <c r="C1292" s="10"/>
      <c r="D1292" s="10"/>
      <c r="E1292" s="10"/>
      <c r="F1292" s="10"/>
      <c r="G1292" s="10"/>
      <c r="H1292" s="10"/>
      <c r="I1292" s="10"/>
    </row>
    <row r="1293" spans="2:9">
      <c r="B1293" s="10"/>
      <c r="C1293" s="10"/>
      <c r="D1293" s="10"/>
      <c r="E1293" s="10"/>
      <c r="F1293" s="10"/>
      <c r="G1293" s="10"/>
      <c r="H1293" s="10"/>
      <c r="I1293" s="10"/>
    </row>
    <row r="1294" spans="2:9">
      <c r="B1294" s="10"/>
      <c r="C1294" s="10"/>
      <c r="D1294" s="10"/>
      <c r="E1294" s="10"/>
      <c r="F1294" s="10"/>
      <c r="G1294" s="10"/>
      <c r="H1294" s="10"/>
      <c r="I1294" s="10"/>
    </row>
    <row r="1295" spans="2:9">
      <c r="B1295" s="10"/>
      <c r="C1295" s="10"/>
      <c r="D1295" s="10"/>
      <c r="E1295" s="10"/>
      <c r="F1295" s="10"/>
      <c r="G1295" s="10"/>
      <c r="H1295" s="10"/>
      <c r="I1295" s="10"/>
    </row>
    <row r="1296" spans="2:9">
      <c r="B1296" s="10"/>
      <c r="C1296" s="10"/>
      <c r="D1296" s="10"/>
      <c r="E1296" s="10"/>
      <c r="F1296" s="10"/>
      <c r="G1296" s="10"/>
      <c r="H1296" s="10"/>
      <c r="I1296" s="10"/>
    </row>
    <row r="1297" spans="2:9">
      <c r="B1297" s="10"/>
      <c r="C1297" s="10"/>
      <c r="D1297" s="10"/>
      <c r="E1297" s="10"/>
      <c r="F1297" s="10"/>
      <c r="G1297" s="10"/>
      <c r="H1297" s="10"/>
      <c r="I1297" s="10"/>
    </row>
    <row r="1298" spans="2:9">
      <c r="B1298" s="10"/>
      <c r="C1298" s="10"/>
      <c r="D1298" s="10"/>
      <c r="E1298" s="10"/>
      <c r="F1298" s="10"/>
      <c r="G1298" s="10"/>
      <c r="H1298" s="10"/>
      <c r="I1298" s="10"/>
    </row>
    <row r="1299" spans="2:9">
      <c r="B1299" s="10"/>
      <c r="C1299" s="10"/>
      <c r="D1299" s="10"/>
      <c r="E1299" s="10"/>
      <c r="F1299" s="10"/>
      <c r="G1299" s="10"/>
      <c r="H1299" s="10"/>
      <c r="I1299" s="10"/>
    </row>
    <row r="1300" spans="2:9">
      <c r="B1300" s="10"/>
      <c r="C1300" s="10"/>
      <c r="D1300" s="10"/>
      <c r="E1300" s="10"/>
      <c r="F1300" s="10"/>
      <c r="G1300" s="10"/>
      <c r="H1300" s="10"/>
      <c r="I1300" s="10"/>
    </row>
    <row r="1301" spans="2:9">
      <c r="B1301" s="10"/>
      <c r="C1301" s="10"/>
      <c r="D1301" s="10"/>
      <c r="E1301" s="10"/>
      <c r="F1301" s="10"/>
      <c r="G1301" s="10"/>
      <c r="H1301" s="10"/>
      <c r="I1301" s="10"/>
    </row>
    <row r="1302" spans="2:9">
      <c r="B1302" s="10"/>
      <c r="C1302" s="10"/>
      <c r="D1302" s="10"/>
      <c r="E1302" s="10"/>
      <c r="F1302" s="10"/>
      <c r="G1302" s="10"/>
      <c r="H1302" s="10"/>
      <c r="I1302" s="10"/>
    </row>
    <row r="1303" spans="2:9">
      <c r="B1303" s="10"/>
      <c r="C1303" s="10"/>
      <c r="D1303" s="10"/>
      <c r="E1303" s="10"/>
      <c r="F1303" s="10"/>
      <c r="G1303" s="10"/>
      <c r="H1303" s="10"/>
      <c r="I1303" s="10"/>
    </row>
    <row r="1304" spans="2:9">
      <c r="B1304" s="10"/>
      <c r="C1304" s="10"/>
      <c r="D1304" s="10"/>
      <c r="E1304" s="10"/>
      <c r="F1304" s="10"/>
      <c r="G1304" s="10"/>
      <c r="H1304" s="10"/>
      <c r="I1304" s="10"/>
    </row>
    <row r="1305" spans="2:9">
      <c r="B1305" s="10"/>
      <c r="C1305" s="10"/>
      <c r="D1305" s="10"/>
      <c r="E1305" s="10"/>
      <c r="F1305" s="10"/>
      <c r="G1305" s="10"/>
      <c r="H1305" s="10"/>
      <c r="I1305" s="10"/>
    </row>
    <row r="1306" spans="2:9">
      <c r="B1306" s="10"/>
      <c r="C1306" s="10"/>
      <c r="D1306" s="10"/>
      <c r="E1306" s="10"/>
      <c r="F1306" s="10"/>
      <c r="G1306" s="10"/>
      <c r="H1306" s="10"/>
      <c r="I1306" s="10"/>
    </row>
    <row r="1307" spans="2:9">
      <c r="B1307" s="10"/>
      <c r="C1307" s="10"/>
      <c r="D1307" s="10"/>
      <c r="E1307" s="10"/>
      <c r="F1307" s="10"/>
      <c r="G1307" s="10"/>
      <c r="H1307" s="10"/>
      <c r="I1307" s="10"/>
    </row>
    <row r="1308" spans="2:9">
      <c r="B1308" s="10"/>
      <c r="C1308" s="10"/>
      <c r="D1308" s="10"/>
      <c r="E1308" s="10"/>
      <c r="F1308" s="10"/>
      <c r="G1308" s="10"/>
      <c r="H1308" s="10"/>
      <c r="I1308" s="10"/>
    </row>
    <row r="1309" spans="2:9">
      <c r="B1309" s="10"/>
      <c r="C1309" s="10"/>
      <c r="D1309" s="10"/>
      <c r="E1309" s="10"/>
      <c r="F1309" s="10"/>
      <c r="G1309" s="10"/>
      <c r="H1309" s="10"/>
      <c r="I1309" s="10"/>
    </row>
    <row r="1310" spans="2:9">
      <c r="B1310" s="10"/>
      <c r="C1310" s="10"/>
      <c r="D1310" s="10"/>
      <c r="E1310" s="10"/>
      <c r="F1310" s="10"/>
      <c r="G1310" s="10"/>
      <c r="H1310" s="10"/>
      <c r="I1310" s="10"/>
    </row>
    <row r="1311" spans="2:9">
      <c r="B1311" s="10"/>
      <c r="C1311" s="10"/>
      <c r="D1311" s="10"/>
      <c r="E1311" s="10"/>
      <c r="F1311" s="10"/>
      <c r="G1311" s="10"/>
      <c r="H1311" s="10"/>
      <c r="I1311" s="10"/>
    </row>
    <row r="1312" spans="2:9">
      <c r="B1312" s="10"/>
      <c r="C1312" s="10"/>
      <c r="D1312" s="10"/>
      <c r="E1312" s="10"/>
      <c r="F1312" s="10"/>
      <c r="G1312" s="10"/>
      <c r="H1312" s="10"/>
      <c r="I1312" s="10"/>
    </row>
    <row r="1313" spans="2:9">
      <c r="B1313" s="10"/>
      <c r="C1313" s="10"/>
      <c r="D1313" s="10"/>
      <c r="E1313" s="10"/>
      <c r="F1313" s="10"/>
      <c r="G1313" s="10"/>
      <c r="H1313" s="10"/>
      <c r="I1313" s="10"/>
    </row>
    <row r="1314" spans="2:9">
      <c r="B1314" s="10"/>
      <c r="C1314" s="10"/>
      <c r="D1314" s="10"/>
      <c r="E1314" s="10"/>
      <c r="F1314" s="10"/>
      <c r="G1314" s="10"/>
      <c r="H1314" s="10"/>
      <c r="I1314" s="10"/>
    </row>
    <row r="1315" spans="2:9">
      <c r="B1315" s="10"/>
      <c r="C1315" s="10"/>
      <c r="D1315" s="10"/>
      <c r="E1315" s="10"/>
      <c r="F1315" s="10"/>
      <c r="G1315" s="10"/>
      <c r="H1315" s="10"/>
      <c r="I1315" s="10"/>
    </row>
    <row r="1316" spans="2:9">
      <c r="B1316" s="10"/>
      <c r="C1316" s="10"/>
      <c r="D1316" s="10"/>
      <c r="E1316" s="10"/>
      <c r="F1316" s="10"/>
      <c r="G1316" s="10"/>
      <c r="H1316" s="10"/>
      <c r="I1316" s="10"/>
    </row>
    <row r="1317" spans="2:9">
      <c r="B1317" s="10"/>
      <c r="C1317" s="10"/>
      <c r="D1317" s="10"/>
      <c r="E1317" s="10"/>
      <c r="F1317" s="10"/>
      <c r="G1317" s="10"/>
      <c r="H1317" s="10"/>
      <c r="I1317" s="10"/>
    </row>
    <row r="1318" spans="2:9">
      <c r="B1318" s="10"/>
      <c r="C1318" s="10"/>
      <c r="D1318" s="10"/>
      <c r="E1318" s="10"/>
      <c r="F1318" s="10"/>
      <c r="G1318" s="10"/>
      <c r="H1318" s="10"/>
      <c r="I1318" s="10"/>
    </row>
    <row r="1319" spans="2:9">
      <c r="B1319" s="10"/>
      <c r="C1319" s="10"/>
      <c r="D1319" s="10"/>
      <c r="E1319" s="10"/>
      <c r="F1319" s="10"/>
      <c r="G1319" s="10"/>
      <c r="H1319" s="10"/>
      <c r="I1319" s="10"/>
    </row>
    <row r="1320" spans="2:9">
      <c r="B1320" s="10"/>
      <c r="C1320" s="10"/>
      <c r="D1320" s="10"/>
      <c r="E1320" s="10"/>
      <c r="F1320" s="10"/>
      <c r="G1320" s="10"/>
      <c r="H1320" s="10"/>
      <c r="I1320" s="10"/>
    </row>
    <row r="1321" spans="2:9">
      <c r="B1321" s="10"/>
      <c r="C1321" s="10"/>
      <c r="D1321" s="10"/>
      <c r="E1321" s="10"/>
      <c r="F1321" s="10"/>
      <c r="G1321" s="10"/>
      <c r="H1321" s="10"/>
      <c r="I1321" s="10"/>
    </row>
    <row r="1322" spans="2:9">
      <c r="B1322" s="10"/>
      <c r="C1322" s="10"/>
      <c r="D1322" s="10"/>
      <c r="E1322" s="10"/>
      <c r="F1322" s="10"/>
      <c r="G1322" s="10"/>
      <c r="H1322" s="10"/>
      <c r="I1322" s="10"/>
    </row>
    <row r="1323" spans="2:9">
      <c r="B1323" s="10"/>
      <c r="C1323" s="10"/>
      <c r="D1323" s="10"/>
      <c r="E1323" s="10"/>
      <c r="F1323" s="10"/>
      <c r="G1323" s="10"/>
      <c r="H1323" s="10"/>
      <c r="I1323" s="10"/>
    </row>
    <row r="1324" spans="2:9">
      <c r="B1324" s="10"/>
      <c r="C1324" s="10"/>
      <c r="D1324" s="10"/>
      <c r="E1324" s="10"/>
      <c r="F1324" s="10"/>
      <c r="G1324" s="10"/>
      <c r="H1324" s="10"/>
      <c r="I1324" s="10"/>
    </row>
    <row r="1325" spans="2:9">
      <c r="B1325" s="10"/>
      <c r="C1325" s="10"/>
      <c r="D1325" s="10"/>
      <c r="E1325" s="10"/>
      <c r="F1325" s="10"/>
      <c r="G1325" s="10"/>
      <c r="H1325" s="10"/>
      <c r="I1325" s="10"/>
    </row>
    <row r="1326" spans="2:9">
      <c r="B1326" s="10"/>
      <c r="C1326" s="10"/>
      <c r="D1326" s="10"/>
      <c r="E1326" s="10"/>
      <c r="F1326" s="10"/>
      <c r="G1326" s="10"/>
      <c r="H1326" s="10"/>
      <c r="I1326" s="10"/>
    </row>
    <row r="1327" spans="2:9">
      <c r="B1327" s="10"/>
      <c r="C1327" s="10"/>
      <c r="D1327" s="10"/>
      <c r="E1327" s="10"/>
      <c r="F1327" s="10"/>
      <c r="G1327" s="10"/>
      <c r="H1327" s="10"/>
      <c r="I1327" s="10"/>
    </row>
    <row r="1328" spans="2:9">
      <c r="B1328" s="10"/>
      <c r="C1328" s="10"/>
      <c r="D1328" s="10"/>
      <c r="E1328" s="10"/>
      <c r="F1328" s="10"/>
      <c r="G1328" s="10"/>
      <c r="H1328" s="10"/>
      <c r="I1328" s="10"/>
    </row>
    <row r="1329" spans="2:9">
      <c r="B1329" s="10"/>
      <c r="C1329" s="10"/>
      <c r="D1329" s="10"/>
      <c r="E1329" s="10"/>
      <c r="F1329" s="10"/>
      <c r="G1329" s="10"/>
      <c r="H1329" s="10"/>
      <c r="I1329" s="10"/>
    </row>
    <row r="1330" spans="2:9">
      <c r="B1330" s="10"/>
      <c r="C1330" s="10"/>
      <c r="D1330" s="10"/>
      <c r="E1330" s="10"/>
      <c r="F1330" s="10"/>
      <c r="G1330" s="10"/>
      <c r="H1330" s="10"/>
      <c r="I1330" s="10"/>
    </row>
    <row r="1331" spans="2:9">
      <c r="B1331" s="10"/>
      <c r="C1331" s="10"/>
      <c r="D1331" s="10"/>
      <c r="E1331" s="10"/>
      <c r="F1331" s="10"/>
      <c r="G1331" s="10"/>
      <c r="H1331" s="10"/>
      <c r="I1331" s="10"/>
    </row>
    <row r="1332" spans="2:9">
      <c r="B1332" s="10"/>
      <c r="C1332" s="10"/>
      <c r="D1332" s="10"/>
      <c r="E1332" s="10"/>
      <c r="F1332" s="10"/>
      <c r="G1332" s="10"/>
      <c r="H1332" s="10"/>
      <c r="I1332" s="10"/>
    </row>
    <row r="1333" spans="2:9">
      <c r="B1333" s="10"/>
      <c r="C1333" s="10"/>
      <c r="D1333" s="10"/>
      <c r="E1333" s="10"/>
      <c r="F1333" s="10"/>
      <c r="G1333" s="10"/>
      <c r="H1333" s="10"/>
      <c r="I1333" s="10"/>
    </row>
    <row r="1334" spans="2:9">
      <c r="B1334" s="10"/>
      <c r="C1334" s="10"/>
      <c r="D1334" s="10"/>
      <c r="E1334" s="10"/>
      <c r="F1334" s="10"/>
      <c r="G1334" s="10"/>
      <c r="H1334" s="10"/>
      <c r="I1334" s="10"/>
    </row>
    <row r="1335" spans="2:9">
      <c r="B1335" s="10"/>
      <c r="C1335" s="10"/>
      <c r="D1335" s="10"/>
      <c r="E1335" s="10"/>
      <c r="F1335" s="10"/>
      <c r="G1335" s="10"/>
      <c r="H1335" s="10"/>
      <c r="I1335" s="10"/>
    </row>
    <row r="1336" spans="2:9">
      <c r="B1336" s="10"/>
      <c r="C1336" s="10"/>
      <c r="D1336" s="10"/>
      <c r="E1336" s="10"/>
      <c r="F1336" s="10"/>
      <c r="G1336" s="10"/>
      <c r="H1336" s="10"/>
      <c r="I1336" s="10"/>
    </row>
    <row r="1337" spans="2:9">
      <c r="B1337" s="10"/>
      <c r="C1337" s="10"/>
      <c r="D1337" s="10"/>
      <c r="E1337" s="10"/>
      <c r="F1337" s="10"/>
      <c r="G1337" s="10"/>
      <c r="H1337" s="10"/>
      <c r="I1337" s="10"/>
    </row>
    <row r="1338" spans="2:9">
      <c r="B1338" s="10"/>
      <c r="C1338" s="10"/>
      <c r="D1338" s="10"/>
      <c r="E1338" s="10"/>
      <c r="F1338" s="10"/>
      <c r="G1338" s="10"/>
      <c r="H1338" s="10"/>
      <c r="I1338" s="10"/>
    </row>
    <row r="1339" spans="2:9">
      <c r="B1339" s="10"/>
      <c r="C1339" s="10"/>
      <c r="D1339" s="10"/>
      <c r="E1339" s="10"/>
      <c r="F1339" s="10"/>
      <c r="G1339" s="10"/>
      <c r="H1339" s="10"/>
      <c r="I1339" s="10"/>
    </row>
    <row r="1340" spans="2:9">
      <c r="B1340" s="10"/>
      <c r="C1340" s="10"/>
      <c r="D1340" s="10"/>
      <c r="E1340" s="10"/>
      <c r="F1340" s="10"/>
      <c r="G1340" s="10"/>
      <c r="H1340" s="10"/>
      <c r="I1340" s="10"/>
    </row>
    <row r="1341" spans="2:9">
      <c r="B1341" s="10"/>
      <c r="C1341" s="10"/>
      <c r="D1341" s="10"/>
      <c r="E1341" s="10"/>
      <c r="F1341" s="10"/>
      <c r="G1341" s="10"/>
      <c r="H1341" s="10"/>
      <c r="I1341" s="10"/>
    </row>
    <row r="1342" spans="2:9">
      <c r="B1342" s="10"/>
      <c r="C1342" s="10"/>
      <c r="D1342" s="10"/>
      <c r="E1342" s="10"/>
      <c r="F1342" s="10"/>
      <c r="G1342" s="10"/>
      <c r="H1342" s="10"/>
      <c r="I1342" s="10"/>
    </row>
    <row r="1343" spans="2:9">
      <c r="B1343" s="10"/>
      <c r="C1343" s="10"/>
      <c r="D1343" s="10"/>
      <c r="E1343" s="10"/>
      <c r="F1343" s="10"/>
      <c r="G1343" s="10"/>
      <c r="H1343" s="10"/>
      <c r="I1343" s="10"/>
    </row>
    <row r="1344" spans="2:9">
      <c r="B1344" s="10"/>
      <c r="C1344" s="10"/>
      <c r="D1344" s="10"/>
      <c r="E1344" s="10"/>
      <c r="F1344" s="10"/>
      <c r="G1344" s="10"/>
      <c r="H1344" s="10"/>
      <c r="I1344" s="10"/>
    </row>
    <row r="1345" spans="2:9">
      <c r="B1345" s="10"/>
      <c r="C1345" s="10"/>
      <c r="D1345" s="10"/>
      <c r="E1345" s="10"/>
      <c r="F1345" s="10"/>
      <c r="G1345" s="10"/>
      <c r="H1345" s="10"/>
      <c r="I1345" s="10"/>
    </row>
    <row r="1346" spans="2:9">
      <c r="B1346" s="10"/>
      <c r="C1346" s="10"/>
      <c r="D1346" s="10"/>
      <c r="E1346" s="10"/>
      <c r="F1346" s="10"/>
      <c r="G1346" s="10"/>
      <c r="H1346" s="10"/>
      <c r="I1346" s="10"/>
    </row>
    <row r="1347" spans="2:9">
      <c r="B1347" s="10"/>
      <c r="C1347" s="10"/>
      <c r="D1347" s="10"/>
      <c r="E1347" s="10"/>
      <c r="F1347" s="10"/>
      <c r="G1347" s="10"/>
      <c r="H1347" s="10"/>
      <c r="I1347" s="10"/>
    </row>
    <row r="1348" spans="2:9">
      <c r="B1348" s="10"/>
      <c r="C1348" s="10"/>
      <c r="D1348" s="10"/>
      <c r="E1348" s="10"/>
      <c r="F1348" s="10"/>
      <c r="G1348" s="10"/>
      <c r="H1348" s="10"/>
      <c r="I1348" s="10"/>
    </row>
    <row r="1349" spans="2:9">
      <c r="B1349" s="10"/>
      <c r="C1349" s="10"/>
      <c r="D1349" s="10"/>
      <c r="E1349" s="10"/>
      <c r="F1349" s="10"/>
      <c r="G1349" s="10"/>
      <c r="H1349" s="10"/>
      <c r="I1349" s="10"/>
    </row>
    <row r="1350" spans="2:9">
      <c r="B1350" s="10"/>
      <c r="C1350" s="10"/>
      <c r="D1350" s="10"/>
      <c r="E1350" s="10"/>
      <c r="F1350" s="10"/>
      <c r="G1350" s="10"/>
      <c r="H1350" s="10"/>
      <c r="I1350" s="10"/>
    </row>
    <row r="1351" spans="2:9">
      <c r="B1351" s="10"/>
      <c r="C1351" s="10"/>
      <c r="D1351" s="10"/>
      <c r="E1351" s="10"/>
      <c r="F1351" s="10"/>
      <c r="G1351" s="10"/>
      <c r="H1351" s="10"/>
      <c r="I1351" s="10"/>
    </row>
    <row r="1352" spans="2:9">
      <c r="B1352" s="10"/>
      <c r="C1352" s="10"/>
      <c r="D1352" s="10"/>
      <c r="E1352" s="10"/>
      <c r="F1352" s="10"/>
      <c r="G1352" s="10"/>
      <c r="H1352" s="10"/>
      <c r="I1352" s="10"/>
    </row>
    <row r="1353" spans="2:9">
      <c r="B1353" s="10"/>
      <c r="C1353" s="10"/>
      <c r="D1353" s="10"/>
      <c r="E1353" s="10"/>
      <c r="F1353" s="10"/>
      <c r="G1353" s="10"/>
      <c r="H1353" s="10"/>
      <c r="I1353" s="10"/>
    </row>
    <row r="1354" spans="2:9">
      <c r="B1354" s="10"/>
      <c r="C1354" s="10"/>
      <c r="D1354" s="10"/>
      <c r="E1354" s="10"/>
      <c r="F1354" s="10"/>
      <c r="G1354" s="10"/>
      <c r="H1354" s="10"/>
      <c r="I1354" s="10"/>
    </row>
    <row r="1355" spans="2:9">
      <c r="B1355" s="10"/>
      <c r="C1355" s="10"/>
      <c r="D1355" s="10"/>
      <c r="E1355" s="10"/>
      <c r="F1355" s="10"/>
      <c r="G1355" s="10"/>
      <c r="H1355" s="10"/>
      <c r="I1355" s="10"/>
    </row>
    <row r="1356" spans="2:9">
      <c r="B1356" s="10"/>
      <c r="C1356" s="10"/>
      <c r="D1356" s="10"/>
      <c r="E1356" s="10"/>
      <c r="F1356" s="10"/>
      <c r="G1356" s="10"/>
      <c r="H1356" s="10"/>
      <c r="I1356" s="10"/>
    </row>
    <row r="1357" spans="2:9">
      <c r="B1357" s="10"/>
      <c r="C1357" s="10"/>
      <c r="D1357" s="10"/>
      <c r="E1357" s="10"/>
      <c r="F1357" s="10"/>
      <c r="G1357" s="10"/>
      <c r="H1357" s="10"/>
      <c r="I1357" s="10"/>
    </row>
    <row r="1358" spans="2:9">
      <c r="B1358" s="10"/>
      <c r="C1358" s="10"/>
      <c r="D1358" s="10"/>
      <c r="E1358" s="10"/>
      <c r="F1358" s="10"/>
      <c r="G1358" s="10"/>
      <c r="H1358" s="10"/>
      <c r="I1358" s="10"/>
    </row>
    <row r="1359" spans="2:9">
      <c r="B1359" s="10"/>
      <c r="C1359" s="10"/>
      <c r="D1359" s="10"/>
      <c r="E1359" s="10"/>
      <c r="F1359" s="10"/>
      <c r="G1359" s="10"/>
      <c r="H1359" s="10"/>
      <c r="I1359" s="10"/>
    </row>
    <row r="1360" spans="2:9">
      <c r="B1360" s="10"/>
      <c r="C1360" s="10"/>
      <c r="D1360" s="10"/>
      <c r="E1360" s="10"/>
      <c r="F1360" s="10"/>
      <c r="G1360" s="10"/>
      <c r="H1360" s="10"/>
      <c r="I1360" s="10"/>
    </row>
    <row r="1361" spans="2:9">
      <c r="B1361" s="10"/>
      <c r="C1361" s="10"/>
      <c r="D1361" s="10"/>
      <c r="E1361" s="10"/>
      <c r="F1361" s="10"/>
      <c r="G1361" s="10"/>
      <c r="H1361" s="10"/>
      <c r="I1361" s="10"/>
    </row>
    <row r="1362" spans="2:9">
      <c r="B1362" s="10"/>
      <c r="C1362" s="10"/>
      <c r="D1362" s="10"/>
      <c r="E1362" s="10"/>
      <c r="F1362" s="10"/>
      <c r="G1362" s="10"/>
      <c r="H1362" s="10"/>
      <c r="I1362" s="10"/>
    </row>
    <row r="1363" spans="2:9">
      <c r="B1363" s="10"/>
      <c r="C1363" s="10"/>
      <c r="D1363" s="10"/>
      <c r="E1363" s="10"/>
      <c r="F1363" s="10"/>
      <c r="G1363" s="10"/>
      <c r="H1363" s="10"/>
      <c r="I1363" s="10"/>
    </row>
    <row r="1364" spans="2:9">
      <c r="B1364" s="10"/>
      <c r="C1364" s="10"/>
      <c r="D1364" s="10"/>
      <c r="E1364" s="10"/>
      <c r="F1364" s="10"/>
      <c r="G1364" s="10"/>
      <c r="H1364" s="10"/>
      <c r="I1364" s="10"/>
    </row>
    <row r="1365" spans="2:9">
      <c r="B1365" s="10"/>
      <c r="C1365" s="10"/>
      <c r="D1365" s="10"/>
      <c r="E1365" s="10"/>
      <c r="F1365" s="10"/>
      <c r="G1365" s="10"/>
      <c r="H1365" s="10"/>
      <c r="I1365" s="10"/>
    </row>
    <row r="1366" spans="2:9">
      <c r="B1366" s="10"/>
      <c r="C1366" s="10"/>
      <c r="D1366" s="10"/>
      <c r="E1366" s="10"/>
      <c r="F1366" s="10"/>
      <c r="G1366" s="10"/>
      <c r="H1366" s="10"/>
      <c r="I1366" s="10"/>
    </row>
    <row r="1367" spans="2:9">
      <c r="B1367" s="10"/>
      <c r="C1367" s="10"/>
      <c r="D1367" s="10"/>
      <c r="E1367" s="10"/>
      <c r="F1367" s="10"/>
      <c r="G1367" s="10"/>
      <c r="H1367" s="10"/>
      <c r="I1367" s="10"/>
    </row>
    <row r="1368" spans="2:9">
      <c r="B1368" s="10"/>
      <c r="C1368" s="10"/>
      <c r="D1368" s="10"/>
      <c r="E1368" s="10"/>
      <c r="F1368" s="10"/>
      <c r="G1368" s="10"/>
      <c r="H1368" s="10"/>
      <c r="I1368" s="10"/>
    </row>
    <row r="1369" spans="2:9">
      <c r="B1369" s="10"/>
      <c r="C1369" s="10"/>
      <c r="D1369" s="10"/>
      <c r="E1369" s="10"/>
      <c r="F1369" s="10"/>
      <c r="G1369" s="10"/>
      <c r="H1369" s="10"/>
      <c r="I1369" s="10"/>
    </row>
    <row r="1370" spans="2:9">
      <c r="B1370" s="10"/>
      <c r="C1370" s="10"/>
      <c r="D1370" s="10"/>
      <c r="E1370" s="10"/>
      <c r="F1370" s="10"/>
      <c r="G1370" s="10"/>
      <c r="H1370" s="10"/>
      <c r="I1370" s="10"/>
    </row>
    <row r="1371" spans="2:9">
      <c r="B1371" s="10"/>
      <c r="C1371" s="10"/>
      <c r="D1371" s="10"/>
      <c r="E1371" s="10"/>
      <c r="F1371" s="10"/>
      <c r="G1371" s="10"/>
      <c r="H1371" s="10"/>
      <c r="I1371" s="10"/>
    </row>
    <row r="1372" spans="2:9">
      <c r="B1372" s="10"/>
      <c r="C1372" s="10"/>
      <c r="D1372" s="10"/>
      <c r="E1372" s="10"/>
      <c r="F1372" s="10"/>
      <c r="G1372" s="10"/>
      <c r="H1372" s="10"/>
      <c r="I1372" s="10"/>
    </row>
    <row r="1373" spans="2:9">
      <c r="B1373" s="10"/>
      <c r="C1373" s="10"/>
      <c r="D1373" s="10"/>
      <c r="E1373" s="10"/>
      <c r="F1373" s="10"/>
      <c r="G1373" s="10"/>
      <c r="H1373" s="10"/>
      <c r="I1373" s="10"/>
    </row>
    <row r="1374" spans="2:9">
      <c r="B1374" s="10"/>
      <c r="C1374" s="10"/>
      <c r="D1374" s="10"/>
      <c r="E1374" s="10"/>
      <c r="F1374" s="10"/>
      <c r="G1374" s="10"/>
      <c r="H1374" s="10"/>
      <c r="I1374" s="10"/>
    </row>
    <row r="1375" spans="2:9">
      <c r="B1375" s="10"/>
      <c r="C1375" s="10"/>
      <c r="D1375" s="10"/>
      <c r="E1375" s="10"/>
      <c r="F1375" s="10"/>
      <c r="G1375" s="10"/>
      <c r="H1375" s="10"/>
      <c r="I1375" s="10"/>
    </row>
    <row r="1376" spans="2:9">
      <c r="B1376" s="10"/>
      <c r="C1376" s="10"/>
      <c r="D1376" s="10"/>
      <c r="E1376" s="10"/>
      <c r="F1376" s="10"/>
      <c r="G1376" s="10"/>
      <c r="H1376" s="10"/>
      <c r="I1376" s="10"/>
    </row>
    <row r="1377" spans="2:9">
      <c r="B1377" s="10"/>
      <c r="C1377" s="10"/>
      <c r="D1377" s="10"/>
      <c r="E1377" s="10"/>
      <c r="F1377" s="10"/>
      <c r="G1377" s="10"/>
      <c r="H1377" s="10"/>
      <c r="I1377" s="10"/>
    </row>
    <row r="1378" spans="2:9">
      <c r="B1378" s="10"/>
      <c r="C1378" s="10"/>
      <c r="D1378" s="10"/>
      <c r="E1378" s="10"/>
      <c r="F1378" s="10"/>
      <c r="G1378" s="10"/>
      <c r="H1378" s="10"/>
      <c r="I1378" s="10"/>
    </row>
    <row r="1379" spans="2:9">
      <c r="B1379" s="10"/>
      <c r="C1379" s="10"/>
      <c r="D1379" s="10"/>
      <c r="E1379" s="10"/>
      <c r="F1379" s="10"/>
      <c r="G1379" s="10"/>
      <c r="H1379" s="10"/>
      <c r="I1379" s="10"/>
    </row>
    <row r="1380" spans="2:9">
      <c r="B1380" s="10"/>
      <c r="C1380" s="10"/>
      <c r="D1380" s="10"/>
      <c r="E1380" s="10"/>
      <c r="F1380" s="10"/>
      <c r="G1380" s="10"/>
      <c r="H1380" s="10"/>
      <c r="I1380" s="10"/>
    </row>
    <row r="1381" spans="2:9">
      <c r="B1381" s="10"/>
      <c r="C1381" s="10"/>
      <c r="D1381" s="10"/>
      <c r="E1381" s="10"/>
      <c r="F1381" s="10"/>
      <c r="G1381" s="10"/>
      <c r="H1381" s="10"/>
      <c r="I1381" s="10"/>
    </row>
    <row r="1382" spans="2:9">
      <c r="B1382" s="10"/>
      <c r="C1382" s="10"/>
      <c r="D1382" s="10"/>
      <c r="E1382" s="10"/>
      <c r="F1382" s="10"/>
      <c r="G1382" s="10"/>
      <c r="H1382" s="10"/>
      <c r="I1382" s="10"/>
    </row>
    <row r="1383" spans="2:9">
      <c r="B1383" s="10"/>
      <c r="C1383" s="10"/>
      <c r="D1383" s="10"/>
      <c r="E1383" s="10"/>
      <c r="F1383" s="10"/>
      <c r="G1383" s="10"/>
      <c r="H1383" s="10"/>
      <c r="I1383" s="10"/>
    </row>
    <row r="1384" spans="2:9">
      <c r="B1384" s="10"/>
      <c r="C1384" s="10"/>
      <c r="D1384" s="10"/>
      <c r="E1384" s="10"/>
      <c r="F1384" s="10"/>
      <c r="G1384" s="10"/>
      <c r="H1384" s="10"/>
      <c r="I1384" s="10"/>
    </row>
    <row r="1385" spans="2:9">
      <c r="B1385" s="10"/>
      <c r="C1385" s="10"/>
      <c r="D1385" s="10"/>
      <c r="E1385" s="10"/>
      <c r="F1385" s="10"/>
      <c r="G1385" s="10"/>
      <c r="H1385" s="10"/>
      <c r="I1385" s="10"/>
    </row>
    <row r="1386" spans="2:9">
      <c r="B1386" s="10"/>
      <c r="C1386" s="10"/>
      <c r="D1386" s="10"/>
      <c r="E1386" s="10"/>
      <c r="F1386" s="10"/>
      <c r="G1386" s="10"/>
      <c r="H1386" s="10"/>
      <c r="I1386" s="10"/>
    </row>
    <row r="1387" spans="2:9">
      <c r="B1387" s="10"/>
      <c r="C1387" s="10"/>
      <c r="D1387" s="10"/>
      <c r="E1387" s="10"/>
      <c r="F1387" s="10"/>
      <c r="G1387" s="10"/>
      <c r="H1387" s="10"/>
      <c r="I1387" s="10"/>
    </row>
    <row r="1388" spans="2:9">
      <c r="B1388" s="10"/>
      <c r="C1388" s="10"/>
      <c r="D1388" s="10"/>
      <c r="E1388" s="10"/>
      <c r="F1388" s="10"/>
      <c r="G1388" s="10"/>
      <c r="H1388" s="10"/>
      <c r="I1388" s="10"/>
    </row>
    <row r="1389" spans="2:9">
      <c r="B1389" s="10"/>
      <c r="C1389" s="10"/>
      <c r="D1389" s="10"/>
      <c r="E1389" s="10"/>
      <c r="F1389" s="10"/>
      <c r="G1389" s="10"/>
      <c r="H1389" s="10"/>
      <c r="I1389" s="10"/>
    </row>
    <row r="1390" spans="2:9">
      <c r="B1390" s="10"/>
      <c r="C1390" s="10"/>
      <c r="D1390" s="10"/>
      <c r="E1390" s="10"/>
      <c r="F1390" s="10"/>
      <c r="G1390" s="10"/>
      <c r="H1390" s="10"/>
      <c r="I1390" s="10"/>
    </row>
    <row r="1391" spans="2:9">
      <c r="B1391" s="10"/>
      <c r="C1391" s="10"/>
      <c r="D1391" s="10"/>
      <c r="E1391" s="10"/>
      <c r="F1391" s="10"/>
      <c r="G1391" s="10"/>
      <c r="H1391" s="10"/>
      <c r="I1391" s="10"/>
    </row>
    <row r="1392" spans="2:9">
      <c r="B1392" s="10"/>
      <c r="C1392" s="10"/>
      <c r="D1392" s="10"/>
      <c r="E1392" s="10"/>
      <c r="F1392" s="10"/>
      <c r="G1392" s="10"/>
      <c r="H1392" s="10"/>
      <c r="I1392" s="10"/>
    </row>
    <row r="1393" spans="2:9">
      <c r="B1393" s="10"/>
      <c r="C1393" s="10"/>
      <c r="D1393" s="10"/>
      <c r="E1393" s="10"/>
      <c r="F1393" s="10"/>
      <c r="G1393" s="10"/>
      <c r="H1393" s="10"/>
      <c r="I1393" s="10"/>
    </row>
    <row r="1394" spans="2:9">
      <c r="B1394" s="10"/>
      <c r="C1394" s="10"/>
      <c r="D1394" s="10"/>
      <c r="E1394" s="10"/>
      <c r="F1394" s="10"/>
      <c r="G1394" s="10"/>
      <c r="H1394" s="10"/>
      <c r="I1394" s="10"/>
    </row>
    <row r="1395" spans="2:9">
      <c r="B1395" s="10"/>
      <c r="C1395" s="10"/>
      <c r="D1395" s="10"/>
      <c r="E1395" s="10"/>
      <c r="F1395" s="10"/>
      <c r="G1395" s="10"/>
      <c r="H1395" s="10"/>
      <c r="I1395" s="10"/>
    </row>
    <row r="1396" spans="2:9">
      <c r="B1396" s="10"/>
      <c r="C1396" s="10"/>
      <c r="D1396" s="10"/>
      <c r="E1396" s="10"/>
      <c r="F1396" s="10"/>
      <c r="G1396" s="10"/>
      <c r="H1396" s="10"/>
      <c r="I1396" s="10"/>
    </row>
    <row r="1397" spans="2:9">
      <c r="B1397" s="10"/>
      <c r="C1397" s="10"/>
      <c r="D1397" s="10"/>
      <c r="E1397" s="10"/>
      <c r="F1397" s="10"/>
      <c r="G1397" s="10"/>
      <c r="H1397" s="10"/>
      <c r="I1397" s="10"/>
    </row>
    <row r="1398" spans="2:9">
      <c r="B1398" s="10"/>
      <c r="C1398" s="10"/>
      <c r="D1398" s="10"/>
      <c r="E1398" s="10"/>
      <c r="F1398" s="10"/>
      <c r="G1398" s="10"/>
      <c r="H1398" s="10"/>
      <c r="I1398" s="10"/>
    </row>
    <row r="1399" spans="2:9">
      <c r="B1399" s="10"/>
      <c r="C1399" s="10"/>
      <c r="D1399" s="10"/>
      <c r="E1399" s="10"/>
      <c r="F1399" s="10"/>
      <c r="G1399" s="10"/>
      <c r="H1399" s="10"/>
      <c r="I1399" s="10"/>
    </row>
    <row r="1400" spans="2:9">
      <c r="B1400" s="10"/>
      <c r="C1400" s="10"/>
      <c r="D1400" s="10"/>
      <c r="E1400" s="10"/>
      <c r="F1400" s="10"/>
      <c r="G1400" s="10"/>
      <c r="H1400" s="10"/>
      <c r="I1400" s="10"/>
    </row>
    <row r="1401" spans="2:9">
      <c r="B1401" s="10"/>
      <c r="C1401" s="10"/>
      <c r="D1401" s="10"/>
      <c r="E1401" s="10"/>
      <c r="F1401" s="10"/>
      <c r="G1401" s="10"/>
      <c r="H1401" s="10"/>
      <c r="I1401" s="10"/>
    </row>
    <row r="1402" spans="2:9">
      <c r="B1402" s="10"/>
      <c r="C1402" s="10"/>
      <c r="D1402" s="10"/>
      <c r="E1402" s="10"/>
      <c r="F1402" s="10"/>
      <c r="G1402" s="10"/>
      <c r="H1402" s="10"/>
      <c r="I1402" s="10"/>
    </row>
    <row r="1403" spans="2:9">
      <c r="B1403" s="10"/>
      <c r="C1403" s="10"/>
      <c r="D1403" s="10"/>
      <c r="E1403" s="10"/>
      <c r="F1403" s="10"/>
      <c r="G1403" s="10"/>
      <c r="H1403" s="10"/>
      <c r="I1403" s="10"/>
    </row>
    <row r="1404" spans="2:9">
      <c r="B1404" s="10"/>
      <c r="C1404" s="10"/>
      <c r="D1404" s="10"/>
      <c r="E1404" s="10"/>
      <c r="F1404" s="10"/>
      <c r="G1404" s="10"/>
      <c r="H1404" s="10"/>
      <c r="I1404" s="10"/>
    </row>
    <row r="1405" spans="2:9">
      <c r="B1405" s="10"/>
      <c r="C1405" s="10"/>
      <c r="D1405" s="10"/>
      <c r="E1405" s="10"/>
      <c r="F1405" s="10"/>
      <c r="G1405" s="10"/>
      <c r="H1405" s="10"/>
      <c r="I1405" s="10"/>
    </row>
    <row r="1406" spans="2:9">
      <c r="B1406" s="10"/>
      <c r="C1406" s="10"/>
      <c r="D1406" s="10"/>
      <c r="E1406" s="10"/>
      <c r="F1406" s="10"/>
      <c r="G1406" s="10"/>
      <c r="H1406" s="10"/>
      <c r="I1406" s="10"/>
    </row>
    <row r="1407" spans="2:9">
      <c r="B1407" s="10"/>
      <c r="C1407" s="10"/>
      <c r="D1407" s="10"/>
      <c r="E1407" s="10"/>
      <c r="F1407" s="10"/>
      <c r="G1407" s="10"/>
      <c r="H1407" s="10"/>
      <c r="I1407" s="10"/>
    </row>
    <row r="1408" spans="2:9">
      <c r="B1408" s="10"/>
      <c r="C1408" s="10"/>
      <c r="D1408" s="10"/>
      <c r="E1408" s="10"/>
      <c r="F1408" s="10"/>
      <c r="G1408" s="10"/>
      <c r="H1408" s="10"/>
      <c r="I1408" s="10"/>
    </row>
    <row r="1409" spans="2:9">
      <c r="B1409" s="10"/>
      <c r="C1409" s="10"/>
      <c r="D1409" s="10"/>
      <c r="E1409" s="10"/>
      <c r="F1409" s="10"/>
      <c r="G1409" s="10"/>
      <c r="H1409" s="10"/>
      <c r="I1409" s="10"/>
    </row>
    <row r="1410" spans="2:9">
      <c r="B1410" s="10"/>
      <c r="C1410" s="10"/>
      <c r="D1410" s="10"/>
      <c r="E1410" s="10"/>
      <c r="F1410" s="10"/>
      <c r="G1410" s="10"/>
      <c r="H1410" s="10"/>
      <c r="I1410" s="10"/>
    </row>
    <row r="1411" spans="2:9">
      <c r="B1411" s="10"/>
      <c r="C1411" s="10"/>
      <c r="D1411" s="10"/>
      <c r="E1411" s="10"/>
      <c r="F1411" s="10"/>
      <c r="G1411" s="10"/>
      <c r="H1411" s="10"/>
      <c r="I1411" s="10"/>
    </row>
    <row r="1412" spans="2:9">
      <c r="B1412" s="10"/>
      <c r="C1412" s="10"/>
      <c r="D1412" s="10"/>
      <c r="E1412" s="10"/>
      <c r="F1412" s="10"/>
      <c r="G1412" s="10"/>
      <c r="H1412" s="10"/>
      <c r="I1412" s="10"/>
    </row>
    <row r="1413" spans="2:9">
      <c r="B1413" s="10"/>
      <c r="C1413" s="10"/>
      <c r="D1413" s="10"/>
      <c r="E1413" s="10"/>
      <c r="F1413" s="10"/>
      <c r="G1413" s="10"/>
      <c r="H1413" s="10"/>
      <c r="I1413" s="10"/>
    </row>
    <row r="1414" spans="2:9">
      <c r="B1414" s="10"/>
      <c r="C1414" s="10"/>
      <c r="D1414" s="10"/>
      <c r="E1414" s="10"/>
      <c r="F1414" s="10"/>
      <c r="G1414" s="10"/>
      <c r="H1414" s="10"/>
      <c r="I1414" s="10"/>
    </row>
    <row r="1415" spans="2:9">
      <c r="B1415" s="10"/>
      <c r="C1415" s="10"/>
      <c r="D1415" s="10"/>
      <c r="E1415" s="10"/>
      <c r="F1415" s="10"/>
      <c r="G1415" s="10"/>
      <c r="H1415" s="10"/>
      <c r="I1415" s="10"/>
    </row>
    <row r="1416" spans="2:9">
      <c r="B1416" s="10"/>
      <c r="C1416" s="10"/>
      <c r="D1416" s="10"/>
      <c r="E1416" s="10"/>
      <c r="F1416" s="10"/>
      <c r="G1416" s="10"/>
      <c r="H1416" s="10"/>
      <c r="I1416" s="10"/>
    </row>
    <row r="1417" spans="2:9">
      <c r="B1417" s="10"/>
      <c r="C1417" s="10"/>
      <c r="D1417" s="10"/>
      <c r="E1417" s="10"/>
      <c r="F1417" s="10"/>
      <c r="G1417" s="10"/>
      <c r="H1417" s="10"/>
      <c r="I1417" s="10"/>
    </row>
    <row r="1418" spans="2:9">
      <c r="B1418" s="10"/>
      <c r="C1418" s="10"/>
      <c r="D1418" s="10"/>
      <c r="E1418" s="10"/>
      <c r="F1418" s="10"/>
      <c r="G1418" s="10"/>
      <c r="H1418" s="10"/>
      <c r="I1418" s="10"/>
    </row>
    <row r="1419" spans="2:9">
      <c r="B1419" s="10"/>
      <c r="C1419" s="10"/>
      <c r="D1419" s="10"/>
      <c r="E1419" s="10"/>
      <c r="F1419" s="10"/>
      <c r="G1419" s="10"/>
      <c r="H1419" s="10"/>
      <c r="I1419" s="10"/>
    </row>
    <row r="1420" spans="2:9">
      <c r="B1420" s="10"/>
      <c r="C1420" s="10"/>
      <c r="D1420" s="10"/>
      <c r="E1420" s="10"/>
      <c r="F1420" s="10"/>
      <c r="G1420" s="10"/>
      <c r="H1420" s="10"/>
      <c r="I1420" s="10"/>
    </row>
    <row r="1421" spans="2:9">
      <c r="B1421" s="10"/>
      <c r="C1421" s="10"/>
      <c r="D1421" s="10"/>
      <c r="E1421" s="10"/>
      <c r="F1421" s="10"/>
      <c r="G1421" s="10"/>
      <c r="H1421" s="10"/>
      <c r="I1421" s="10"/>
    </row>
    <row r="1422" spans="2:9">
      <c r="B1422" s="10"/>
      <c r="C1422" s="10"/>
      <c r="D1422" s="10"/>
      <c r="E1422" s="10"/>
      <c r="F1422" s="10"/>
      <c r="G1422" s="10"/>
      <c r="H1422" s="10"/>
      <c r="I1422" s="10"/>
    </row>
    <row r="1423" spans="2:9">
      <c r="B1423" s="10"/>
      <c r="C1423" s="10"/>
      <c r="D1423" s="10"/>
      <c r="E1423" s="10"/>
      <c r="F1423" s="10"/>
      <c r="G1423" s="10"/>
      <c r="H1423" s="10"/>
      <c r="I1423" s="10"/>
    </row>
    <row r="1424" spans="2:9">
      <c r="B1424" s="10"/>
      <c r="C1424" s="10"/>
      <c r="D1424" s="10"/>
      <c r="E1424" s="10"/>
      <c r="F1424" s="10"/>
      <c r="G1424" s="10"/>
      <c r="H1424" s="10"/>
      <c r="I1424" s="10"/>
    </row>
    <row r="1425" spans="2:9">
      <c r="B1425" s="10"/>
      <c r="C1425" s="10"/>
      <c r="D1425" s="10"/>
      <c r="E1425" s="10"/>
      <c r="F1425" s="10"/>
      <c r="G1425" s="10"/>
      <c r="H1425" s="10"/>
      <c r="I1425" s="10"/>
    </row>
    <row r="1426" spans="2:9">
      <c r="B1426" s="10"/>
      <c r="C1426" s="10"/>
      <c r="D1426" s="10"/>
      <c r="E1426" s="10"/>
      <c r="F1426" s="10"/>
      <c r="G1426" s="10"/>
      <c r="H1426" s="10"/>
      <c r="I1426" s="10"/>
    </row>
    <row r="1427" spans="2:9">
      <c r="B1427" s="10"/>
      <c r="C1427" s="10"/>
      <c r="D1427" s="10"/>
      <c r="E1427" s="10"/>
      <c r="F1427" s="10"/>
      <c r="G1427" s="10"/>
      <c r="H1427" s="10"/>
      <c r="I1427" s="10"/>
    </row>
    <row r="1428" spans="2:9">
      <c r="B1428" s="10"/>
      <c r="C1428" s="10"/>
      <c r="D1428" s="10"/>
      <c r="E1428" s="10"/>
      <c r="F1428" s="10"/>
      <c r="G1428" s="10"/>
      <c r="H1428" s="10"/>
      <c r="I1428" s="10"/>
    </row>
    <row r="1429" spans="2:9">
      <c r="B1429" s="10"/>
      <c r="C1429" s="10"/>
      <c r="D1429" s="10"/>
      <c r="E1429" s="10"/>
      <c r="F1429" s="10"/>
      <c r="G1429" s="10"/>
      <c r="H1429" s="10"/>
      <c r="I1429" s="10"/>
    </row>
    <row r="1430" spans="2:9">
      <c r="B1430" s="10"/>
      <c r="C1430" s="10"/>
      <c r="D1430" s="10"/>
      <c r="E1430" s="10"/>
      <c r="F1430" s="10"/>
      <c r="G1430" s="10"/>
      <c r="H1430" s="10"/>
      <c r="I1430" s="10"/>
    </row>
    <row r="1431" spans="2:9">
      <c r="B1431" s="10"/>
      <c r="C1431" s="10"/>
      <c r="D1431" s="10"/>
      <c r="E1431" s="10"/>
      <c r="F1431" s="10"/>
      <c r="G1431" s="10"/>
      <c r="H1431" s="10"/>
      <c r="I1431" s="10"/>
    </row>
    <row r="1432" spans="2:9">
      <c r="B1432" s="10"/>
      <c r="C1432" s="10"/>
      <c r="D1432" s="10"/>
      <c r="E1432" s="10"/>
      <c r="F1432" s="10"/>
      <c r="G1432" s="10"/>
      <c r="H1432" s="10"/>
      <c r="I1432" s="10"/>
    </row>
    <row r="1433" spans="2:9">
      <c r="B1433" s="10"/>
      <c r="C1433" s="10"/>
      <c r="D1433" s="10"/>
      <c r="E1433" s="10"/>
      <c r="F1433" s="10"/>
      <c r="G1433" s="10"/>
      <c r="H1433" s="10"/>
      <c r="I1433" s="10"/>
    </row>
    <row r="1434" spans="2:9">
      <c r="B1434" s="10"/>
      <c r="C1434" s="10"/>
      <c r="D1434" s="10"/>
      <c r="E1434" s="10"/>
      <c r="F1434" s="10"/>
      <c r="G1434" s="10"/>
      <c r="H1434" s="10"/>
      <c r="I1434" s="10"/>
    </row>
    <row r="1435" spans="2:9">
      <c r="B1435" s="10"/>
      <c r="C1435" s="10"/>
      <c r="D1435" s="10"/>
      <c r="E1435" s="10"/>
      <c r="F1435" s="10"/>
      <c r="G1435" s="10"/>
      <c r="H1435" s="10"/>
      <c r="I1435" s="10"/>
    </row>
    <row r="1436" spans="2:9">
      <c r="B1436" s="10"/>
      <c r="C1436" s="10"/>
      <c r="D1436" s="10"/>
      <c r="E1436" s="10"/>
      <c r="F1436" s="10"/>
      <c r="G1436" s="10"/>
      <c r="H1436" s="10"/>
      <c r="I1436" s="10"/>
    </row>
    <row r="1437" spans="2:9">
      <c r="B1437" s="10"/>
      <c r="C1437" s="10"/>
      <c r="D1437" s="10"/>
      <c r="E1437" s="10"/>
      <c r="F1437" s="10"/>
      <c r="G1437" s="10"/>
      <c r="H1437" s="10"/>
      <c r="I1437" s="10"/>
    </row>
    <row r="1438" spans="2:9">
      <c r="B1438" s="10"/>
      <c r="C1438" s="10"/>
      <c r="D1438" s="10"/>
      <c r="E1438" s="10"/>
      <c r="F1438" s="10"/>
      <c r="G1438" s="10"/>
      <c r="H1438" s="10"/>
      <c r="I1438" s="10"/>
    </row>
    <row r="1439" spans="2:9">
      <c r="B1439" s="10"/>
      <c r="C1439" s="10"/>
      <c r="D1439" s="10"/>
      <c r="E1439" s="10"/>
      <c r="F1439" s="10"/>
      <c r="G1439" s="10"/>
      <c r="H1439" s="10"/>
      <c r="I1439" s="10"/>
    </row>
    <row r="1440" spans="2:9">
      <c r="B1440" s="10"/>
      <c r="C1440" s="10"/>
      <c r="D1440" s="10"/>
      <c r="E1440" s="10"/>
      <c r="F1440" s="10"/>
      <c r="G1440" s="10"/>
      <c r="H1440" s="10"/>
      <c r="I1440" s="10"/>
    </row>
    <row r="1441" spans="2:9">
      <c r="B1441" s="10"/>
      <c r="C1441" s="10"/>
      <c r="D1441" s="10"/>
      <c r="E1441" s="10"/>
      <c r="F1441" s="10"/>
      <c r="G1441" s="10"/>
      <c r="H1441" s="10"/>
      <c r="I1441" s="10"/>
    </row>
    <row r="1442" spans="2:9">
      <c r="B1442" s="10"/>
      <c r="C1442" s="10"/>
      <c r="D1442" s="10"/>
      <c r="E1442" s="10"/>
      <c r="F1442" s="10"/>
      <c r="G1442" s="10"/>
      <c r="H1442" s="10"/>
      <c r="I1442" s="10"/>
    </row>
    <row r="1443" spans="2:9">
      <c r="B1443" s="10"/>
      <c r="C1443" s="10"/>
      <c r="D1443" s="10"/>
      <c r="E1443" s="10"/>
      <c r="F1443" s="10"/>
      <c r="G1443" s="10"/>
      <c r="H1443" s="10"/>
      <c r="I1443" s="10"/>
    </row>
    <row r="1444" spans="2:9">
      <c r="B1444" s="10"/>
      <c r="C1444" s="10"/>
      <c r="D1444" s="10"/>
      <c r="E1444" s="10"/>
      <c r="F1444" s="10"/>
      <c r="G1444" s="10"/>
      <c r="H1444" s="10"/>
      <c r="I1444" s="10"/>
    </row>
    <row r="1445" spans="2:9">
      <c r="B1445" s="10"/>
      <c r="C1445" s="10"/>
      <c r="D1445" s="10"/>
      <c r="E1445" s="10"/>
      <c r="F1445" s="10"/>
      <c r="G1445" s="10"/>
      <c r="H1445" s="10"/>
      <c r="I1445" s="10"/>
    </row>
    <row r="1446" spans="2:9">
      <c r="B1446" s="10"/>
      <c r="C1446" s="10"/>
      <c r="D1446" s="10"/>
      <c r="E1446" s="10"/>
      <c r="F1446" s="10"/>
      <c r="G1446" s="10"/>
      <c r="H1446" s="10"/>
      <c r="I1446" s="10"/>
    </row>
    <row r="1447" spans="2:9">
      <c r="B1447" s="10"/>
      <c r="C1447" s="10"/>
      <c r="D1447" s="10"/>
      <c r="E1447" s="10"/>
      <c r="F1447" s="10"/>
      <c r="G1447" s="10"/>
      <c r="H1447" s="10"/>
      <c r="I1447" s="10"/>
    </row>
    <row r="1448" spans="2:9">
      <c r="B1448" s="10"/>
      <c r="C1448" s="10"/>
      <c r="D1448" s="10"/>
      <c r="E1448" s="10"/>
      <c r="F1448" s="10"/>
      <c r="G1448" s="10"/>
      <c r="H1448" s="10"/>
      <c r="I1448" s="10"/>
    </row>
    <row r="1449" spans="2:9">
      <c r="B1449" s="10"/>
      <c r="C1449" s="10"/>
      <c r="D1449" s="10"/>
      <c r="E1449" s="10"/>
      <c r="F1449" s="10"/>
      <c r="G1449" s="10"/>
      <c r="H1449" s="10"/>
      <c r="I1449" s="10"/>
    </row>
    <row r="1450" spans="2:9">
      <c r="B1450" s="10"/>
      <c r="C1450" s="10"/>
      <c r="D1450" s="10"/>
      <c r="E1450" s="10"/>
      <c r="F1450" s="10"/>
      <c r="G1450" s="10"/>
      <c r="H1450" s="10"/>
      <c r="I1450" s="10"/>
    </row>
    <row r="1451" spans="2:9">
      <c r="B1451" s="10"/>
      <c r="C1451" s="10"/>
      <c r="D1451" s="10"/>
      <c r="E1451" s="10"/>
      <c r="F1451" s="10"/>
      <c r="G1451" s="10"/>
      <c r="H1451" s="10"/>
      <c r="I1451" s="10"/>
    </row>
    <row r="1452" spans="2:9">
      <c r="B1452" s="10"/>
      <c r="C1452" s="10"/>
      <c r="D1452" s="10"/>
      <c r="E1452" s="10"/>
      <c r="F1452" s="10"/>
      <c r="G1452" s="10"/>
      <c r="H1452" s="10"/>
      <c r="I1452" s="10"/>
    </row>
    <row r="1453" spans="2:9">
      <c r="B1453" s="10"/>
      <c r="C1453" s="10"/>
      <c r="D1453" s="10"/>
      <c r="E1453" s="10"/>
      <c r="F1453" s="10"/>
      <c r="G1453" s="10"/>
      <c r="H1453" s="10"/>
      <c r="I1453" s="10"/>
    </row>
    <row r="1454" spans="2:9">
      <c r="B1454" s="10"/>
      <c r="C1454" s="10"/>
      <c r="D1454" s="10"/>
      <c r="E1454" s="10"/>
      <c r="F1454" s="10"/>
      <c r="G1454" s="10"/>
      <c r="H1454" s="10"/>
      <c r="I1454" s="10"/>
    </row>
    <row r="1455" spans="2:9">
      <c r="B1455" s="10"/>
      <c r="C1455" s="10"/>
      <c r="D1455" s="10"/>
      <c r="E1455" s="10"/>
      <c r="F1455" s="10"/>
      <c r="G1455" s="10"/>
      <c r="H1455" s="10"/>
      <c r="I1455" s="10"/>
    </row>
    <row r="1456" spans="2:9">
      <c r="B1456" s="10"/>
      <c r="C1456" s="10"/>
      <c r="D1456" s="10"/>
      <c r="E1456" s="10"/>
      <c r="F1456" s="10"/>
      <c r="G1456" s="10"/>
      <c r="H1456" s="10"/>
      <c r="I1456" s="10"/>
    </row>
    <row r="1457" spans="2:9">
      <c r="B1457" s="10"/>
      <c r="C1457" s="10"/>
      <c r="D1457" s="10"/>
      <c r="E1457" s="10"/>
      <c r="F1457" s="10"/>
      <c r="G1457" s="10"/>
      <c r="H1457" s="10"/>
      <c r="I1457" s="10"/>
    </row>
    <row r="1458" spans="2:9">
      <c r="B1458" s="10"/>
      <c r="C1458" s="10"/>
      <c r="D1458" s="10"/>
      <c r="E1458" s="10"/>
      <c r="F1458" s="10"/>
      <c r="G1458" s="10"/>
      <c r="H1458" s="10"/>
      <c r="I1458" s="10"/>
    </row>
    <row r="1459" spans="2:9">
      <c r="B1459" s="10"/>
      <c r="C1459" s="10"/>
      <c r="D1459" s="10"/>
      <c r="E1459" s="10"/>
      <c r="F1459" s="10"/>
      <c r="G1459" s="10"/>
      <c r="H1459" s="10"/>
      <c r="I1459" s="10"/>
    </row>
    <row r="1460" spans="2:9">
      <c r="B1460" s="10"/>
      <c r="C1460" s="10"/>
      <c r="D1460" s="10"/>
      <c r="E1460" s="10"/>
      <c r="F1460" s="10"/>
      <c r="G1460" s="10"/>
      <c r="H1460" s="10"/>
      <c r="I1460" s="10"/>
    </row>
    <row r="1461" spans="2:9">
      <c r="B1461" s="10"/>
      <c r="C1461" s="10"/>
      <c r="D1461" s="10"/>
      <c r="E1461" s="10"/>
      <c r="F1461" s="10"/>
      <c r="G1461" s="10"/>
      <c r="H1461" s="10"/>
      <c r="I1461" s="10"/>
    </row>
    <row r="1462" spans="2:9">
      <c r="B1462" s="10"/>
      <c r="C1462" s="10"/>
      <c r="D1462" s="10"/>
      <c r="E1462" s="10"/>
      <c r="F1462" s="10"/>
      <c r="G1462" s="10"/>
      <c r="H1462" s="10"/>
      <c r="I1462" s="10"/>
    </row>
    <row r="1463" spans="2:9">
      <c r="B1463" s="10"/>
      <c r="C1463" s="10"/>
      <c r="D1463" s="10"/>
      <c r="E1463" s="10"/>
      <c r="F1463" s="10"/>
      <c r="G1463" s="10"/>
      <c r="H1463" s="10"/>
      <c r="I1463" s="10"/>
    </row>
    <row r="1464" spans="2:9">
      <c r="B1464" s="10"/>
      <c r="C1464" s="10"/>
      <c r="D1464" s="10"/>
      <c r="E1464" s="10"/>
      <c r="F1464" s="10"/>
      <c r="G1464" s="10"/>
      <c r="H1464" s="10"/>
      <c r="I1464" s="10"/>
    </row>
    <row r="1465" spans="2:9">
      <c r="B1465" s="10"/>
      <c r="C1465" s="10"/>
      <c r="D1465" s="10"/>
      <c r="E1465" s="10"/>
      <c r="F1465" s="10"/>
      <c r="G1465" s="10"/>
      <c r="H1465" s="10"/>
      <c r="I1465" s="10"/>
    </row>
    <row r="1466" spans="2:9">
      <c r="B1466" s="10"/>
      <c r="C1466" s="10"/>
      <c r="D1466" s="10"/>
      <c r="E1466" s="10"/>
      <c r="F1466" s="10"/>
      <c r="G1466" s="10"/>
      <c r="H1466" s="10"/>
      <c r="I1466" s="10"/>
    </row>
    <row r="1467" spans="2:9">
      <c r="B1467" s="10"/>
      <c r="C1467" s="10"/>
      <c r="D1467" s="10"/>
      <c r="E1467" s="10"/>
      <c r="F1467" s="10"/>
      <c r="G1467" s="10"/>
      <c r="H1467" s="10"/>
      <c r="I1467" s="10"/>
    </row>
    <row r="1468" spans="2:9">
      <c r="B1468" s="10"/>
      <c r="C1468" s="10"/>
      <c r="D1468" s="10"/>
      <c r="E1468" s="10"/>
      <c r="F1468" s="10"/>
      <c r="G1468" s="10"/>
      <c r="H1468" s="10"/>
      <c r="I1468" s="10"/>
    </row>
    <row r="1469" spans="2:9">
      <c r="B1469" s="10"/>
      <c r="C1469" s="10"/>
      <c r="D1469" s="10"/>
      <c r="E1469" s="10"/>
      <c r="F1469" s="10"/>
      <c r="G1469" s="10"/>
      <c r="H1469" s="10"/>
      <c r="I1469" s="10"/>
    </row>
    <row r="1470" spans="2:9">
      <c r="B1470" s="10"/>
      <c r="C1470" s="10"/>
      <c r="D1470" s="10"/>
      <c r="E1470" s="10"/>
      <c r="F1470" s="10"/>
      <c r="G1470" s="10"/>
      <c r="H1470" s="10"/>
      <c r="I1470" s="10"/>
    </row>
    <row r="1471" spans="2:9">
      <c r="B1471" s="10"/>
      <c r="C1471" s="10"/>
      <c r="D1471" s="10"/>
      <c r="E1471" s="10"/>
      <c r="F1471" s="10"/>
      <c r="G1471" s="10"/>
      <c r="H1471" s="10"/>
      <c r="I1471" s="10"/>
    </row>
    <row r="1472" spans="2:9">
      <c r="B1472" s="10"/>
      <c r="C1472" s="10"/>
      <c r="D1472" s="10"/>
      <c r="E1472" s="10"/>
      <c r="F1472" s="10"/>
      <c r="G1472" s="10"/>
      <c r="H1472" s="10"/>
      <c r="I1472" s="10"/>
    </row>
    <row r="1473" spans="2:9">
      <c r="B1473" s="10"/>
      <c r="C1473" s="10"/>
      <c r="D1473" s="10"/>
      <c r="E1473" s="10"/>
      <c r="F1473" s="10"/>
      <c r="G1473" s="10"/>
      <c r="H1473" s="10"/>
      <c r="I1473" s="10"/>
    </row>
    <row r="1474" spans="2:9">
      <c r="B1474" s="10"/>
      <c r="C1474" s="10"/>
      <c r="D1474" s="10"/>
      <c r="E1474" s="10"/>
      <c r="F1474" s="10"/>
      <c r="G1474" s="10"/>
      <c r="H1474" s="10"/>
      <c r="I1474" s="10"/>
    </row>
    <row r="1475" spans="2:9">
      <c r="B1475" s="10"/>
      <c r="C1475" s="10"/>
      <c r="D1475" s="10"/>
      <c r="E1475" s="10"/>
      <c r="F1475" s="10"/>
      <c r="G1475" s="10"/>
      <c r="H1475" s="10"/>
      <c r="I1475" s="10"/>
    </row>
    <row r="1476" spans="2:9">
      <c r="B1476" s="10"/>
      <c r="C1476" s="10"/>
      <c r="D1476" s="10"/>
      <c r="E1476" s="10"/>
      <c r="F1476" s="10"/>
      <c r="G1476" s="10"/>
      <c r="H1476" s="10"/>
      <c r="I1476" s="10"/>
    </row>
    <row r="1477" spans="2:9">
      <c r="B1477" s="10"/>
      <c r="C1477" s="10"/>
      <c r="D1477" s="10"/>
      <c r="E1477" s="10"/>
      <c r="F1477" s="10"/>
      <c r="G1477" s="10"/>
      <c r="H1477" s="10"/>
      <c r="I1477" s="10"/>
    </row>
    <row r="1478" spans="2:9">
      <c r="B1478" s="10"/>
      <c r="C1478" s="10"/>
      <c r="D1478" s="10"/>
      <c r="E1478" s="10"/>
      <c r="F1478" s="10"/>
      <c r="G1478" s="10"/>
      <c r="H1478" s="10"/>
      <c r="I1478" s="10"/>
    </row>
    <row r="1479" spans="2:9">
      <c r="B1479" s="10"/>
      <c r="C1479" s="10"/>
      <c r="D1479" s="10"/>
      <c r="E1479" s="10"/>
      <c r="F1479" s="10"/>
      <c r="G1479" s="10"/>
      <c r="H1479" s="10"/>
      <c r="I1479" s="10"/>
    </row>
    <row r="1480" spans="2:9">
      <c r="B1480" s="10"/>
      <c r="C1480" s="10"/>
      <c r="D1480" s="10"/>
      <c r="E1480" s="10"/>
      <c r="F1480" s="10"/>
      <c r="G1480" s="10"/>
      <c r="H1480" s="10"/>
      <c r="I1480" s="10"/>
    </row>
    <row r="1481" spans="2:9">
      <c r="B1481" s="10"/>
      <c r="C1481" s="10"/>
      <c r="D1481" s="10"/>
      <c r="E1481" s="10"/>
      <c r="F1481" s="10"/>
      <c r="G1481" s="10"/>
      <c r="H1481" s="10"/>
      <c r="I1481" s="10"/>
    </row>
    <row r="1482" spans="2:9">
      <c r="B1482" s="10"/>
      <c r="C1482" s="10"/>
      <c r="D1482" s="10"/>
      <c r="E1482" s="10"/>
      <c r="F1482" s="10"/>
      <c r="G1482" s="10"/>
      <c r="H1482" s="10"/>
      <c r="I1482" s="10"/>
    </row>
    <row r="1483" spans="2:9">
      <c r="B1483" s="10"/>
      <c r="C1483" s="10"/>
      <c r="D1483" s="10"/>
      <c r="E1483" s="10"/>
      <c r="F1483" s="10"/>
      <c r="G1483" s="10"/>
      <c r="H1483" s="10"/>
      <c r="I1483" s="10"/>
    </row>
    <row r="1484" spans="2:9">
      <c r="B1484" s="10"/>
      <c r="C1484" s="10"/>
      <c r="D1484" s="10"/>
      <c r="E1484" s="10"/>
      <c r="F1484" s="10"/>
      <c r="G1484" s="10"/>
      <c r="H1484" s="10"/>
      <c r="I1484" s="10"/>
    </row>
    <row r="1485" spans="2:9">
      <c r="B1485" s="10"/>
      <c r="C1485" s="10"/>
      <c r="D1485" s="10"/>
      <c r="E1485" s="10"/>
      <c r="F1485" s="10"/>
      <c r="G1485" s="10"/>
      <c r="H1485" s="10"/>
      <c r="I1485" s="10"/>
    </row>
    <row r="1486" spans="2:9">
      <c r="B1486" s="10"/>
      <c r="C1486" s="10"/>
      <c r="D1486" s="10"/>
      <c r="E1486" s="10"/>
      <c r="F1486" s="10"/>
      <c r="G1486" s="10"/>
      <c r="H1486" s="10"/>
      <c r="I1486" s="10"/>
    </row>
    <row r="1487" spans="2:9">
      <c r="B1487" s="10"/>
      <c r="C1487" s="10"/>
      <c r="D1487" s="10"/>
      <c r="E1487" s="10"/>
      <c r="F1487" s="10"/>
      <c r="G1487" s="10"/>
      <c r="H1487" s="10"/>
      <c r="I1487" s="10"/>
    </row>
    <row r="1488" spans="2:9">
      <c r="B1488" s="10"/>
      <c r="C1488" s="10"/>
      <c r="D1488" s="10"/>
      <c r="E1488" s="10"/>
      <c r="F1488" s="10"/>
      <c r="G1488" s="10"/>
      <c r="H1488" s="10"/>
      <c r="I1488" s="10"/>
    </row>
    <row r="1489" spans="2:9">
      <c r="B1489" s="10"/>
      <c r="C1489" s="10"/>
      <c r="D1489" s="10"/>
      <c r="E1489" s="10"/>
      <c r="F1489" s="10"/>
      <c r="G1489" s="10"/>
      <c r="H1489" s="10"/>
      <c r="I1489" s="10"/>
    </row>
    <row r="1490" spans="2:9">
      <c r="B1490" s="10"/>
      <c r="C1490" s="10"/>
      <c r="D1490" s="10"/>
      <c r="E1490" s="10"/>
      <c r="F1490" s="10"/>
      <c r="G1490" s="10"/>
      <c r="H1490" s="10"/>
      <c r="I1490" s="10"/>
    </row>
    <row r="1491" spans="2:9">
      <c r="B1491" s="10"/>
      <c r="C1491" s="10"/>
      <c r="D1491" s="10"/>
      <c r="E1491" s="10"/>
      <c r="F1491" s="10"/>
      <c r="G1491" s="10"/>
      <c r="H1491" s="10"/>
      <c r="I1491" s="10"/>
    </row>
    <row r="1492" spans="2:9">
      <c r="B1492" s="10"/>
      <c r="C1492" s="10"/>
      <c r="D1492" s="10"/>
      <c r="E1492" s="10"/>
      <c r="F1492" s="10"/>
      <c r="G1492" s="10"/>
      <c r="H1492" s="10"/>
      <c r="I1492" s="10"/>
    </row>
    <row r="1493" spans="2:9">
      <c r="B1493" s="10"/>
      <c r="C1493" s="10"/>
      <c r="D1493" s="10"/>
      <c r="E1493" s="10"/>
      <c r="F1493" s="10"/>
      <c r="G1493" s="10"/>
      <c r="H1493" s="10"/>
      <c r="I1493" s="10"/>
    </row>
    <row r="1494" spans="2:9">
      <c r="B1494" s="10"/>
      <c r="C1494" s="10"/>
      <c r="D1494" s="10"/>
      <c r="E1494" s="10"/>
      <c r="F1494" s="10"/>
      <c r="G1494" s="10"/>
      <c r="H1494" s="10"/>
      <c r="I1494" s="10"/>
    </row>
    <row r="1495" spans="2:9">
      <c r="B1495" s="10"/>
      <c r="C1495" s="10"/>
      <c r="D1495" s="10"/>
      <c r="E1495" s="10"/>
      <c r="F1495" s="10"/>
      <c r="G1495" s="10"/>
      <c r="H1495" s="10"/>
      <c r="I1495" s="10"/>
    </row>
    <row r="1496" spans="2:9">
      <c r="B1496" s="10"/>
      <c r="C1496" s="10"/>
      <c r="D1496" s="10"/>
      <c r="E1496" s="10"/>
      <c r="F1496" s="10"/>
      <c r="G1496" s="10"/>
      <c r="H1496" s="10"/>
      <c r="I1496" s="10"/>
    </row>
    <row r="1497" spans="2:9">
      <c r="B1497" s="10"/>
      <c r="C1497" s="10"/>
      <c r="D1497" s="10"/>
      <c r="E1497" s="10"/>
      <c r="F1497" s="10"/>
      <c r="G1497" s="10"/>
      <c r="H1497" s="10"/>
      <c r="I1497" s="10"/>
    </row>
    <row r="1498" spans="2:9">
      <c r="B1498" s="10"/>
      <c r="C1498" s="10"/>
      <c r="D1498" s="10"/>
      <c r="E1498" s="10"/>
      <c r="F1498" s="10"/>
      <c r="G1498" s="10"/>
      <c r="H1498" s="10"/>
      <c r="I1498" s="10"/>
    </row>
    <row r="1499" spans="2:9">
      <c r="B1499" s="10"/>
      <c r="C1499" s="10"/>
      <c r="D1499" s="10"/>
      <c r="E1499" s="10"/>
      <c r="F1499" s="10"/>
      <c r="G1499" s="10"/>
      <c r="H1499" s="10"/>
      <c r="I1499" s="10"/>
    </row>
    <row r="1500" spans="2:9">
      <c r="B1500" s="10"/>
      <c r="C1500" s="10"/>
      <c r="D1500" s="10"/>
      <c r="E1500" s="10"/>
      <c r="F1500" s="10"/>
      <c r="G1500" s="10"/>
      <c r="H1500" s="10"/>
      <c r="I1500" s="10"/>
    </row>
    <row r="1501" spans="2:9">
      <c r="B1501" s="10"/>
      <c r="C1501" s="10"/>
      <c r="D1501" s="10"/>
      <c r="E1501" s="10"/>
      <c r="F1501" s="10"/>
      <c r="G1501" s="10"/>
      <c r="H1501" s="10"/>
      <c r="I1501" s="10"/>
    </row>
    <row r="1502" spans="2:9">
      <c r="B1502" s="10"/>
      <c r="C1502" s="10"/>
      <c r="D1502" s="10"/>
      <c r="E1502" s="10"/>
      <c r="F1502" s="10"/>
      <c r="G1502" s="10"/>
      <c r="H1502" s="10"/>
      <c r="I1502" s="10"/>
    </row>
    <row r="1503" spans="2:9">
      <c r="B1503" s="10"/>
      <c r="C1503" s="10"/>
      <c r="D1503" s="10"/>
      <c r="E1503" s="10"/>
      <c r="F1503" s="10"/>
      <c r="G1503" s="10"/>
      <c r="H1503" s="10"/>
      <c r="I1503" s="10"/>
    </row>
    <row r="1504" spans="2:9">
      <c r="B1504" s="10"/>
      <c r="C1504" s="10"/>
      <c r="D1504" s="10"/>
      <c r="E1504" s="10"/>
      <c r="F1504" s="10"/>
      <c r="G1504" s="10"/>
      <c r="H1504" s="10"/>
      <c r="I1504" s="10"/>
    </row>
    <row r="1505" spans="2:9">
      <c r="B1505" s="10"/>
      <c r="C1505" s="10"/>
      <c r="D1505" s="10"/>
      <c r="E1505" s="10"/>
      <c r="F1505" s="10"/>
      <c r="G1505" s="10"/>
      <c r="H1505" s="10"/>
      <c r="I1505" s="10"/>
    </row>
    <row r="1506" spans="2:9">
      <c r="B1506" s="10"/>
      <c r="C1506" s="10"/>
      <c r="D1506" s="10"/>
      <c r="E1506" s="10"/>
      <c r="F1506" s="10"/>
      <c r="G1506" s="10"/>
      <c r="H1506" s="10"/>
      <c r="I1506" s="10"/>
    </row>
    <row r="1507" spans="2:9">
      <c r="B1507" s="10"/>
      <c r="C1507" s="10"/>
      <c r="D1507" s="10"/>
      <c r="E1507" s="10"/>
      <c r="F1507" s="10"/>
      <c r="G1507" s="10"/>
      <c r="H1507" s="10"/>
      <c r="I1507" s="10"/>
    </row>
    <row r="1508" spans="2:9">
      <c r="B1508" s="10"/>
      <c r="C1508" s="10"/>
      <c r="D1508" s="10"/>
      <c r="E1508" s="10"/>
      <c r="F1508" s="10"/>
      <c r="G1508" s="10"/>
      <c r="H1508" s="10"/>
      <c r="I1508" s="10"/>
    </row>
    <row r="1509" spans="2:9">
      <c r="B1509" s="10"/>
      <c r="C1509" s="10"/>
      <c r="D1509" s="10"/>
      <c r="E1509" s="10"/>
      <c r="F1509" s="10"/>
      <c r="G1509" s="10"/>
      <c r="H1509" s="10"/>
      <c r="I1509" s="10"/>
    </row>
    <row r="1510" spans="2:9">
      <c r="B1510" s="10"/>
      <c r="C1510" s="10"/>
      <c r="D1510" s="10"/>
      <c r="E1510" s="10"/>
      <c r="F1510" s="10"/>
      <c r="G1510" s="10"/>
      <c r="H1510" s="10"/>
      <c r="I1510" s="10"/>
    </row>
    <row r="1511" spans="2:9">
      <c r="B1511" s="10"/>
      <c r="C1511" s="10"/>
      <c r="D1511" s="10"/>
      <c r="E1511" s="10"/>
      <c r="F1511" s="10"/>
      <c r="G1511" s="10"/>
      <c r="H1511" s="10"/>
      <c r="I1511" s="10"/>
    </row>
    <row r="1512" spans="2:9">
      <c r="B1512" s="10"/>
      <c r="C1512" s="10"/>
      <c r="D1512" s="10"/>
      <c r="E1512" s="10"/>
      <c r="F1512" s="10"/>
      <c r="G1512" s="10"/>
      <c r="H1512" s="10"/>
      <c r="I1512" s="10"/>
    </row>
    <row r="1513" spans="2:9">
      <c r="B1513" s="10"/>
      <c r="C1513" s="10"/>
      <c r="D1513" s="10"/>
      <c r="E1513" s="10"/>
      <c r="F1513" s="10"/>
      <c r="G1513" s="10"/>
      <c r="H1513" s="10"/>
      <c r="I1513" s="10"/>
    </row>
    <row r="1514" spans="2:9">
      <c r="B1514" s="10"/>
      <c r="C1514" s="10"/>
      <c r="D1514" s="10"/>
      <c r="E1514" s="10"/>
      <c r="F1514" s="10"/>
      <c r="G1514" s="10"/>
      <c r="H1514" s="10"/>
      <c r="I1514" s="10"/>
    </row>
    <row r="1515" spans="2:9">
      <c r="B1515" s="10"/>
      <c r="C1515" s="10"/>
      <c r="D1515" s="10"/>
      <c r="E1515" s="10"/>
      <c r="F1515" s="10"/>
      <c r="G1515" s="10"/>
      <c r="H1515" s="10"/>
      <c r="I1515" s="10"/>
    </row>
    <row r="1516" spans="2:9">
      <c r="B1516" s="10"/>
      <c r="C1516" s="10"/>
      <c r="D1516" s="10"/>
      <c r="E1516" s="10"/>
      <c r="F1516" s="10"/>
      <c r="G1516" s="10"/>
      <c r="H1516" s="10"/>
      <c r="I1516" s="10"/>
    </row>
    <row r="1517" spans="2:9">
      <c r="B1517" s="10"/>
      <c r="C1517" s="10"/>
      <c r="D1517" s="10"/>
      <c r="E1517" s="10"/>
      <c r="F1517" s="10"/>
      <c r="G1517" s="10"/>
      <c r="H1517" s="10"/>
      <c r="I1517" s="10"/>
    </row>
    <row r="1518" spans="2:9">
      <c r="B1518" s="10"/>
      <c r="C1518" s="10"/>
      <c r="D1518" s="10"/>
      <c r="E1518" s="10"/>
      <c r="F1518" s="10"/>
      <c r="G1518" s="10"/>
      <c r="H1518" s="10"/>
      <c r="I1518" s="10"/>
    </row>
    <row r="1519" spans="2:9">
      <c r="B1519" s="10"/>
      <c r="C1519" s="10"/>
      <c r="D1519" s="10"/>
      <c r="E1519" s="10"/>
      <c r="F1519" s="10"/>
      <c r="G1519" s="10"/>
      <c r="H1519" s="10"/>
      <c r="I1519" s="10"/>
    </row>
    <row r="1520" spans="2:9">
      <c r="B1520" s="10"/>
      <c r="C1520" s="10"/>
      <c r="D1520" s="10"/>
      <c r="E1520" s="10"/>
      <c r="F1520" s="10"/>
      <c r="G1520" s="10"/>
      <c r="H1520" s="10"/>
      <c r="I1520" s="10"/>
    </row>
    <row r="1521" spans="2:9">
      <c r="B1521" s="10"/>
      <c r="C1521" s="10"/>
      <c r="D1521" s="10"/>
      <c r="E1521" s="10"/>
      <c r="F1521" s="10"/>
      <c r="G1521" s="10"/>
      <c r="H1521" s="10"/>
      <c r="I1521" s="10"/>
    </row>
    <row r="1522" spans="2:9">
      <c r="B1522" s="10"/>
      <c r="C1522" s="10"/>
      <c r="D1522" s="10"/>
      <c r="E1522" s="10"/>
      <c r="F1522" s="10"/>
      <c r="G1522" s="10"/>
      <c r="H1522" s="10"/>
      <c r="I1522" s="10"/>
    </row>
    <row r="1523" spans="2:9">
      <c r="B1523" s="10"/>
      <c r="C1523" s="10"/>
      <c r="D1523" s="10"/>
      <c r="E1523" s="10"/>
      <c r="F1523" s="10"/>
      <c r="G1523" s="10"/>
      <c r="H1523" s="10"/>
      <c r="I1523" s="10"/>
    </row>
    <row r="1524" spans="2:9">
      <c r="B1524" s="10"/>
      <c r="C1524" s="10"/>
      <c r="D1524" s="10"/>
      <c r="E1524" s="10"/>
      <c r="F1524" s="10"/>
      <c r="G1524" s="10"/>
      <c r="H1524" s="10"/>
      <c r="I1524" s="10"/>
    </row>
    <row r="1525" spans="2:9">
      <c r="B1525" s="10"/>
      <c r="C1525" s="10"/>
      <c r="D1525" s="10"/>
      <c r="E1525" s="10"/>
      <c r="F1525" s="10"/>
      <c r="G1525" s="10"/>
      <c r="H1525" s="10"/>
      <c r="I1525" s="10"/>
    </row>
    <row r="1526" spans="2:9">
      <c r="B1526" s="10"/>
      <c r="C1526" s="10"/>
      <c r="D1526" s="10"/>
      <c r="E1526" s="10"/>
      <c r="F1526" s="10"/>
      <c r="G1526" s="10"/>
      <c r="H1526" s="10"/>
      <c r="I1526" s="10"/>
    </row>
    <row r="1527" spans="2:9">
      <c r="B1527" s="10"/>
      <c r="C1527" s="10"/>
      <c r="D1527" s="10"/>
      <c r="E1527" s="10"/>
      <c r="F1527" s="10"/>
      <c r="G1527" s="10"/>
      <c r="H1527" s="10"/>
      <c r="I1527" s="10"/>
    </row>
    <row r="1528" spans="2:9">
      <c r="B1528" s="10"/>
      <c r="C1528" s="10"/>
      <c r="D1528" s="10"/>
      <c r="E1528" s="10"/>
      <c r="F1528" s="10"/>
      <c r="G1528" s="10"/>
      <c r="H1528" s="10"/>
      <c r="I1528" s="10"/>
    </row>
    <row r="1529" spans="2:9">
      <c r="B1529" s="10"/>
      <c r="C1529" s="10"/>
      <c r="D1529" s="10"/>
      <c r="E1529" s="10"/>
      <c r="F1529" s="10"/>
      <c r="G1529" s="10"/>
      <c r="H1529" s="10"/>
      <c r="I1529" s="10"/>
    </row>
    <row r="1530" spans="2:9">
      <c r="B1530" s="10"/>
      <c r="C1530" s="10"/>
      <c r="D1530" s="10"/>
      <c r="E1530" s="10"/>
      <c r="F1530" s="10"/>
      <c r="G1530" s="10"/>
      <c r="H1530" s="10"/>
      <c r="I1530" s="10"/>
    </row>
    <row r="1531" spans="2:9">
      <c r="B1531" s="10"/>
      <c r="C1531" s="10"/>
      <c r="D1531" s="10"/>
      <c r="E1531" s="10"/>
      <c r="F1531" s="10"/>
      <c r="G1531" s="10"/>
      <c r="H1531" s="10"/>
      <c r="I1531" s="10"/>
    </row>
    <row r="1532" spans="2:9">
      <c r="B1532" s="10"/>
      <c r="C1532" s="10"/>
      <c r="D1532" s="10"/>
      <c r="E1532" s="10"/>
      <c r="F1532" s="10"/>
      <c r="G1532" s="10"/>
      <c r="H1532" s="10"/>
      <c r="I1532" s="10"/>
    </row>
    <row r="1533" spans="2:9">
      <c r="B1533" s="10"/>
      <c r="C1533" s="10"/>
      <c r="D1533" s="10"/>
      <c r="E1533" s="10"/>
      <c r="F1533" s="10"/>
      <c r="G1533" s="10"/>
      <c r="H1533" s="10"/>
      <c r="I1533" s="10"/>
    </row>
    <row r="1534" spans="2:9">
      <c r="B1534" s="10"/>
      <c r="C1534" s="10"/>
      <c r="D1534" s="10"/>
      <c r="E1534" s="10"/>
      <c r="F1534" s="10"/>
      <c r="G1534" s="10"/>
      <c r="H1534" s="10"/>
      <c r="I1534" s="10"/>
    </row>
    <row r="1535" spans="2:9">
      <c r="B1535" s="10"/>
      <c r="C1535" s="10"/>
      <c r="D1535" s="10"/>
      <c r="E1535" s="10"/>
      <c r="F1535" s="10"/>
      <c r="G1535" s="10"/>
      <c r="H1535" s="10"/>
      <c r="I1535" s="10"/>
    </row>
    <row r="1536" spans="2:9">
      <c r="B1536" s="10"/>
      <c r="C1536" s="10"/>
      <c r="D1536" s="10"/>
      <c r="E1536" s="10"/>
      <c r="F1536" s="10"/>
      <c r="G1536" s="10"/>
      <c r="H1536" s="10"/>
      <c r="I1536" s="10"/>
    </row>
    <row r="1537" spans="2:9">
      <c r="B1537" s="10"/>
      <c r="C1537" s="10"/>
      <c r="D1537" s="10"/>
      <c r="E1537" s="10"/>
      <c r="F1537" s="10"/>
      <c r="G1537" s="10"/>
      <c r="H1537" s="10"/>
      <c r="I1537" s="10"/>
    </row>
    <row r="1538" spans="2:9">
      <c r="B1538" s="10"/>
      <c r="C1538" s="10"/>
      <c r="D1538" s="10"/>
      <c r="E1538" s="10"/>
      <c r="F1538" s="10"/>
      <c r="G1538" s="10"/>
      <c r="H1538" s="10"/>
      <c r="I1538" s="10"/>
    </row>
    <row r="1539" spans="2:9">
      <c r="B1539" s="10"/>
      <c r="C1539" s="10"/>
      <c r="D1539" s="10"/>
      <c r="E1539" s="10"/>
      <c r="F1539" s="10"/>
      <c r="G1539" s="10"/>
      <c r="H1539" s="10"/>
      <c r="I1539" s="10"/>
    </row>
    <row r="1540" spans="2:9">
      <c r="B1540" s="10"/>
      <c r="C1540" s="10"/>
      <c r="D1540" s="10"/>
      <c r="E1540" s="10"/>
      <c r="F1540" s="10"/>
      <c r="G1540" s="10"/>
      <c r="H1540" s="10"/>
      <c r="I1540" s="10"/>
    </row>
    <row r="1541" spans="2:9">
      <c r="B1541" s="10"/>
      <c r="C1541" s="10"/>
      <c r="D1541" s="10"/>
      <c r="E1541" s="10"/>
      <c r="F1541" s="10"/>
      <c r="G1541" s="10"/>
      <c r="H1541" s="10"/>
      <c r="I1541" s="10"/>
    </row>
    <row r="1542" spans="2:9">
      <c r="B1542" s="10"/>
      <c r="C1542" s="10"/>
      <c r="D1542" s="10"/>
      <c r="E1542" s="10"/>
      <c r="F1542" s="10"/>
      <c r="G1542" s="10"/>
      <c r="H1542" s="10"/>
      <c r="I1542" s="10"/>
    </row>
    <row r="1543" spans="2:9">
      <c r="B1543" s="10"/>
      <c r="C1543" s="10"/>
      <c r="D1543" s="10"/>
      <c r="E1543" s="10"/>
      <c r="F1543" s="10"/>
      <c r="G1543" s="10"/>
      <c r="H1543" s="10"/>
      <c r="I1543" s="10"/>
    </row>
    <row r="1544" spans="2:9">
      <c r="B1544" s="10"/>
      <c r="C1544" s="10"/>
      <c r="D1544" s="10"/>
      <c r="E1544" s="10"/>
      <c r="F1544" s="10"/>
      <c r="G1544" s="10"/>
      <c r="H1544" s="10"/>
      <c r="I1544" s="10"/>
    </row>
    <row r="1545" spans="2:9">
      <c r="B1545" s="10"/>
      <c r="C1545" s="10"/>
      <c r="D1545" s="10"/>
      <c r="E1545" s="10"/>
      <c r="F1545" s="10"/>
      <c r="G1545" s="10"/>
      <c r="H1545" s="10"/>
      <c r="I1545" s="10"/>
    </row>
    <row r="1546" spans="2:9">
      <c r="B1546" s="10"/>
      <c r="C1546" s="10"/>
      <c r="D1546" s="10"/>
      <c r="E1546" s="10"/>
      <c r="F1546" s="10"/>
      <c r="G1546" s="10"/>
      <c r="H1546" s="10"/>
      <c r="I1546" s="10"/>
    </row>
    <row r="1547" spans="2:9">
      <c r="B1547" s="10"/>
      <c r="C1547" s="10"/>
      <c r="D1547" s="10"/>
      <c r="E1547" s="10"/>
      <c r="F1547" s="10"/>
      <c r="G1547" s="10"/>
      <c r="H1547" s="10"/>
      <c r="I1547" s="10"/>
    </row>
    <row r="1548" spans="2:9">
      <c r="B1548" s="10"/>
      <c r="C1548" s="10"/>
      <c r="D1548" s="10"/>
      <c r="E1548" s="10"/>
      <c r="F1548" s="10"/>
      <c r="G1548" s="10"/>
      <c r="H1548" s="10"/>
      <c r="I1548" s="10"/>
    </row>
    <row r="1549" spans="2:9">
      <c r="B1549" s="10"/>
      <c r="C1549" s="10"/>
      <c r="D1549" s="10"/>
      <c r="E1549" s="10"/>
      <c r="F1549" s="10"/>
      <c r="G1549" s="10"/>
      <c r="H1549" s="10"/>
      <c r="I1549" s="10"/>
    </row>
    <row r="1550" spans="2:9">
      <c r="B1550" s="10"/>
      <c r="C1550" s="10"/>
      <c r="D1550" s="10"/>
      <c r="E1550" s="10"/>
      <c r="F1550" s="10"/>
      <c r="G1550" s="10"/>
      <c r="H1550" s="10"/>
      <c r="I1550" s="10"/>
    </row>
    <row r="1551" spans="2:9">
      <c r="B1551" s="10"/>
      <c r="C1551" s="10"/>
      <c r="D1551" s="10"/>
      <c r="E1551" s="10"/>
      <c r="F1551" s="10"/>
      <c r="G1551" s="10"/>
      <c r="H1551" s="10"/>
      <c r="I1551" s="10"/>
    </row>
    <row r="1552" spans="2:9">
      <c r="B1552" s="10"/>
      <c r="C1552" s="10"/>
      <c r="D1552" s="10"/>
      <c r="E1552" s="10"/>
      <c r="F1552" s="10"/>
      <c r="G1552" s="10"/>
      <c r="H1552" s="10"/>
      <c r="I1552" s="10"/>
    </row>
    <row r="1553" spans="2:9">
      <c r="B1553" s="10"/>
      <c r="C1553" s="10"/>
      <c r="D1553" s="10"/>
      <c r="E1553" s="10"/>
      <c r="F1553" s="10"/>
      <c r="G1553" s="10"/>
      <c r="H1553" s="10"/>
      <c r="I1553" s="10"/>
    </row>
    <row r="1554" spans="2:9">
      <c r="B1554" s="10"/>
      <c r="C1554" s="10"/>
      <c r="D1554" s="10"/>
      <c r="E1554" s="10"/>
      <c r="F1554" s="10"/>
      <c r="G1554" s="10"/>
      <c r="H1554" s="10"/>
      <c r="I1554" s="10"/>
    </row>
    <row r="1555" spans="2:9">
      <c r="B1555" s="10"/>
      <c r="C1555" s="10"/>
      <c r="D1555" s="10"/>
      <c r="E1555" s="10"/>
      <c r="F1555" s="10"/>
      <c r="G1555" s="10"/>
      <c r="H1555" s="10"/>
      <c r="I1555" s="10"/>
    </row>
    <row r="1556" spans="2:9">
      <c r="B1556" s="10"/>
      <c r="C1556" s="10"/>
      <c r="D1556" s="10"/>
      <c r="E1556" s="10"/>
      <c r="F1556" s="10"/>
      <c r="G1556" s="10"/>
      <c r="H1556" s="10"/>
      <c r="I1556" s="10"/>
    </row>
    <row r="1557" spans="2:9">
      <c r="B1557" s="10"/>
      <c r="C1557" s="10"/>
      <c r="D1557" s="10"/>
      <c r="E1557" s="10"/>
      <c r="F1557" s="10"/>
      <c r="G1557" s="10"/>
      <c r="H1557" s="10"/>
      <c r="I1557" s="10"/>
    </row>
    <row r="1558" spans="2:9">
      <c r="B1558" s="10"/>
      <c r="C1558" s="10"/>
      <c r="D1558" s="10"/>
      <c r="E1558" s="10"/>
      <c r="F1558" s="10"/>
      <c r="G1558" s="10"/>
      <c r="H1558" s="10"/>
      <c r="I1558" s="10"/>
    </row>
    <row r="1559" spans="2:9">
      <c r="B1559" s="10"/>
      <c r="C1559" s="10"/>
      <c r="D1559" s="10"/>
      <c r="E1559" s="10"/>
      <c r="F1559" s="10"/>
      <c r="G1559" s="10"/>
      <c r="H1559" s="10"/>
      <c r="I1559" s="10"/>
    </row>
    <row r="1560" spans="2:9">
      <c r="B1560" s="10"/>
      <c r="C1560" s="10"/>
      <c r="D1560" s="10"/>
      <c r="E1560" s="10"/>
      <c r="F1560" s="10"/>
      <c r="G1560" s="10"/>
      <c r="H1560" s="10"/>
      <c r="I1560" s="10"/>
    </row>
    <row r="1561" spans="2:9">
      <c r="B1561" s="10"/>
      <c r="C1561" s="10"/>
      <c r="D1561" s="10"/>
      <c r="E1561" s="10"/>
      <c r="F1561" s="10"/>
      <c r="G1561" s="10"/>
      <c r="H1561" s="10"/>
      <c r="I1561" s="10"/>
    </row>
    <row r="1562" spans="2:9">
      <c r="B1562" s="10"/>
      <c r="C1562" s="10"/>
      <c r="D1562" s="10"/>
      <c r="E1562" s="10"/>
      <c r="F1562" s="10"/>
      <c r="G1562" s="10"/>
      <c r="H1562" s="10"/>
      <c r="I1562" s="10"/>
    </row>
    <row r="1563" spans="2:9">
      <c r="B1563" s="10"/>
      <c r="C1563" s="10"/>
      <c r="D1563" s="10"/>
      <c r="E1563" s="10"/>
      <c r="F1563" s="10"/>
      <c r="G1563" s="10"/>
      <c r="H1563" s="10"/>
      <c r="I1563" s="10"/>
    </row>
    <row r="1564" spans="2:9">
      <c r="B1564" s="10"/>
      <c r="C1564" s="10"/>
      <c r="D1564" s="10"/>
      <c r="E1564" s="10"/>
      <c r="F1564" s="10"/>
      <c r="G1564" s="10"/>
      <c r="H1564" s="10"/>
      <c r="I1564" s="10"/>
    </row>
    <row r="1565" spans="2:9">
      <c r="B1565" s="10"/>
      <c r="C1565" s="10"/>
      <c r="D1565" s="10"/>
      <c r="E1565" s="10"/>
      <c r="F1565" s="10"/>
      <c r="G1565" s="10"/>
      <c r="H1565" s="10"/>
      <c r="I1565" s="10"/>
    </row>
    <row r="1566" spans="2:9">
      <c r="B1566" s="10"/>
      <c r="C1566" s="10"/>
      <c r="D1566" s="10"/>
      <c r="E1566" s="10"/>
      <c r="F1566" s="10"/>
      <c r="G1566" s="10"/>
      <c r="H1566" s="10"/>
      <c r="I1566" s="10"/>
    </row>
    <row r="1567" spans="2:9">
      <c r="B1567" s="10"/>
      <c r="C1567" s="10"/>
      <c r="D1567" s="10"/>
      <c r="E1567" s="10"/>
      <c r="F1567" s="10"/>
      <c r="G1567" s="10"/>
      <c r="H1567" s="10"/>
      <c r="I1567" s="10"/>
    </row>
    <row r="1568" spans="2:9">
      <c r="B1568" s="10"/>
      <c r="C1568" s="10"/>
      <c r="D1568" s="10"/>
      <c r="E1568" s="10"/>
      <c r="F1568" s="10"/>
      <c r="G1568" s="10"/>
      <c r="H1568" s="10"/>
      <c r="I1568" s="10"/>
    </row>
    <row r="1569" spans="2:9">
      <c r="B1569" s="10"/>
      <c r="C1569" s="10"/>
      <c r="D1569" s="10"/>
      <c r="E1569" s="10"/>
      <c r="F1569" s="10"/>
      <c r="G1569" s="10"/>
      <c r="H1569" s="10"/>
      <c r="I1569" s="10"/>
    </row>
    <row r="1570" spans="2:9">
      <c r="B1570" s="10"/>
      <c r="C1570" s="10"/>
      <c r="D1570" s="10"/>
      <c r="E1570" s="10"/>
      <c r="F1570" s="10"/>
      <c r="G1570" s="10"/>
      <c r="H1570" s="10"/>
      <c r="I1570" s="10"/>
    </row>
    <row r="1571" spans="2:9">
      <c r="B1571" s="10"/>
      <c r="C1571" s="10"/>
      <c r="D1571" s="10"/>
      <c r="E1571" s="10"/>
      <c r="F1571" s="10"/>
      <c r="G1571" s="10"/>
      <c r="H1571" s="10"/>
      <c r="I1571" s="10"/>
    </row>
    <row r="1572" spans="2:9">
      <c r="B1572" s="10"/>
      <c r="C1572" s="10"/>
      <c r="D1572" s="10"/>
      <c r="E1572" s="10"/>
      <c r="F1572" s="10"/>
      <c r="G1572" s="10"/>
      <c r="H1572" s="10"/>
      <c r="I1572" s="10"/>
    </row>
    <row r="1573" spans="2:9">
      <c r="B1573" s="10"/>
      <c r="C1573" s="10"/>
      <c r="D1573" s="10"/>
      <c r="E1573" s="10"/>
      <c r="F1573" s="10"/>
      <c r="G1573" s="10"/>
      <c r="H1573" s="10"/>
      <c r="I1573" s="10"/>
    </row>
    <row r="1574" spans="2:9">
      <c r="B1574" s="10"/>
      <c r="C1574" s="10"/>
      <c r="D1574" s="10"/>
      <c r="E1574" s="10"/>
      <c r="F1574" s="10"/>
      <c r="G1574" s="10"/>
      <c r="H1574" s="10"/>
      <c r="I1574" s="10"/>
    </row>
    <row r="1575" spans="2:9">
      <c r="B1575" s="10"/>
      <c r="C1575" s="10"/>
      <c r="D1575" s="10"/>
      <c r="E1575" s="10"/>
      <c r="F1575" s="10"/>
      <c r="G1575" s="10"/>
      <c r="H1575" s="10"/>
      <c r="I1575" s="10"/>
    </row>
    <row r="1576" spans="2:9">
      <c r="B1576" s="10"/>
      <c r="C1576" s="10"/>
      <c r="D1576" s="10"/>
      <c r="E1576" s="10"/>
      <c r="F1576" s="10"/>
      <c r="G1576" s="10"/>
      <c r="H1576" s="10"/>
      <c r="I1576" s="10"/>
    </row>
    <row r="1577" spans="2:9">
      <c r="B1577" s="10"/>
      <c r="C1577" s="10"/>
      <c r="D1577" s="10"/>
      <c r="E1577" s="10"/>
      <c r="F1577" s="10"/>
      <c r="G1577" s="10"/>
      <c r="H1577" s="10"/>
      <c r="I1577" s="10"/>
    </row>
    <row r="1578" spans="2:9">
      <c r="B1578" s="10"/>
      <c r="C1578" s="10"/>
      <c r="D1578" s="10"/>
      <c r="E1578" s="10"/>
      <c r="F1578" s="10"/>
      <c r="G1578" s="10"/>
      <c r="H1578" s="10"/>
      <c r="I1578" s="10"/>
    </row>
    <row r="1579" spans="2:9">
      <c r="B1579" s="10"/>
      <c r="C1579" s="10"/>
      <c r="D1579" s="10"/>
      <c r="E1579" s="10"/>
      <c r="F1579" s="10"/>
      <c r="G1579" s="10"/>
      <c r="H1579" s="10"/>
      <c r="I1579" s="10"/>
    </row>
    <row r="1580" spans="2:9">
      <c r="B1580" s="10"/>
      <c r="C1580" s="10"/>
      <c r="D1580" s="10"/>
      <c r="E1580" s="10"/>
      <c r="F1580" s="10"/>
      <c r="G1580" s="10"/>
      <c r="H1580" s="10"/>
      <c r="I1580" s="10"/>
    </row>
    <row r="1581" spans="2:9">
      <c r="B1581" s="10"/>
      <c r="C1581" s="10"/>
      <c r="D1581" s="10"/>
      <c r="E1581" s="10"/>
      <c r="F1581" s="10"/>
      <c r="G1581" s="10"/>
      <c r="H1581" s="10"/>
      <c r="I1581" s="10"/>
    </row>
    <row r="1582" spans="2:9">
      <c r="B1582" s="10"/>
      <c r="C1582" s="10"/>
      <c r="D1582" s="10"/>
      <c r="E1582" s="10"/>
      <c r="F1582" s="10"/>
      <c r="G1582" s="10"/>
      <c r="H1582" s="10"/>
      <c r="I1582" s="10"/>
    </row>
    <row r="1583" spans="2:9">
      <c r="B1583" s="10"/>
      <c r="C1583" s="10"/>
      <c r="D1583" s="10"/>
      <c r="E1583" s="10"/>
      <c r="F1583" s="10"/>
      <c r="G1583" s="10"/>
      <c r="H1583" s="10"/>
      <c r="I1583" s="10"/>
    </row>
    <row r="1584" spans="2:9">
      <c r="B1584" s="10"/>
      <c r="C1584" s="10"/>
      <c r="D1584" s="10"/>
      <c r="E1584" s="10"/>
      <c r="F1584" s="10"/>
      <c r="G1584" s="10"/>
      <c r="H1584" s="10"/>
      <c r="I1584" s="10"/>
    </row>
    <row r="1585" spans="2:9">
      <c r="B1585" s="10"/>
      <c r="C1585" s="10"/>
      <c r="D1585" s="10"/>
      <c r="E1585" s="10"/>
      <c r="F1585" s="10"/>
      <c r="G1585" s="10"/>
      <c r="H1585" s="10"/>
      <c r="I1585" s="10"/>
    </row>
    <row r="1586" spans="2:9">
      <c r="B1586" s="10"/>
      <c r="C1586" s="10"/>
      <c r="D1586" s="10"/>
      <c r="E1586" s="10"/>
      <c r="F1586" s="10"/>
      <c r="G1586" s="10"/>
      <c r="H1586" s="10"/>
      <c r="I1586" s="10"/>
    </row>
    <row r="1587" spans="2:9">
      <c r="B1587" s="10"/>
      <c r="C1587" s="10"/>
      <c r="D1587" s="10"/>
      <c r="E1587" s="10"/>
      <c r="F1587" s="10"/>
      <c r="G1587" s="10"/>
      <c r="H1587" s="10"/>
      <c r="I1587" s="10"/>
    </row>
    <row r="1588" spans="2:9">
      <c r="B1588" s="10"/>
      <c r="C1588" s="10"/>
      <c r="D1588" s="10"/>
      <c r="E1588" s="10"/>
      <c r="F1588" s="10"/>
      <c r="G1588" s="10"/>
      <c r="H1588" s="10"/>
      <c r="I1588" s="10"/>
    </row>
    <row r="1589" spans="2:9">
      <c r="B1589" s="10"/>
      <c r="C1589" s="10"/>
      <c r="D1589" s="10"/>
      <c r="E1589" s="10"/>
      <c r="F1589" s="10"/>
      <c r="G1589" s="10"/>
      <c r="H1589" s="10"/>
      <c r="I1589" s="10"/>
    </row>
    <row r="1590" spans="2:9">
      <c r="B1590" s="10"/>
      <c r="C1590" s="10"/>
      <c r="D1590" s="10"/>
      <c r="E1590" s="10"/>
      <c r="F1590" s="10"/>
      <c r="G1590" s="10"/>
      <c r="H1590" s="10"/>
      <c r="I1590" s="10"/>
    </row>
    <row r="1591" spans="2:9">
      <c r="B1591" s="10"/>
      <c r="C1591" s="10"/>
      <c r="D1591" s="10"/>
      <c r="E1591" s="10"/>
      <c r="F1591" s="10"/>
      <c r="G1591" s="10"/>
      <c r="H1591" s="10"/>
      <c r="I1591" s="10"/>
    </row>
    <row r="1592" spans="2:9">
      <c r="B1592" s="10"/>
      <c r="C1592" s="10"/>
      <c r="D1592" s="10"/>
      <c r="E1592" s="10"/>
      <c r="F1592" s="10"/>
      <c r="G1592" s="10"/>
      <c r="H1592" s="10"/>
      <c r="I1592" s="10"/>
    </row>
    <row r="1593" spans="2:9">
      <c r="B1593" s="10"/>
      <c r="C1593" s="10"/>
      <c r="D1593" s="10"/>
      <c r="E1593" s="10"/>
      <c r="F1593" s="10"/>
      <c r="G1593" s="10"/>
      <c r="H1593" s="10"/>
      <c r="I1593" s="10"/>
    </row>
    <row r="1594" spans="2:9">
      <c r="B1594" s="10"/>
      <c r="C1594" s="10"/>
      <c r="D1594" s="10"/>
      <c r="E1594" s="10"/>
      <c r="F1594" s="10"/>
      <c r="G1594" s="10"/>
      <c r="H1594" s="10"/>
      <c r="I1594" s="10"/>
    </row>
    <row r="1595" spans="2:9">
      <c r="B1595" s="10"/>
      <c r="C1595" s="10"/>
      <c r="D1595" s="10"/>
      <c r="E1595" s="10"/>
      <c r="F1595" s="10"/>
      <c r="G1595" s="10"/>
      <c r="H1595" s="10"/>
      <c r="I1595" s="10"/>
    </row>
    <row r="1596" spans="2:9">
      <c r="B1596" s="10"/>
      <c r="C1596" s="10"/>
      <c r="D1596" s="10"/>
      <c r="E1596" s="10"/>
      <c r="F1596" s="10"/>
      <c r="G1596" s="10"/>
      <c r="H1596" s="10"/>
      <c r="I1596" s="10"/>
    </row>
    <row r="1597" spans="2:9">
      <c r="B1597" s="10"/>
      <c r="C1597" s="10"/>
      <c r="D1597" s="10"/>
      <c r="E1597" s="10"/>
      <c r="F1597" s="10"/>
      <c r="G1597" s="10"/>
      <c r="H1597" s="10"/>
      <c r="I1597" s="10"/>
    </row>
    <row r="1598" spans="2:9">
      <c r="B1598" s="10"/>
      <c r="C1598" s="10"/>
      <c r="D1598" s="10"/>
      <c r="E1598" s="10"/>
      <c r="F1598" s="10"/>
      <c r="G1598" s="10"/>
      <c r="H1598" s="10"/>
      <c r="I1598" s="10"/>
    </row>
    <row r="1599" spans="2:9">
      <c r="B1599" s="10"/>
      <c r="C1599" s="10"/>
      <c r="D1599" s="10"/>
      <c r="E1599" s="10"/>
      <c r="F1599" s="10"/>
      <c r="G1599" s="10"/>
      <c r="H1599" s="10"/>
      <c r="I1599" s="10"/>
    </row>
    <row r="1600" spans="2:9">
      <c r="B1600" s="10"/>
      <c r="C1600" s="10"/>
      <c r="D1600" s="10"/>
      <c r="E1600" s="10"/>
      <c r="F1600" s="10"/>
      <c r="G1600" s="10"/>
      <c r="H1600" s="10"/>
      <c r="I1600" s="10"/>
    </row>
    <row r="1601" spans="2:9">
      <c r="B1601" s="10"/>
      <c r="C1601" s="10"/>
      <c r="D1601" s="10"/>
      <c r="E1601" s="10"/>
      <c r="F1601" s="10"/>
      <c r="G1601" s="10"/>
      <c r="H1601" s="10"/>
      <c r="I1601" s="10"/>
    </row>
    <row r="1602" spans="2:9">
      <c r="B1602" s="10"/>
      <c r="C1602" s="10"/>
      <c r="D1602" s="10"/>
      <c r="E1602" s="10"/>
      <c r="F1602" s="10"/>
      <c r="G1602" s="10"/>
      <c r="H1602" s="10"/>
      <c r="I1602" s="10"/>
    </row>
    <row r="1603" spans="2:9">
      <c r="B1603" s="10"/>
      <c r="C1603" s="10"/>
      <c r="D1603" s="10"/>
      <c r="E1603" s="10"/>
      <c r="F1603" s="10"/>
      <c r="G1603" s="10"/>
      <c r="H1603" s="10"/>
      <c r="I1603" s="10"/>
    </row>
    <row r="1604" spans="2:9">
      <c r="B1604" s="10"/>
      <c r="C1604" s="10"/>
      <c r="D1604" s="10"/>
      <c r="E1604" s="10"/>
      <c r="F1604" s="10"/>
      <c r="G1604" s="10"/>
      <c r="H1604" s="10"/>
      <c r="I1604" s="10"/>
    </row>
    <row r="1605" spans="2:9">
      <c r="B1605" s="10"/>
      <c r="C1605" s="10"/>
      <c r="D1605" s="10"/>
      <c r="E1605" s="10"/>
      <c r="F1605" s="10"/>
      <c r="G1605" s="10"/>
      <c r="H1605" s="10"/>
      <c r="I1605" s="10"/>
    </row>
    <row r="1606" spans="2:9">
      <c r="B1606" s="10"/>
      <c r="C1606" s="10"/>
      <c r="D1606" s="10"/>
      <c r="E1606" s="10"/>
      <c r="F1606" s="10"/>
      <c r="G1606" s="10"/>
      <c r="H1606" s="10"/>
      <c r="I1606" s="10"/>
    </row>
    <row r="1607" spans="2:9">
      <c r="B1607" s="10"/>
      <c r="C1607" s="10"/>
      <c r="D1607" s="10"/>
      <c r="E1607" s="10"/>
      <c r="F1607" s="10"/>
      <c r="G1607" s="10"/>
      <c r="H1607" s="10"/>
      <c r="I1607" s="10"/>
    </row>
    <row r="1608" spans="2:9">
      <c r="B1608" s="10"/>
      <c r="C1608" s="10"/>
      <c r="D1608" s="10"/>
      <c r="E1608" s="10"/>
      <c r="F1608" s="10"/>
      <c r="G1608" s="10"/>
      <c r="H1608" s="10"/>
      <c r="I1608" s="10"/>
    </row>
    <row r="1609" spans="2:9">
      <c r="B1609" s="10"/>
      <c r="C1609" s="10"/>
      <c r="D1609" s="10"/>
      <c r="E1609" s="10"/>
      <c r="F1609" s="10"/>
      <c r="G1609" s="10"/>
      <c r="H1609" s="10"/>
      <c r="I1609" s="10"/>
    </row>
    <row r="1610" spans="2:9">
      <c r="B1610" s="10"/>
      <c r="C1610" s="10"/>
      <c r="D1610" s="10"/>
      <c r="E1610" s="10"/>
      <c r="F1610" s="10"/>
      <c r="G1610" s="10"/>
      <c r="H1610" s="10"/>
      <c r="I1610" s="10"/>
    </row>
    <row r="1611" spans="2:9">
      <c r="B1611" s="10"/>
      <c r="C1611" s="10"/>
      <c r="D1611" s="10"/>
      <c r="E1611" s="10"/>
      <c r="F1611" s="10"/>
      <c r="G1611" s="10"/>
      <c r="H1611" s="10"/>
      <c r="I1611" s="10"/>
    </row>
    <row r="1612" spans="2:9">
      <c r="B1612" s="10"/>
      <c r="C1612" s="10"/>
      <c r="D1612" s="10"/>
      <c r="E1612" s="10"/>
      <c r="F1612" s="10"/>
      <c r="G1612" s="10"/>
      <c r="H1612" s="10"/>
      <c r="I1612" s="10"/>
    </row>
    <row r="1613" spans="2:9">
      <c r="B1613" s="10"/>
      <c r="C1613" s="10"/>
      <c r="D1613" s="10"/>
      <c r="E1613" s="10"/>
      <c r="F1613" s="10"/>
      <c r="G1613" s="10"/>
      <c r="H1613" s="10"/>
      <c r="I1613" s="10"/>
    </row>
    <row r="1614" spans="2:9">
      <c r="B1614" s="10"/>
      <c r="C1614" s="10"/>
      <c r="D1614" s="10"/>
      <c r="E1614" s="10"/>
      <c r="F1614" s="10"/>
      <c r="G1614" s="10"/>
      <c r="H1614" s="10"/>
      <c r="I1614" s="10"/>
    </row>
    <row r="1615" spans="2:9">
      <c r="B1615" s="10"/>
      <c r="C1615" s="10"/>
      <c r="D1615" s="10"/>
      <c r="E1615" s="10"/>
      <c r="F1615" s="10"/>
      <c r="G1615" s="10"/>
      <c r="H1615" s="10"/>
      <c r="I1615" s="10"/>
    </row>
    <row r="1616" spans="2:9">
      <c r="B1616" s="10"/>
      <c r="C1616" s="10"/>
      <c r="D1616" s="10"/>
      <c r="E1616" s="10"/>
      <c r="F1616" s="10"/>
      <c r="G1616" s="10"/>
      <c r="H1616" s="10"/>
      <c r="I1616" s="10"/>
    </row>
    <row r="1617" spans="2:9">
      <c r="B1617" s="10"/>
      <c r="C1617" s="10"/>
      <c r="D1617" s="10"/>
      <c r="E1617" s="10"/>
      <c r="F1617" s="10"/>
      <c r="G1617" s="10"/>
      <c r="H1617" s="10"/>
      <c r="I1617" s="10"/>
    </row>
    <row r="1618" spans="2:9">
      <c r="B1618" s="10"/>
      <c r="C1618" s="10"/>
      <c r="D1618" s="10"/>
      <c r="E1618" s="10"/>
      <c r="F1618" s="10"/>
      <c r="G1618" s="10"/>
      <c r="H1618" s="10"/>
      <c r="I1618" s="10"/>
    </row>
    <row r="1619" spans="2:9">
      <c r="B1619" s="10"/>
      <c r="C1619" s="10"/>
      <c r="D1619" s="10"/>
      <c r="E1619" s="10"/>
      <c r="F1619" s="10"/>
      <c r="G1619" s="10"/>
      <c r="H1619" s="10"/>
      <c r="I1619" s="10"/>
    </row>
    <row r="1620" spans="2:9">
      <c r="B1620" s="10"/>
      <c r="C1620" s="10"/>
      <c r="D1620" s="10"/>
      <c r="E1620" s="10"/>
      <c r="F1620" s="10"/>
      <c r="G1620" s="10"/>
      <c r="H1620" s="10"/>
      <c r="I1620" s="10"/>
    </row>
    <row r="1621" spans="2:9">
      <c r="B1621" s="10"/>
      <c r="C1621" s="10"/>
      <c r="D1621" s="10"/>
      <c r="E1621" s="10"/>
      <c r="F1621" s="10"/>
      <c r="G1621" s="10"/>
      <c r="H1621" s="10"/>
      <c r="I1621" s="10"/>
    </row>
    <row r="1622" spans="2:9">
      <c r="B1622" s="10"/>
      <c r="C1622" s="10"/>
      <c r="D1622" s="10"/>
      <c r="E1622" s="10"/>
      <c r="F1622" s="10"/>
      <c r="G1622" s="10"/>
      <c r="H1622" s="10"/>
      <c r="I1622" s="10"/>
    </row>
    <row r="1623" spans="2:9">
      <c r="B1623" s="10"/>
      <c r="C1623" s="10"/>
      <c r="D1623" s="10"/>
      <c r="E1623" s="10"/>
      <c r="F1623" s="10"/>
      <c r="G1623" s="10"/>
      <c r="H1623" s="10"/>
      <c r="I1623" s="10"/>
    </row>
    <row r="1624" spans="2:9">
      <c r="B1624" s="10"/>
      <c r="C1624" s="10"/>
      <c r="D1624" s="10"/>
      <c r="E1624" s="10"/>
      <c r="F1624" s="10"/>
      <c r="G1624" s="10"/>
      <c r="H1624" s="10"/>
      <c r="I1624" s="10"/>
    </row>
    <row r="1625" spans="2:9">
      <c r="B1625" s="10"/>
      <c r="C1625" s="10"/>
      <c r="D1625" s="10"/>
      <c r="E1625" s="10"/>
      <c r="F1625" s="10"/>
      <c r="G1625" s="10"/>
      <c r="H1625" s="10"/>
      <c r="I1625" s="10"/>
    </row>
    <row r="1626" spans="2:9">
      <c r="B1626" s="10"/>
      <c r="C1626" s="10"/>
      <c r="D1626" s="10"/>
      <c r="E1626" s="10"/>
      <c r="F1626" s="10"/>
      <c r="G1626" s="10"/>
      <c r="H1626" s="10"/>
      <c r="I1626" s="10"/>
    </row>
    <row r="1627" spans="2:9">
      <c r="B1627" s="10"/>
      <c r="C1627" s="10"/>
      <c r="D1627" s="10"/>
      <c r="E1627" s="10"/>
      <c r="F1627" s="10"/>
      <c r="G1627" s="10"/>
      <c r="H1627" s="10"/>
      <c r="I1627" s="10"/>
    </row>
    <row r="1628" spans="2:9">
      <c r="B1628" s="10"/>
      <c r="C1628" s="10"/>
      <c r="D1628" s="10"/>
      <c r="E1628" s="10"/>
      <c r="F1628" s="10"/>
      <c r="G1628" s="10"/>
      <c r="H1628" s="10"/>
      <c r="I1628" s="10"/>
    </row>
    <row r="1629" spans="2:9">
      <c r="B1629" s="10"/>
      <c r="C1629" s="10"/>
      <c r="D1629" s="10"/>
      <c r="E1629" s="10"/>
      <c r="F1629" s="10"/>
      <c r="G1629" s="10"/>
      <c r="H1629" s="10"/>
      <c r="I1629" s="10"/>
    </row>
    <row r="1630" spans="2:9">
      <c r="B1630" s="10"/>
      <c r="C1630" s="10"/>
      <c r="D1630" s="10"/>
      <c r="E1630" s="10"/>
      <c r="F1630" s="10"/>
      <c r="G1630" s="10"/>
      <c r="H1630" s="10"/>
      <c r="I1630" s="10"/>
    </row>
    <row r="1631" spans="2:9">
      <c r="B1631" s="10"/>
      <c r="C1631" s="10"/>
      <c r="D1631" s="10"/>
      <c r="E1631" s="10"/>
      <c r="F1631" s="10"/>
      <c r="G1631" s="10"/>
      <c r="H1631" s="10"/>
      <c r="I1631" s="10"/>
    </row>
    <row r="1632" spans="2:9">
      <c r="B1632" s="10"/>
      <c r="C1632" s="10"/>
      <c r="D1632" s="10"/>
      <c r="E1632" s="10"/>
      <c r="F1632" s="10"/>
      <c r="G1632" s="10"/>
      <c r="H1632" s="10"/>
      <c r="I1632" s="10"/>
    </row>
    <row r="1633" spans="2:9">
      <c r="B1633" s="10"/>
      <c r="C1633" s="10"/>
      <c r="D1633" s="10"/>
      <c r="E1633" s="10"/>
      <c r="F1633" s="10"/>
      <c r="G1633" s="10"/>
      <c r="H1633" s="10"/>
      <c r="I1633" s="10"/>
    </row>
    <row r="1634" spans="2:9">
      <c r="B1634" s="10"/>
      <c r="C1634" s="10"/>
      <c r="D1634" s="10"/>
      <c r="E1634" s="10"/>
      <c r="F1634" s="10"/>
      <c r="G1634" s="10"/>
      <c r="H1634" s="10"/>
      <c r="I1634" s="10"/>
    </row>
    <row r="1635" spans="2:9">
      <c r="B1635" s="10"/>
      <c r="C1635" s="10"/>
      <c r="D1635" s="10"/>
      <c r="E1635" s="10"/>
      <c r="F1635" s="10"/>
      <c r="G1635" s="10"/>
      <c r="H1635" s="10"/>
      <c r="I1635" s="10"/>
    </row>
    <row r="1636" spans="2:9">
      <c r="B1636" s="10"/>
      <c r="C1636" s="10"/>
      <c r="D1636" s="10"/>
      <c r="E1636" s="10"/>
      <c r="F1636" s="10"/>
      <c r="G1636" s="10"/>
      <c r="H1636" s="10"/>
      <c r="I1636" s="10"/>
    </row>
    <row r="1637" spans="2:9">
      <c r="B1637" s="10"/>
      <c r="C1637" s="10"/>
      <c r="D1637" s="10"/>
      <c r="E1637" s="10"/>
      <c r="F1637" s="10"/>
      <c r="G1637" s="10"/>
      <c r="H1637" s="10"/>
      <c r="I1637" s="10"/>
    </row>
    <row r="1638" spans="2:9">
      <c r="B1638" s="10"/>
      <c r="C1638" s="10"/>
      <c r="D1638" s="10"/>
      <c r="E1638" s="10"/>
      <c r="F1638" s="10"/>
      <c r="G1638" s="10"/>
      <c r="H1638" s="10"/>
      <c r="I1638" s="10"/>
    </row>
    <row r="1639" spans="2:9">
      <c r="B1639" s="10"/>
      <c r="C1639" s="10"/>
      <c r="D1639" s="10"/>
      <c r="E1639" s="10"/>
      <c r="F1639" s="10"/>
      <c r="G1639" s="10"/>
      <c r="H1639" s="10"/>
      <c r="I1639" s="10"/>
    </row>
    <row r="1640" spans="2:9">
      <c r="B1640" s="10"/>
      <c r="C1640" s="10"/>
      <c r="D1640" s="10"/>
      <c r="E1640" s="10"/>
      <c r="F1640" s="10"/>
      <c r="G1640" s="10"/>
      <c r="H1640" s="10"/>
      <c r="I1640" s="10"/>
    </row>
    <row r="1641" spans="2:9">
      <c r="B1641" s="10"/>
      <c r="C1641" s="10"/>
      <c r="D1641" s="10"/>
      <c r="E1641" s="10"/>
      <c r="F1641" s="10"/>
      <c r="G1641" s="10"/>
      <c r="H1641" s="10"/>
      <c r="I1641" s="10"/>
    </row>
    <row r="1642" spans="2:9">
      <c r="B1642" s="10"/>
      <c r="C1642" s="10"/>
      <c r="D1642" s="10"/>
      <c r="E1642" s="10"/>
      <c r="F1642" s="10"/>
      <c r="G1642" s="10"/>
      <c r="H1642" s="10"/>
      <c r="I1642" s="10"/>
    </row>
    <row r="1643" spans="2:9">
      <c r="B1643" s="10"/>
      <c r="C1643" s="10"/>
      <c r="D1643" s="10"/>
      <c r="E1643" s="10"/>
      <c r="F1643" s="10"/>
      <c r="G1643" s="10"/>
      <c r="H1643" s="10"/>
      <c r="I1643" s="10"/>
    </row>
    <row r="1644" spans="2:9">
      <c r="B1644" s="10"/>
      <c r="C1644" s="10"/>
      <c r="D1644" s="10"/>
      <c r="E1644" s="10"/>
      <c r="F1644" s="10"/>
      <c r="G1644" s="10"/>
      <c r="H1644" s="10"/>
      <c r="I1644" s="10"/>
    </row>
    <row r="1645" spans="2:9">
      <c r="B1645" s="10"/>
      <c r="C1645" s="10"/>
      <c r="D1645" s="10"/>
      <c r="E1645" s="10"/>
      <c r="F1645" s="10"/>
      <c r="G1645" s="10"/>
      <c r="H1645" s="10"/>
      <c r="I1645" s="10"/>
    </row>
    <row r="1646" spans="2:9">
      <c r="B1646" s="10"/>
      <c r="C1646" s="10"/>
      <c r="D1646" s="10"/>
      <c r="E1646" s="10"/>
      <c r="F1646" s="10"/>
      <c r="G1646" s="10"/>
      <c r="H1646" s="10"/>
      <c r="I1646" s="10"/>
    </row>
    <row r="1647" spans="2:9">
      <c r="B1647" s="10"/>
      <c r="C1647" s="10"/>
      <c r="D1647" s="10"/>
      <c r="E1647" s="10"/>
      <c r="F1647" s="10"/>
      <c r="G1647" s="10"/>
      <c r="H1647" s="10"/>
      <c r="I1647" s="10"/>
    </row>
    <row r="1648" spans="2:9">
      <c r="B1648" s="10"/>
      <c r="C1648" s="10"/>
      <c r="D1648" s="10"/>
      <c r="E1648" s="10"/>
      <c r="F1648" s="10"/>
      <c r="G1648" s="10"/>
      <c r="H1648" s="10"/>
      <c r="I1648" s="10"/>
    </row>
    <row r="1649" spans="2:9">
      <c r="B1649" s="10"/>
      <c r="C1649" s="10"/>
      <c r="D1649" s="10"/>
      <c r="E1649" s="10"/>
      <c r="F1649" s="10"/>
      <c r="G1649" s="10"/>
      <c r="H1649" s="10"/>
      <c r="I1649" s="10"/>
    </row>
    <row r="1650" spans="2:9">
      <c r="B1650" s="10"/>
      <c r="C1650" s="10"/>
      <c r="D1650" s="10"/>
      <c r="E1650" s="10"/>
      <c r="F1650" s="10"/>
      <c r="G1650" s="10"/>
      <c r="H1650" s="10"/>
      <c r="I1650" s="10"/>
    </row>
    <row r="1651" spans="2:9">
      <c r="B1651" s="10"/>
      <c r="C1651" s="10"/>
      <c r="D1651" s="10"/>
      <c r="E1651" s="10"/>
      <c r="F1651" s="10"/>
      <c r="G1651" s="10"/>
      <c r="H1651" s="10"/>
      <c r="I1651" s="10"/>
    </row>
    <row r="1652" spans="2:9">
      <c r="B1652" s="10"/>
      <c r="C1652" s="10"/>
      <c r="D1652" s="10"/>
      <c r="E1652" s="10"/>
      <c r="F1652" s="10"/>
      <c r="G1652" s="10"/>
      <c r="H1652" s="10"/>
      <c r="I1652" s="10"/>
    </row>
    <row r="1653" spans="2:9">
      <c r="B1653" s="10"/>
      <c r="C1653" s="10"/>
      <c r="D1653" s="10"/>
      <c r="E1653" s="10"/>
      <c r="F1653" s="10"/>
      <c r="G1653" s="10"/>
      <c r="H1653" s="10"/>
      <c r="I1653" s="10"/>
    </row>
    <row r="1654" spans="2:9">
      <c r="B1654" s="10"/>
      <c r="C1654" s="10"/>
      <c r="D1654" s="10"/>
      <c r="E1654" s="10"/>
      <c r="F1654" s="10"/>
      <c r="G1654" s="10"/>
      <c r="H1654" s="10"/>
      <c r="I1654" s="10"/>
    </row>
    <row r="1655" spans="2:9">
      <c r="B1655" s="10"/>
      <c r="C1655" s="10"/>
      <c r="D1655" s="10"/>
      <c r="E1655" s="10"/>
      <c r="F1655" s="10"/>
      <c r="G1655" s="10"/>
      <c r="H1655" s="10"/>
      <c r="I1655" s="10"/>
    </row>
    <row r="1656" spans="2:9">
      <c r="B1656" s="10"/>
      <c r="C1656" s="10"/>
      <c r="D1656" s="10"/>
      <c r="E1656" s="10"/>
      <c r="F1656" s="10"/>
      <c r="G1656" s="10"/>
      <c r="H1656" s="10"/>
      <c r="I1656" s="10"/>
    </row>
    <row r="1657" spans="2:9">
      <c r="B1657" s="10"/>
      <c r="C1657" s="10"/>
      <c r="D1657" s="10"/>
      <c r="E1657" s="10"/>
      <c r="F1657" s="10"/>
      <c r="G1657" s="10"/>
      <c r="H1657" s="10"/>
      <c r="I1657" s="10"/>
    </row>
    <row r="1658" spans="2:9">
      <c r="B1658" s="10"/>
      <c r="C1658" s="10"/>
      <c r="D1658" s="10"/>
      <c r="E1658" s="10"/>
      <c r="F1658" s="10"/>
      <c r="G1658" s="10"/>
      <c r="H1658" s="10"/>
      <c r="I1658" s="10"/>
    </row>
    <row r="1659" spans="2:9">
      <c r="B1659" s="10"/>
      <c r="C1659" s="10"/>
      <c r="D1659" s="10"/>
      <c r="E1659" s="10"/>
      <c r="F1659" s="10"/>
      <c r="G1659" s="10"/>
      <c r="H1659" s="10"/>
      <c r="I1659" s="10"/>
    </row>
    <row r="1660" spans="2:9">
      <c r="B1660" s="10"/>
      <c r="C1660" s="10"/>
      <c r="D1660" s="10"/>
      <c r="E1660" s="10"/>
      <c r="F1660" s="10"/>
      <c r="G1660" s="10"/>
      <c r="H1660" s="10"/>
      <c r="I1660" s="10"/>
    </row>
    <row r="1661" spans="2:9">
      <c r="B1661" s="10"/>
      <c r="C1661" s="10"/>
      <c r="D1661" s="10"/>
      <c r="E1661" s="10"/>
      <c r="F1661" s="10"/>
      <c r="G1661" s="10"/>
      <c r="H1661" s="10"/>
      <c r="I1661" s="10"/>
    </row>
    <row r="1662" spans="2:9">
      <c r="B1662" s="10"/>
      <c r="C1662" s="10"/>
      <c r="D1662" s="10"/>
      <c r="E1662" s="10"/>
      <c r="F1662" s="10"/>
      <c r="G1662" s="10"/>
      <c r="H1662" s="10"/>
      <c r="I1662" s="10"/>
    </row>
    <row r="1663" spans="2:9">
      <c r="B1663" s="10"/>
      <c r="C1663" s="10"/>
      <c r="D1663" s="10"/>
      <c r="E1663" s="10"/>
      <c r="F1663" s="10"/>
      <c r="G1663" s="10"/>
      <c r="H1663" s="10"/>
      <c r="I1663" s="10"/>
    </row>
    <row r="1664" spans="2:9">
      <c r="B1664" s="10"/>
      <c r="C1664" s="10"/>
      <c r="D1664" s="10"/>
      <c r="E1664" s="10"/>
      <c r="F1664" s="10"/>
      <c r="G1664" s="10"/>
      <c r="H1664" s="10"/>
      <c r="I1664" s="10"/>
    </row>
    <row r="1665" spans="2:9">
      <c r="B1665" s="10"/>
      <c r="C1665" s="10"/>
      <c r="D1665" s="10"/>
      <c r="E1665" s="10"/>
      <c r="F1665" s="10"/>
      <c r="G1665" s="10"/>
      <c r="H1665" s="10"/>
      <c r="I1665" s="10"/>
    </row>
    <row r="1666" spans="2:9">
      <c r="B1666" s="10"/>
      <c r="C1666" s="10"/>
      <c r="D1666" s="10"/>
      <c r="E1666" s="10"/>
      <c r="F1666" s="10"/>
      <c r="G1666" s="10"/>
      <c r="H1666" s="10"/>
      <c r="I1666" s="10"/>
    </row>
    <row r="1667" spans="2:9">
      <c r="B1667" s="10"/>
      <c r="C1667" s="10"/>
      <c r="D1667" s="10"/>
      <c r="E1667" s="10"/>
      <c r="F1667" s="10"/>
      <c r="G1667" s="10"/>
      <c r="H1667" s="10"/>
      <c r="I1667" s="10"/>
    </row>
    <row r="1668" spans="2:9">
      <c r="B1668" s="10"/>
      <c r="C1668" s="10"/>
      <c r="D1668" s="10"/>
      <c r="E1668" s="10"/>
      <c r="F1668" s="10"/>
      <c r="G1668" s="10"/>
      <c r="H1668" s="10"/>
      <c r="I1668" s="10"/>
    </row>
    <row r="1669" spans="2:9">
      <c r="B1669" s="10"/>
      <c r="C1669" s="10"/>
      <c r="D1669" s="10"/>
      <c r="E1669" s="10"/>
      <c r="F1669" s="10"/>
      <c r="G1669" s="10"/>
      <c r="H1669" s="10"/>
      <c r="I1669" s="10"/>
    </row>
    <row r="1670" spans="2:9">
      <c r="B1670" s="10"/>
      <c r="C1670" s="10"/>
      <c r="D1670" s="10"/>
      <c r="E1670" s="10"/>
      <c r="F1670" s="10"/>
      <c r="G1670" s="10"/>
      <c r="H1670" s="10"/>
      <c r="I1670" s="10"/>
    </row>
    <row r="1671" spans="2:9">
      <c r="B1671" s="10"/>
      <c r="C1671" s="10"/>
      <c r="D1671" s="10"/>
      <c r="E1671" s="10"/>
      <c r="F1671" s="10"/>
      <c r="G1671" s="10"/>
      <c r="H1671" s="10"/>
      <c r="I1671" s="10"/>
    </row>
    <row r="1672" spans="2:9">
      <c r="B1672" s="10"/>
      <c r="C1672" s="10"/>
      <c r="D1672" s="10"/>
      <c r="E1672" s="10"/>
      <c r="F1672" s="10"/>
      <c r="G1672" s="10"/>
      <c r="H1672" s="10"/>
      <c r="I1672" s="10"/>
    </row>
    <row r="1673" spans="2:9">
      <c r="B1673" s="10"/>
      <c r="C1673" s="10"/>
      <c r="D1673" s="10"/>
      <c r="E1673" s="10"/>
      <c r="F1673" s="10"/>
      <c r="G1673" s="10"/>
      <c r="H1673" s="10"/>
      <c r="I1673" s="10"/>
    </row>
    <row r="1674" spans="2:9">
      <c r="B1674" s="10"/>
      <c r="C1674" s="10"/>
      <c r="D1674" s="10"/>
      <c r="E1674" s="10"/>
      <c r="F1674" s="10"/>
      <c r="G1674" s="10"/>
      <c r="H1674" s="10"/>
      <c r="I1674" s="10"/>
    </row>
    <row r="1675" spans="2:9">
      <c r="B1675" s="10"/>
      <c r="C1675" s="10"/>
      <c r="D1675" s="10"/>
      <c r="E1675" s="10"/>
      <c r="F1675" s="10"/>
      <c r="G1675" s="10"/>
      <c r="H1675" s="10"/>
      <c r="I1675" s="10"/>
    </row>
    <row r="1676" spans="2:9">
      <c r="B1676" s="10"/>
      <c r="C1676" s="10"/>
      <c r="D1676" s="10"/>
      <c r="E1676" s="10"/>
      <c r="F1676" s="10"/>
      <c r="G1676" s="10"/>
      <c r="H1676" s="10"/>
      <c r="I1676" s="10"/>
    </row>
    <row r="1677" spans="2:9">
      <c r="B1677" s="10"/>
      <c r="C1677" s="10"/>
      <c r="D1677" s="10"/>
      <c r="E1677" s="10"/>
      <c r="F1677" s="10"/>
      <c r="G1677" s="10"/>
      <c r="H1677" s="10"/>
      <c r="I1677" s="10"/>
    </row>
    <row r="1678" spans="2:9">
      <c r="B1678" s="10"/>
      <c r="C1678" s="10"/>
      <c r="D1678" s="10"/>
      <c r="E1678" s="10"/>
      <c r="F1678" s="10"/>
      <c r="G1678" s="10"/>
      <c r="H1678" s="10"/>
      <c r="I1678" s="10"/>
    </row>
    <row r="1679" spans="2:9">
      <c r="B1679" s="10"/>
      <c r="C1679" s="10"/>
      <c r="D1679" s="10"/>
      <c r="E1679" s="10"/>
      <c r="F1679" s="10"/>
      <c r="G1679" s="10"/>
      <c r="H1679" s="10"/>
      <c r="I1679" s="10"/>
    </row>
    <row r="1680" spans="2:9">
      <c r="B1680" s="10"/>
      <c r="C1680" s="10"/>
      <c r="D1680" s="10"/>
      <c r="E1680" s="10"/>
      <c r="F1680" s="10"/>
      <c r="G1680" s="10"/>
      <c r="H1680" s="10"/>
      <c r="I1680" s="10"/>
    </row>
    <row r="1681" spans="2:9">
      <c r="B1681" s="10"/>
      <c r="C1681" s="10"/>
      <c r="D1681" s="10"/>
      <c r="E1681" s="10"/>
      <c r="F1681" s="10"/>
      <c r="G1681" s="10"/>
      <c r="H1681" s="10"/>
      <c r="I1681" s="10"/>
    </row>
    <row r="1682" spans="2:9">
      <c r="B1682" s="10"/>
      <c r="C1682" s="10"/>
      <c r="D1682" s="10"/>
      <c r="E1682" s="10"/>
      <c r="F1682" s="10"/>
      <c r="G1682" s="10"/>
      <c r="H1682" s="10"/>
      <c r="I1682" s="10"/>
    </row>
    <row r="1683" spans="2:9">
      <c r="B1683" s="10"/>
      <c r="C1683" s="10"/>
      <c r="D1683" s="10"/>
      <c r="E1683" s="10"/>
      <c r="F1683" s="10"/>
      <c r="G1683" s="10"/>
      <c r="H1683" s="10"/>
      <c r="I1683" s="10"/>
    </row>
    <row r="1684" spans="2:9">
      <c r="B1684" s="10"/>
      <c r="C1684" s="10"/>
      <c r="D1684" s="10"/>
      <c r="E1684" s="10"/>
      <c r="F1684" s="10"/>
      <c r="G1684" s="10"/>
      <c r="H1684" s="10"/>
      <c r="I1684" s="10"/>
    </row>
    <row r="1685" spans="2:9">
      <c r="B1685" s="10"/>
      <c r="C1685" s="10"/>
      <c r="D1685" s="10"/>
      <c r="E1685" s="10"/>
      <c r="F1685" s="10"/>
      <c r="G1685" s="10"/>
      <c r="H1685" s="10"/>
      <c r="I1685" s="10"/>
    </row>
    <row r="1686" spans="2:9">
      <c r="B1686" s="10"/>
      <c r="C1686" s="10"/>
      <c r="D1686" s="10"/>
      <c r="E1686" s="10"/>
      <c r="F1686" s="10"/>
      <c r="G1686" s="10"/>
      <c r="H1686" s="10"/>
      <c r="I1686" s="10"/>
    </row>
    <row r="1687" spans="2:9">
      <c r="B1687" s="10"/>
      <c r="C1687" s="10"/>
      <c r="D1687" s="10"/>
      <c r="E1687" s="10"/>
      <c r="F1687" s="10"/>
      <c r="G1687" s="10"/>
      <c r="H1687" s="10"/>
      <c r="I1687" s="10"/>
    </row>
    <row r="1688" spans="2:9">
      <c r="B1688" s="10"/>
      <c r="C1688" s="10"/>
      <c r="D1688" s="10"/>
      <c r="E1688" s="10"/>
      <c r="F1688" s="10"/>
      <c r="G1688" s="10"/>
      <c r="H1688" s="10"/>
      <c r="I1688" s="10"/>
    </row>
    <row r="1689" spans="2:9">
      <c r="B1689" s="10"/>
      <c r="C1689" s="10"/>
      <c r="D1689" s="10"/>
      <c r="E1689" s="10"/>
      <c r="F1689" s="10"/>
      <c r="G1689" s="10"/>
      <c r="H1689" s="10"/>
      <c r="I1689" s="10"/>
    </row>
    <row r="1690" spans="2:9">
      <c r="B1690" s="10"/>
      <c r="C1690" s="10"/>
      <c r="D1690" s="10"/>
      <c r="E1690" s="10"/>
      <c r="F1690" s="10"/>
      <c r="G1690" s="10"/>
      <c r="H1690" s="10"/>
      <c r="I1690" s="10"/>
    </row>
    <row r="1691" spans="2:9">
      <c r="B1691" s="10"/>
      <c r="C1691" s="10"/>
      <c r="D1691" s="10"/>
      <c r="E1691" s="10"/>
      <c r="F1691" s="10"/>
      <c r="G1691" s="10"/>
      <c r="H1691" s="10"/>
      <c r="I1691" s="10"/>
    </row>
    <row r="1692" spans="2:9">
      <c r="B1692" s="10"/>
      <c r="C1692" s="10"/>
      <c r="D1692" s="10"/>
      <c r="E1692" s="10"/>
      <c r="F1692" s="10"/>
      <c r="G1692" s="10"/>
      <c r="H1692" s="10"/>
      <c r="I1692" s="10"/>
    </row>
    <row r="1693" spans="2:9">
      <c r="B1693" s="10"/>
      <c r="C1693" s="10"/>
      <c r="D1693" s="10"/>
      <c r="E1693" s="10"/>
      <c r="F1693" s="10"/>
      <c r="G1693" s="10"/>
      <c r="H1693" s="10"/>
      <c r="I1693" s="10"/>
    </row>
    <row r="1694" spans="2:9">
      <c r="B1694" s="10"/>
      <c r="C1694" s="10"/>
      <c r="D1694" s="10"/>
      <c r="E1694" s="10"/>
      <c r="F1694" s="10"/>
      <c r="G1694" s="10"/>
      <c r="H1694" s="10"/>
      <c r="I1694" s="10"/>
    </row>
    <row r="1695" spans="2:9">
      <c r="B1695" s="10"/>
      <c r="C1695" s="10"/>
      <c r="D1695" s="10"/>
      <c r="E1695" s="10"/>
      <c r="F1695" s="10"/>
      <c r="G1695" s="10"/>
      <c r="H1695" s="10"/>
      <c r="I1695" s="10"/>
    </row>
    <row r="1696" spans="2:9">
      <c r="B1696" s="10"/>
      <c r="C1696" s="10"/>
      <c r="D1696" s="10"/>
      <c r="E1696" s="10"/>
      <c r="F1696" s="10"/>
      <c r="G1696" s="10"/>
      <c r="H1696" s="10"/>
      <c r="I1696" s="10"/>
    </row>
    <row r="1697" spans="2:9">
      <c r="B1697" s="10"/>
      <c r="C1697" s="10"/>
      <c r="D1697" s="10"/>
      <c r="E1697" s="10"/>
      <c r="F1697" s="10"/>
      <c r="G1697" s="10"/>
      <c r="H1697" s="10"/>
      <c r="I1697" s="10"/>
    </row>
    <row r="1698" spans="2:9">
      <c r="B1698" s="10"/>
      <c r="C1698" s="10"/>
      <c r="D1698" s="10"/>
      <c r="E1698" s="10"/>
      <c r="F1698" s="10"/>
      <c r="G1698" s="10"/>
      <c r="H1698" s="10"/>
      <c r="I1698" s="10"/>
    </row>
    <row r="1699" spans="2:9">
      <c r="B1699" s="10"/>
      <c r="C1699" s="10"/>
      <c r="D1699" s="10"/>
      <c r="E1699" s="10"/>
      <c r="F1699" s="10"/>
      <c r="G1699" s="10"/>
      <c r="H1699" s="10"/>
      <c r="I1699" s="10"/>
    </row>
    <row r="1700" spans="2:9">
      <c r="B1700" s="10"/>
      <c r="C1700" s="10"/>
      <c r="D1700" s="10"/>
      <c r="E1700" s="10"/>
      <c r="F1700" s="10"/>
      <c r="G1700" s="10"/>
      <c r="H1700" s="10"/>
      <c r="I1700" s="10"/>
    </row>
    <row r="1701" spans="2:9">
      <c r="B1701" s="10"/>
      <c r="C1701" s="10"/>
      <c r="D1701" s="10"/>
      <c r="E1701" s="10"/>
      <c r="F1701" s="10"/>
      <c r="G1701" s="10"/>
      <c r="H1701" s="10"/>
      <c r="I1701" s="10"/>
    </row>
    <row r="1702" spans="2:9">
      <c r="B1702" s="10"/>
      <c r="C1702" s="10"/>
      <c r="D1702" s="10"/>
      <c r="E1702" s="10"/>
      <c r="F1702" s="10"/>
      <c r="G1702" s="10"/>
      <c r="H1702" s="10"/>
      <c r="I1702" s="10"/>
    </row>
    <row r="1703" spans="2:9">
      <c r="B1703" s="10"/>
      <c r="C1703" s="10"/>
      <c r="D1703" s="10"/>
      <c r="E1703" s="10"/>
      <c r="F1703" s="10"/>
      <c r="G1703" s="10"/>
      <c r="H1703" s="10"/>
      <c r="I1703" s="10"/>
    </row>
    <row r="1704" spans="2:9">
      <c r="B1704" s="10"/>
      <c r="C1704" s="10"/>
      <c r="D1704" s="10"/>
      <c r="E1704" s="10"/>
      <c r="F1704" s="10"/>
      <c r="G1704" s="10"/>
      <c r="H1704" s="10"/>
      <c r="I1704" s="10"/>
    </row>
    <row r="1705" spans="2:9">
      <c r="B1705" s="10"/>
      <c r="C1705" s="10"/>
      <c r="D1705" s="10"/>
      <c r="E1705" s="10"/>
      <c r="F1705" s="10"/>
      <c r="G1705" s="10"/>
      <c r="H1705" s="10"/>
      <c r="I1705" s="10"/>
    </row>
    <row r="1706" spans="2:9">
      <c r="B1706" s="10"/>
      <c r="C1706" s="10"/>
      <c r="D1706" s="10"/>
      <c r="E1706" s="10"/>
      <c r="F1706" s="10"/>
      <c r="G1706" s="10"/>
      <c r="H1706" s="10"/>
      <c r="I1706" s="10"/>
    </row>
    <row r="1707" spans="2:9">
      <c r="B1707" s="10"/>
      <c r="C1707" s="10"/>
      <c r="D1707" s="10"/>
      <c r="E1707" s="10"/>
      <c r="F1707" s="10"/>
      <c r="G1707" s="10"/>
      <c r="H1707" s="10"/>
      <c r="I1707" s="10"/>
    </row>
    <row r="1708" spans="2:9">
      <c r="B1708" s="10"/>
      <c r="C1708" s="10"/>
      <c r="D1708" s="10"/>
      <c r="E1708" s="10"/>
      <c r="F1708" s="10"/>
      <c r="G1708" s="10"/>
      <c r="H1708" s="10"/>
      <c r="I1708" s="10"/>
    </row>
    <row r="1709" spans="2:9">
      <c r="B1709" s="10"/>
      <c r="C1709" s="10"/>
      <c r="D1709" s="10"/>
      <c r="E1709" s="10"/>
      <c r="F1709" s="10"/>
      <c r="G1709" s="10"/>
      <c r="H1709" s="10"/>
      <c r="I1709" s="10"/>
    </row>
    <row r="1710" spans="2:9">
      <c r="B1710" s="10"/>
      <c r="C1710" s="10"/>
      <c r="D1710" s="10"/>
      <c r="E1710" s="10"/>
      <c r="F1710" s="10"/>
      <c r="G1710" s="10"/>
      <c r="H1710" s="10"/>
      <c r="I1710" s="10"/>
    </row>
    <row r="1711" spans="2:9">
      <c r="B1711" s="10"/>
      <c r="C1711" s="10"/>
      <c r="D1711" s="10"/>
      <c r="E1711" s="10"/>
      <c r="F1711" s="10"/>
      <c r="G1711" s="10"/>
      <c r="H1711" s="10"/>
      <c r="I1711" s="10"/>
    </row>
    <row r="1712" spans="2:9">
      <c r="B1712" s="10"/>
      <c r="C1712" s="10"/>
      <c r="D1712" s="10"/>
      <c r="E1712" s="10"/>
      <c r="F1712" s="10"/>
      <c r="G1712" s="10"/>
      <c r="H1712" s="10"/>
      <c r="I1712" s="10"/>
    </row>
    <row r="1713" spans="2:9">
      <c r="B1713" s="10"/>
      <c r="C1713" s="10"/>
      <c r="D1713" s="10"/>
      <c r="E1713" s="10"/>
      <c r="F1713" s="10"/>
      <c r="G1713" s="10"/>
      <c r="H1713" s="10"/>
      <c r="I1713" s="10"/>
    </row>
    <row r="1714" spans="2:9">
      <c r="B1714" s="10"/>
      <c r="C1714" s="10"/>
      <c r="D1714" s="10"/>
      <c r="E1714" s="10"/>
      <c r="F1714" s="10"/>
      <c r="G1714" s="10"/>
      <c r="H1714" s="10"/>
      <c r="I1714" s="10"/>
    </row>
    <row r="1715" spans="2:9">
      <c r="B1715" s="10"/>
      <c r="C1715" s="10"/>
      <c r="D1715" s="10"/>
      <c r="E1715" s="10"/>
      <c r="F1715" s="10"/>
      <c r="G1715" s="10"/>
      <c r="H1715" s="10"/>
      <c r="I1715" s="10"/>
    </row>
    <row r="1716" spans="2:9">
      <c r="B1716" s="10"/>
      <c r="C1716" s="10"/>
      <c r="D1716" s="10"/>
      <c r="E1716" s="10"/>
      <c r="F1716" s="10"/>
      <c r="G1716" s="10"/>
      <c r="H1716" s="10"/>
      <c r="I1716" s="10"/>
    </row>
    <row r="1717" spans="2:9">
      <c r="B1717" s="10"/>
      <c r="C1717" s="10"/>
      <c r="D1717" s="10"/>
      <c r="E1717" s="10"/>
      <c r="F1717" s="10"/>
      <c r="G1717" s="10"/>
      <c r="H1717" s="10"/>
      <c r="I1717" s="10"/>
    </row>
    <row r="1718" spans="2:9">
      <c r="B1718" s="10"/>
      <c r="C1718" s="10"/>
      <c r="D1718" s="10"/>
      <c r="E1718" s="10"/>
      <c r="F1718" s="10"/>
      <c r="G1718" s="10"/>
      <c r="H1718" s="10"/>
      <c r="I1718" s="10"/>
    </row>
    <row r="1719" spans="2:9">
      <c r="B1719" s="10"/>
      <c r="C1719" s="10"/>
      <c r="D1719" s="10"/>
      <c r="E1719" s="10"/>
      <c r="F1719" s="10"/>
      <c r="G1719" s="10"/>
      <c r="H1719" s="10"/>
      <c r="I1719" s="10"/>
    </row>
    <row r="1720" spans="2:9">
      <c r="B1720" s="10"/>
      <c r="C1720" s="10"/>
      <c r="D1720" s="10"/>
      <c r="E1720" s="10"/>
      <c r="F1720" s="10"/>
      <c r="G1720" s="10"/>
      <c r="H1720" s="10"/>
      <c r="I1720" s="10"/>
    </row>
    <row r="1721" spans="2:9">
      <c r="B1721" s="10"/>
      <c r="C1721" s="10"/>
      <c r="D1721" s="10"/>
      <c r="E1721" s="10"/>
      <c r="F1721" s="10"/>
      <c r="G1721" s="10"/>
      <c r="H1721" s="10"/>
      <c r="I1721" s="10"/>
    </row>
    <row r="1722" spans="2:9">
      <c r="B1722" s="10"/>
      <c r="C1722" s="10"/>
      <c r="D1722" s="10"/>
      <c r="E1722" s="10"/>
      <c r="F1722" s="10"/>
      <c r="G1722" s="10"/>
      <c r="H1722" s="10"/>
      <c r="I1722" s="10"/>
    </row>
    <row r="1723" spans="2:9">
      <c r="B1723" s="10"/>
      <c r="C1723" s="10"/>
      <c r="D1723" s="10"/>
      <c r="E1723" s="10"/>
      <c r="F1723" s="10"/>
      <c r="G1723" s="10"/>
      <c r="H1723" s="10"/>
      <c r="I1723" s="10"/>
    </row>
    <row r="1724" spans="2:9">
      <c r="B1724" s="10"/>
      <c r="C1724" s="10"/>
      <c r="D1724" s="10"/>
      <c r="E1724" s="10"/>
      <c r="F1724" s="10"/>
      <c r="G1724" s="10"/>
      <c r="H1724" s="10"/>
      <c r="I1724" s="10"/>
    </row>
    <row r="1725" spans="2:9">
      <c r="B1725" s="10"/>
      <c r="C1725" s="10"/>
      <c r="D1725" s="10"/>
      <c r="E1725" s="10"/>
      <c r="F1725" s="10"/>
      <c r="G1725" s="10"/>
      <c r="H1725" s="10"/>
      <c r="I1725" s="10"/>
    </row>
    <row r="1726" spans="2:9">
      <c r="B1726" s="10"/>
      <c r="C1726" s="10"/>
      <c r="D1726" s="10"/>
      <c r="E1726" s="10"/>
      <c r="F1726" s="10"/>
      <c r="G1726" s="10"/>
      <c r="H1726" s="10"/>
      <c r="I1726" s="10"/>
    </row>
    <row r="1727" spans="2:9">
      <c r="B1727" s="10"/>
      <c r="C1727" s="10"/>
      <c r="D1727" s="10"/>
      <c r="E1727" s="10"/>
      <c r="F1727" s="10"/>
      <c r="G1727" s="10"/>
      <c r="H1727" s="10"/>
      <c r="I1727" s="10"/>
    </row>
    <row r="1728" spans="2:9">
      <c r="B1728" s="10"/>
      <c r="C1728" s="10"/>
      <c r="D1728" s="10"/>
      <c r="E1728" s="10"/>
      <c r="F1728" s="10"/>
      <c r="G1728" s="10"/>
      <c r="H1728" s="10"/>
      <c r="I1728" s="10"/>
    </row>
    <row r="1729" spans="2:9">
      <c r="B1729" s="10"/>
      <c r="C1729" s="10"/>
      <c r="D1729" s="10"/>
      <c r="E1729" s="10"/>
      <c r="F1729" s="10"/>
      <c r="G1729" s="10"/>
      <c r="H1729" s="10"/>
      <c r="I1729" s="10"/>
    </row>
    <row r="1730" spans="2:9">
      <c r="B1730" s="10"/>
      <c r="C1730" s="10"/>
      <c r="D1730" s="10"/>
      <c r="E1730" s="10"/>
      <c r="F1730" s="10"/>
      <c r="G1730" s="10"/>
      <c r="H1730" s="10"/>
      <c r="I1730" s="10"/>
    </row>
    <row r="1731" spans="2:9">
      <c r="B1731" s="10"/>
      <c r="C1731" s="10"/>
      <c r="D1731" s="10"/>
      <c r="E1731" s="10"/>
      <c r="F1731" s="10"/>
      <c r="G1731" s="10"/>
      <c r="H1731" s="10"/>
      <c r="I1731" s="10"/>
    </row>
    <row r="1732" spans="2:9">
      <c r="B1732" s="10"/>
      <c r="C1732" s="10"/>
      <c r="D1732" s="10"/>
      <c r="E1732" s="10"/>
      <c r="F1732" s="10"/>
      <c r="G1732" s="10"/>
      <c r="H1732" s="10"/>
      <c r="I1732" s="10"/>
    </row>
    <row r="1733" spans="2:9">
      <c r="B1733" s="10"/>
      <c r="C1733" s="10"/>
      <c r="D1733" s="10"/>
      <c r="E1733" s="10"/>
      <c r="F1733" s="10"/>
      <c r="G1733" s="10"/>
      <c r="H1733" s="10"/>
      <c r="I1733" s="10"/>
    </row>
    <row r="1734" spans="2:9">
      <c r="B1734" s="10"/>
      <c r="C1734" s="10"/>
      <c r="D1734" s="10"/>
      <c r="E1734" s="10"/>
      <c r="F1734" s="10"/>
      <c r="G1734" s="10"/>
      <c r="H1734" s="10"/>
      <c r="I1734" s="10"/>
    </row>
    <row r="1735" spans="2:9">
      <c r="B1735" s="10"/>
      <c r="C1735" s="10"/>
      <c r="D1735" s="10"/>
      <c r="E1735" s="10"/>
      <c r="F1735" s="10"/>
      <c r="G1735" s="10"/>
      <c r="H1735" s="10"/>
      <c r="I1735" s="10"/>
    </row>
    <row r="1736" spans="2:9">
      <c r="B1736" s="10"/>
      <c r="C1736" s="10"/>
      <c r="D1736" s="10"/>
      <c r="E1736" s="10"/>
      <c r="F1736" s="10"/>
      <c r="G1736" s="10"/>
      <c r="H1736" s="10"/>
      <c r="I1736" s="10"/>
    </row>
    <row r="1737" spans="2:9">
      <c r="B1737" s="10"/>
      <c r="C1737" s="10"/>
      <c r="D1737" s="10"/>
      <c r="E1737" s="10"/>
      <c r="F1737" s="10"/>
      <c r="G1737" s="10"/>
      <c r="H1737" s="10"/>
      <c r="I1737" s="10"/>
    </row>
    <row r="1738" spans="2:9">
      <c r="B1738" s="10"/>
      <c r="C1738" s="10"/>
      <c r="D1738" s="10"/>
      <c r="E1738" s="10"/>
      <c r="F1738" s="10"/>
      <c r="G1738" s="10"/>
      <c r="H1738" s="10"/>
      <c r="I1738" s="10"/>
    </row>
    <row r="1739" spans="2:9">
      <c r="B1739" s="10"/>
      <c r="C1739" s="10"/>
      <c r="D1739" s="10"/>
      <c r="E1739" s="10"/>
      <c r="F1739" s="10"/>
      <c r="G1739" s="10"/>
      <c r="H1739" s="10"/>
      <c r="I1739" s="10"/>
    </row>
    <row r="1740" spans="2:9">
      <c r="B1740" s="10"/>
      <c r="C1740" s="10"/>
      <c r="D1740" s="10"/>
      <c r="E1740" s="10"/>
      <c r="F1740" s="10"/>
      <c r="G1740" s="10"/>
      <c r="H1740" s="10"/>
      <c r="I1740" s="10"/>
    </row>
    <row r="1741" spans="2:9">
      <c r="B1741" s="10"/>
      <c r="C1741" s="10"/>
      <c r="D1741" s="10"/>
      <c r="E1741" s="10"/>
      <c r="F1741" s="10"/>
      <c r="G1741" s="10"/>
      <c r="H1741" s="10"/>
      <c r="I1741" s="10"/>
    </row>
    <row r="1742" spans="2:9">
      <c r="B1742" s="10"/>
      <c r="C1742" s="10"/>
      <c r="D1742" s="10"/>
      <c r="E1742" s="10"/>
      <c r="F1742" s="10"/>
      <c r="G1742" s="10"/>
      <c r="H1742" s="10"/>
      <c r="I1742" s="10"/>
    </row>
    <row r="1743" spans="2:9">
      <c r="B1743" s="10"/>
      <c r="C1743" s="10"/>
      <c r="D1743" s="10"/>
      <c r="E1743" s="10"/>
      <c r="F1743" s="10"/>
      <c r="G1743" s="10"/>
      <c r="H1743" s="10"/>
      <c r="I1743" s="10"/>
    </row>
    <row r="1744" spans="2:9">
      <c r="B1744" s="10"/>
      <c r="C1744" s="10"/>
      <c r="D1744" s="10"/>
      <c r="E1744" s="10"/>
      <c r="F1744" s="10"/>
      <c r="G1744" s="10"/>
      <c r="H1744" s="10"/>
      <c r="I1744" s="10"/>
    </row>
    <row r="1745" spans="2:9">
      <c r="B1745" s="10"/>
      <c r="C1745" s="10"/>
      <c r="D1745" s="10"/>
      <c r="E1745" s="10"/>
      <c r="F1745" s="10"/>
      <c r="G1745" s="10"/>
      <c r="H1745" s="10"/>
      <c r="I1745" s="10"/>
    </row>
    <row r="1746" spans="2:9">
      <c r="B1746" s="10"/>
      <c r="C1746" s="10"/>
      <c r="D1746" s="10"/>
      <c r="E1746" s="10"/>
      <c r="F1746" s="10"/>
      <c r="G1746" s="10"/>
      <c r="H1746" s="10"/>
      <c r="I1746" s="10"/>
    </row>
    <row r="1747" spans="2:9">
      <c r="B1747" s="10"/>
      <c r="C1747" s="10"/>
      <c r="D1747" s="10"/>
      <c r="E1747" s="10"/>
      <c r="F1747" s="10"/>
      <c r="G1747" s="10"/>
      <c r="H1747" s="10"/>
      <c r="I1747" s="10"/>
    </row>
    <row r="1748" spans="2:9">
      <c r="B1748" s="10"/>
      <c r="C1748" s="10"/>
      <c r="D1748" s="10"/>
      <c r="E1748" s="10"/>
      <c r="F1748" s="10"/>
      <c r="G1748" s="10"/>
      <c r="H1748" s="10"/>
      <c r="I1748" s="10"/>
    </row>
    <row r="1749" spans="2:9">
      <c r="B1749" s="10"/>
      <c r="C1749" s="10"/>
      <c r="D1749" s="10"/>
      <c r="E1749" s="10"/>
      <c r="F1749" s="10"/>
      <c r="G1749" s="10"/>
      <c r="H1749" s="10"/>
      <c r="I1749" s="10"/>
    </row>
    <row r="1750" spans="2:9">
      <c r="B1750" s="10"/>
      <c r="C1750" s="10"/>
      <c r="D1750" s="10"/>
      <c r="E1750" s="10"/>
      <c r="F1750" s="10"/>
      <c r="G1750" s="10"/>
      <c r="H1750" s="10"/>
      <c r="I1750" s="10"/>
    </row>
    <row r="1751" spans="2:9">
      <c r="B1751" s="10"/>
      <c r="C1751" s="10"/>
      <c r="D1751" s="10"/>
      <c r="E1751" s="10"/>
      <c r="F1751" s="10"/>
      <c r="G1751" s="10"/>
      <c r="H1751" s="10"/>
      <c r="I1751" s="10"/>
    </row>
    <row r="1752" spans="2:9">
      <c r="B1752" s="10"/>
      <c r="C1752" s="10"/>
      <c r="D1752" s="10"/>
      <c r="E1752" s="10"/>
      <c r="F1752" s="10"/>
      <c r="G1752" s="10"/>
      <c r="H1752" s="10"/>
      <c r="I1752" s="10"/>
    </row>
    <row r="1753" spans="2:9">
      <c r="B1753" s="10"/>
      <c r="C1753" s="10"/>
      <c r="D1753" s="10"/>
      <c r="E1753" s="10"/>
      <c r="F1753" s="10"/>
      <c r="G1753" s="10"/>
      <c r="H1753" s="10"/>
      <c r="I1753" s="10"/>
    </row>
    <row r="1754" spans="2:9">
      <c r="B1754" s="10"/>
      <c r="C1754" s="10"/>
      <c r="D1754" s="10"/>
      <c r="E1754" s="10"/>
      <c r="F1754" s="10"/>
      <c r="G1754" s="10"/>
      <c r="H1754" s="10"/>
      <c r="I1754" s="10"/>
    </row>
    <row r="1755" spans="2:9">
      <c r="B1755" s="10"/>
      <c r="C1755" s="10"/>
      <c r="D1755" s="10"/>
      <c r="E1755" s="10"/>
      <c r="F1755" s="10"/>
      <c r="G1755" s="10"/>
      <c r="H1755" s="10"/>
      <c r="I1755" s="10"/>
    </row>
    <row r="1756" spans="2:9">
      <c r="B1756" s="10"/>
      <c r="C1756" s="10"/>
      <c r="D1756" s="10"/>
      <c r="E1756" s="10"/>
      <c r="F1756" s="10"/>
      <c r="G1756" s="10"/>
      <c r="H1756" s="10"/>
      <c r="I1756" s="10"/>
    </row>
    <row r="1757" spans="2:9">
      <c r="B1757" s="10"/>
      <c r="C1757" s="10"/>
      <c r="D1757" s="10"/>
      <c r="E1757" s="10"/>
      <c r="F1757" s="10"/>
      <c r="G1757" s="10"/>
      <c r="H1757" s="10"/>
      <c r="I1757" s="10"/>
    </row>
    <row r="1758" spans="2:9">
      <c r="B1758" s="10"/>
      <c r="C1758" s="10"/>
      <c r="D1758" s="10"/>
      <c r="E1758" s="10"/>
      <c r="F1758" s="10"/>
      <c r="G1758" s="10"/>
      <c r="H1758" s="10"/>
      <c r="I1758" s="10"/>
    </row>
    <row r="1759" spans="2:9">
      <c r="B1759" s="10"/>
      <c r="C1759" s="10"/>
      <c r="D1759" s="10"/>
      <c r="E1759" s="10"/>
      <c r="F1759" s="10"/>
      <c r="G1759" s="10"/>
      <c r="H1759" s="10"/>
      <c r="I1759" s="10"/>
    </row>
    <row r="1760" spans="2:9">
      <c r="B1760" s="10"/>
      <c r="C1760" s="10"/>
      <c r="D1760" s="10"/>
      <c r="E1760" s="10"/>
      <c r="F1760" s="10"/>
      <c r="G1760" s="10"/>
      <c r="H1760" s="10"/>
      <c r="I1760" s="10"/>
    </row>
    <row r="1761" spans="2:9">
      <c r="B1761" s="10"/>
      <c r="C1761" s="10"/>
      <c r="D1761" s="10"/>
      <c r="E1761" s="10"/>
      <c r="F1761" s="10"/>
      <c r="G1761" s="10"/>
      <c r="H1761" s="10"/>
      <c r="I1761" s="10"/>
    </row>
    <row r="1762" spans="2:9">
      <c r="B1762" s="10"/>
      <c r="C1762" s="10"/>
      <c r="D1762" s="10"/>
      <c r="E1762" s="10"/>
      <c r="F1762" s="10"/>
      <c r="G1762" s="10"/>
      <c r="H1762" s="10"/>
      <c r="I1762" s="10"/>
    </row>
    <row r="1763" spans="2:9">
      <c r="B1763" s="10"/>
      <c r="C1763" s="10"/>
      <c r="D1763" s="10"/>
      <c r="E1763" s="10"/>
      <c r="F1763" s="10"/>
      <c r="G1763" s="10"/>
      <c r="H1763" s="10"/>
      <c r="I1763" s="10"/>
    </row>
    <row r="1764" spans="2:9">
      <c r="B1764" s="10"/>
      <c r="C1764" s="10"/>
      <c r="D1764" s="10"/>
      <c r="E1764" s="10"/>
      <c r="F1764" s="10"/>
      <c r="G1764" s="10"/>
      <c r="H1764" s="10"/>
      <c r="I1764" s="10"/>
    </row>
    <row r="1765" spans="2:9">
      <c r="B1765" s="10"/>
      <c r="C1765" s="10"/>
      <c r="D1765" s="10"/>
      <c r="E1765" s="10"/>
      <c r="F1765" s="10"/>
      <c r="G1765" s="10"/>
      <c r="H1765" s="10"/>
      <c r="I1765" s="10"/>
    </row>
    <row r="1766" spans="2:9">
      <c r="B1766" s="10"/>
      <c r="C1766" s="10"/>
      <c r="D1766" s="10"/>
      <c r="E1766" s="10"/>
      <c r="F1766" s="10"/>
      <c r="G1766" s="10"/>
      <c r="H1766" s="10"/>
      <c r="I1766" s="10"/>
    </row>
    <row r="1767" spans="2:9">
      <c r="B1767" s="10"/>
      <c r="C1767" s="10"/>
      <c r="D1767" s="10"/>
      <c r="E1767" s="10"/>
      <c r="F1767" s="10"/>
      <c r="G1767" s="10"/>
      <c r="H1767" s="10"/>
      <c r="I1767" s="10"/>
    </row>
    <row r="1768" spans="2:9">
      <c r="B1768" s="10"/>
      <c r="C1768" s="10"/>
      <c r="D1768" s="10"/>
      <c r="E1768" s="10"/>
      <c r="F1768" s="10"/>
      <c r="G1768" s="10"/>
      <c r="H1768" s="10"/>
      <c r="I1768" s="10"/>
    </row>
    <row r="1769" spans="2:9">
      <c r="B1769" s="10"/>
      <c r="C1769" s="10"/>
      <c r="D1769" s="10"/>
      <c r="E1769" s="10"/>
      <c r="F1769" s="10"/>
      <c r="G1769" s="10"/>
      <c r="H1769" s="10"/>
      <c r="I1769" s="10"/>
    </row>
    <row r="1770" spans="2:9">
      <c r="B1770" s="10"/>
      <c r="C1770" s="10"/>
      <c r="D1770" s="10"/>
      <c r="E1770" s="10"/>
      <c r="F1770" s="10"/>
      <c r="G1770" s="10"/>
      <c r="H1770" s="10"/>
      <c r="I1770" s="10"/>
    </row>
    <row r="1771" spans="2:9">
      <c r="B1771" s="10"/>
      <c r="C1771" s="10"/>
      <c r="D1771" s="10"/>
      <c r="E1771" s="10"/>
      <c r="F1771" s="10"/>
      <c r="G1771" s="10"/>
      <c r="H1771" s="10"/>
      <c r="I1771" s="10"/>
    </row>
    <row r="1772" spans="2:9">
      <c r="B1772" s="10"/>
      <c r="C1772" s="10"/>
      <c r="D1772" s="10"/>
      <c r="E1772" s="10"/>
      <c r="F1772" s="10"/>
      <c r="G1772" s="10"/>
      <c r="H1772" s="10"/>
      <c r="I1772" s="10"/>
    </row>
    <row r="1773" spans="2:9">
      <c r="B1773" s="10"/>
      <c r="C1773" s="10"/>
      <c r="D1773" s="10"/>
      <c r="E1773" s="10"/>
      <c r="F1773" s="10"/>
      <c r="G1773" s="10"/>
      <c r="H1773" s="10"/>
      <c r="I1773" s="10"/>
    </row>
    <row r="1774" spans="2:9">
      <c r="B1774" s="10"/>
      <c r="C1774" s="10"/>
      <c r="D1774" s="10"/>
      <c r="E1774" s="10"/>
      <c r="F1774" s="10"/>
      <c r="G1774" s="10"/>
      <c r="H1774" s="10"/>
      <c r="I1774" s="10"/>
    </row>
    <row r="1775" spans="2:9">
      <c r="B1775" s="10"/>
      <c r="C1775" s="10"/>
      <c r="D1775" s="10"/>
      <c r="E1775" s="10"/>
      <c r="F1775" s="10"/>
      <c r="G1775" s="10"/>
      <c r="H1775" s="10"/>
      <c r="I1775" s="10"/>
    </row>
    <row r="1776" spans="2:9">
      <c r="B1776" s="10"/>
      <c r="C1776" s="10"/>
      <c r="D1776" s="10"/>
      <c r="E1776" s="10"/>
      <c r="F1776" s="10"/>
      <c r="G1776" s="10"/>
      <c r="H1776" s="10"/>
      <c r="I1776" s="10"/>
    </row>
    <row r="1777" spans="2:9">
      <c r="B1777" s="10"/>
      <c r="C1777" s="10"/>
      <c r="D1777" s="10"/>
      <c r="E1777" s="10"/>
      <c r="F1777" s="10"/>
      <c r="G1777" s="10"/>
      <c r="H1777" s="10"/>
      <c r="I1777" s="10"/>
    </row>
    <row r="1778" spans="2:9">
      <c r="B1778" s="10"/>
      <c r="C1778" s="10"/>
      <c r="D1778" s="10"/>
      <c r="E1778" s="10"/>
      <c r="F1778" s="10"/>
      <c r="G1778" s="10"/>
      <c r="H1778" s="10"/>
      <c r="I1778" s="10"/>
    </row>
    <row r="1779" spans="2:9">
      <c r="B1779" s="10"/>
      <c r="C1779" s="10"/>
      <c r="D1779" s="10"/>
      <c r="E1779" s="10"/>
      <c r="F1779" s="10"/>
      <c r="G1779" s="10"/>
      <c r="H1779" s="10"/>
      <c r="I1779" s="10"/>
    </row>
    <row r="1780" spans="2:9">
      <c r="B1780" s="10"/>
      <c r="C1780" s="10"/>
      <c r="D1780" s="10"/>
      <c r="E1780" s="10"/>
      <c r="F1780" s="10"/>
      <c r="G1780" s="10"/>
      <c r="H1780" s="10"/>
      <c r="I1780" s="10"/>
    </row>
    <row r="1781" spans="2:9">
      <c r="B1781" s="10"/>
      <c r="C1781" s="10"/>
      <c r="D1781" s="10"/>
      <c r="E1781" s="10"/>
      <c r="F1781" s="10"/>
      <c r="G1781" s="10"/>
      <c r="H1781" s="10"/>
      <c r="I1781" s="10"/>
    </row>
    <row r="1782" spans="2:9">
      <c r="B1782" s="10"/>
      <c r="C1782" s="10"/>
      <c r="D1782" s="10"/>
      <c r="E1782" s="10"/>
      <c r="F1782" s="10"/>
      <c r="G1782" s="10"/>
      <c r="H1782" s="10"/>
      <c r="I1782" s="10"/>
    </row>
    <row r="1783" spans="2:9">
      <c r="B1783" s="10"/>
      <c r="C1783" s="10"/>
      <c r="D1783" s="10"/>
      <c r="E1783" s="10"/>
      <c r="F1783" s="10"/>
      <c r="G1783" s="10"/>
      <c r="H1783" s="10"/>
      <c r="I1783" s="10"/>
    </row>
    <row r="1784" spans="2:9">
      <c r="B1784" s="10"/>
      <c r="C1784" s="10"/>
      <c r="D1784" s="10"/>
      <c r="E1784" s="10"/>
      <c r="F1784" s="10"/>
      <c r="G1784" s="10"/>
      <c r="H1784" s="10"/>
      <c r="I1784" s="10"/>
    </row>
    <row r="1785" spans="2:9">
      <c r="B1785" s="10"/>
      <c r="C1785" s="10"/>
      <c r="D1785" s="10"/>
      <c r="E1785" s="10"/>
      <c r="F1785" s="10"/>
      <c r="G1785" s="10"/>
      <c r="H1785" s="10"/>
      <c r="I1785" s="10"/>
    </row>
    <row r="1786" spans="2:9">
      <c r="B1786" s="10"/>
      <c r="C1786" s="10"/>
      <c r="D1786" s="10"/>
      <c r="E1786" s="10"/>
      <c r="F1786" s="10"/>
      <c r="G1786" s="10"/>
      <c r="H1786" s="10"/>
      <c r="I1786" s="10"/>
    </row>
    <row r="1787" spans="2:9">
      <c r="B1787" s="10"/>
      <c r="C1787" s="10"/>
      <c r="D1787" s="10"/>
      <c r="E1787" s="10"/>
      <c r="F1787" s="10"/>
      <c r="G1787" s="10"/>
      <c r="H1787" s="10"/>
      <c r="I1787" s="10"/>
    </row>
    <row r="1788" spans="2:9">
      <c r="B1788" s="10"/>
      <c r="C1788" s="10"/>
      <c r="D1788" s="10"/>
      <c r="E1788" s="10"/>
      <c r="F1788" s="10"/>
      <c r="G1788" s="10"/>
      <c r="H1788" s="10"/>
      <c r="I1788" s="10"/>
    </row>
    <row r="1789" spans="2:9">
      <c r="B1789" s="10"/>
      <c r="C1789" s="10"/>
      <c r="D1789" s="10"/>
      <c r="E1789" s="10"/>
      <c r="F1789" s="10"/>
      <c r="G1789" s="10"/>
      <c r="H1789" s="10"/>
      <c r="I1789" s="10"/>
    </row>
    <row r="1790" spans="2:9">
      <c r="B1790" s="10"/>
      <c r="C1790" s="10"/>
      <c r="D1790" s="10"/>
      <c r="E1790" s="10"/>
      <c r="F1790" s="10"/>
      <c r="G1790" s="10"/>
      <c r="H1790" s="10"/>
      <c r="I1790" s="10"/>
    </row>
    <row r="1791" spans="2:9">
      <c r="B1791" s="10"/>
      <c r="C1791" s="10"/>
      <c r="D1791" s="10"/>
      <c r="E1791" s="10"/>
      <c r="F1791" s="10"/>
      <c r="G1791" s="10"/>
      <c r="H1791" s="10"/>
      <c r="I1791" s="10"/>
    </row>
    <row r="1792" spans="2:9">
      <c r="B1792" s="10"/>
      <c r="C1792" s="10"/>
      <c r="D1792" s="10"/>
      <c r="E1792" s="10"/>
      <c r="F1792" s="10"/>
      <c r="G1792" s="10"/>
      <c r="H1792" s="10"/>
      <c r="I1792" s="10"/>
    </row>
    <row r="1793" spans="2:9">
      <c r="B1793" s="10"/>
      <c r="C1793" s="10"/>
      <c r="D1793" s="10"/>
      <c r="E1793" s="10"/>
      <c r="F1793" s="10"/>
      <c r="G1793" s="10"/>
      <c r="H1793" s="10"/>
      <c r="I1793" s="10"/>
    </row>
    <row r="1794" spans="2:9">
      <c r="B1794" s="10"/>
      <c r="C1794" s="10"/>
      <c r="D1794" s="10"/>
      <c r="E1794" s="10"/>
      <c r="F1794" s="10"/>
      <c r="G1794" s="10"/>
      <c r="H1794" s="10"/>
      <c r="I1794" s="10"/>
    </row>
    <row r="1795" spans="2:9">
      <c r="B1795" s="10"/>
      <c r="C1795" s="10"/>
      <c r="D1795" s="10"/>
      <c r="E1795" s="10"/>
      <c r="F1795" s="10"/>
      <c r="G1795" s="10"/>
      <c r="H1795" s="10"/>
      <c r="I1795" s="10"/>
    </row>
    <row r="1796" spans="2:9">
      <c r="B1796" s="10"/>
      <c r="C1796" s="10"/>
      <c r="D1796" s="10"/>
      <c r="E1796" s="10"/>
      <c r="F1796" s="10"/>
      <c r="G1796" s="10"/>
      <c r="H1796" s="10"/>
      <c r="I1796" s="10"/>
    </row>
    <row r="1797" spans="2:9">
      <c r="B1797" s="10"/>
      <c r="C1797" s="10"/>
      <c r="D1797" s="10"/>
      <c r="E1797" s="10"/>
      <c r="F1797" s="10"/>
      <c r="G1797" s="10"/>
      <c r="H1797" s="10"/>
      <c r="I1797" s="10"/>
    </row>
    <row r="1798" spans="2:9">
      <c r="B1798" s="10"/>
      <c r="C1798" s="10"/>
      <c r="D1798" s="10"/>
      <c r="E1798" s="10"/>
      <c r="F1798" s="10"/>
      <c r="G1798" s="10"/>
      <c r="H1798" s="10"/>
      <c r="I1798" s="10"/>
    </row>
    <row r="1799" spans="2:9">
      <c r="B1799" s="10"/>
      <c r="C1799" s="10"/>
      <c r="D1799" s="10"/>
      <c r="E1799" s="10"/>
      <c r="F1799" s="10"/>
      <c r="G1799" s="10"/>
      <c r="H1799" s="10"/>
      <c r="I1799" s="10"/>
    </row>
    <row r="1800" spans="2:9">
      <c r="B1800" s="10"/>
      <c r="C1800" s="10"/>
      <c r="D1800" s="10"/>
      <c r="E1800" s="10"/>
      <c r="F1800" s="10"/>
      <c r="G1800" s="10"/>
      <c r="H1800" s="10"/>
      <c r="I1800" s="10"/>
    </row>
    <row r="1801" spans="2:9">
      <c r="B1801" s="10"/>
      <c r="C1801" s="10"/>
      <c r="D1801" s="10"/>
      <c r="E1801" s="10"/>
      <c r="F1801" s="10"/>
      <c r="G1801" s="10"/>
      <c r="H1801" s="10"/>
      <c r="I1801" s="10"/>
    </row>
    <row r="1802" spans="2:9">
      <c r="B1802" s="10"/>
      <c r="C1802" s="10"/>
      <c r="D1802" s="10"/>
      <c r="E1802" s="10"/>
      <c r="F1802" s="10"/>
      <c r="G1802" s="10"/>
      <c r="H1802" s="10"/>
      <c r="I1802" s="10"/>
    </row>
    <row r="1803" spans="2:9">
      <c r="B1803" s="10"/>
      <c r="C1803" s="10"/>
      <c r="D1803" s="10"/>
      <c r="E1803" s="10"/>
      <c r="F1803" s="10"/>
      <c r="G1803" s="10"/>
      <c r="H1803" s="10"/>
      <c r="I1803" s="10"/>
    </row>
    <row r="1804" spans="2:9">
      <c r="B1804" s="10"/>
      <c r="C1804" s="10"/>
      <c r="D1804" s="10"/>
      <c r="E1804" s="10"/>
      <c r="F1804" s="10"/>
      <c r="G1804" s="10"/>
      <c r="H1804" s="10"/>
      <c r="I1804" s="10"/>
    </row>
    <row r="1805" spans="2:9">
      <c r="B1805" s="10"/>
      <c r="C1805" s="10"/>
      <c r="D1805" s="10"/>
      <c r="E1805" s="10"/>
      <c r="F1805" s="10"/>
      <c r="G1805" s="10"/>
      <c r="H1805" s="10"/>
      <c r="I1805" s="10"/>
    </row>
    <row r="1806" spans="2:9">
      <c r="B1806" s="10"/>
      <c r="C1806" s="10"/>
      <c r="D1806" s="10"/>
      <c r="E1806" s="10"/>
      <c r="F1806" s="10"/>
      <c r="G1806" s="10"/>
      <c r="H1806" s="10"/>
      <c r="I1806" s="10"/>
    </row>
    <row r="1807" spans="2:9">
      <c r="B1807" s="10"/>
      <c r="C1807" s="10"/>
      <c r="D1807" s="10"/>
      <c r="E1807" s="10"/>
      <c r="F1807" s="10"/>
      <c r="G1807" s="10"/>
      <c r="H1807" s="10"/>
      <c r="I1807" s="10"/>
    </row>
    <row r="1808" spans="2:9">
      <c r="B1808" s="10"/>
      <c r="C1808" s="10"/>
      <c r="D1808" s="10"/>
      <c r="E1808" s="10"/>
      <c r="F1808" s="10"/>
      <c r="G1808" s="10"/>
      <c r="H1808" s="10"/>
      <c r="I1808" s="10"/>
    </row>
    <row r="1809" spans="2:9">
      <c r="B1809" s="10"/>
      <c r="C1809" s="10"/>
      <c r="D1809" s="10"/>
      <c r="E1809" s="10"/>
      <c r="F1809" s="10"/>
      <c r="G1809" s="10"/>
      <c r="H1809" s="10"/>
      <c r="I1809" s="10"/>
    </row>
    <row r="1810" spans="2:9">
      <c r="B1810" s="10"/>
      <c r="C1810" s="10"/>
      <c r="D1810" s="10"/>
      <c r="E1810" s="10"/>
      <c r="F1810" s="10"/>
      <c r="G1810" s="10"/>
      <c r="H1810" s="10"/>
      <c r="I1810" s="10"/>
    </row>
    <row r="1811" spans="2:9">
      <c r="B1811" s="10"/>
      <c r="C1811" s="10"/>
      <c r="D1811" s="10"/>
      <c r="E1811" s="10"/>
      <c r="F1811" s="10"/>
      <c r="G1811" s="10"/>
      <c r="H1811" s="10"/>
      <c r="I1811" s="10"/>
    </row>
    <row r="1812" spans="2:9">
      <c r="B1812" s="10"/>
      <c r="C1812" s="10"/>
      <c r="D1812" s="10"/>
      <c r="E1812" s="10"/>
      <c r="F1812" s="10"/>
      <c r="G1812" s="10"/>
      <c r="H1812" s="10"/>
      <c r="I1812" s="10"/>
    </row>
    <row r="1813" spans="2:9">
      <c r="B1813" s="10"/>
      <c r="C1813" s="10"/>
      <c r="D1813" s="10"/>
      <c r="E1813" s="10"/>
      <c r="F1813" s="10"/>
      <c r="G1813" s="10"/>
      <c r="H1813" s="10"/>
      <c r="I1813" s="10"/>
    </row>
    <row r="1814" spans="2:9">
      <c r="B1814" s="10"/>
      <c r="C1814" s="10"/>
      <c r="D1814" s="10"/>
      <c r="E1814" s="10"/>
      <c r="F1814" s="10"/>
      <c r="G1814" s="10"/>
      <c r="H1814" s="10"/>
      <c r="I1814" s="10"/>
    </row>
    <row r="1815" spans="2:9">
      <c r="B1815" s="10"/>
      <c r="C1815" s="10"/>
      <c r="D1815" s="10"/>
      <c r="E1815" s="10"/>
      <c r="F1815" s="10"/>
      <c r="G1815" s="10"/>
      <c r="H1815" s="10"/>
      <c r="I1815" s="10"/>
    </row>
    <row r="1816" spans="2:9">
      <c r="B1816" s="10"/>
      <c r="C1816" s="10"/>
      <c r="D1816" s="10"/>
      <c r="E1816" s="10"/>
      <c r="F1816" s="10"/>
      <c r="G1816" s="10"/>
      <c r="H1816" s="10"/>
      <c r="I1816" s="10"/>
    </row>
    <row r="1817" spans="2:9">
      <c r="B1817" s="10"/>
      <c r="C1817" s="10"/>
      <c r="D1817" s="10"/>
      <c r="E1817" s="10"/>
      <c r="F1817" s="10"/>
      <c r="G1817" s="10"/>
      <c r="H1817" s="10"/>
      <c r="I1817" s="10"/>
    </row>
    <row r="1818" spans="2:9">
      <c r="B1818" s="10"/>
      <c r="C1818" s="10"/>
      <c r="D1818" s="10"/>
      <c r="E1818" s="10"/>
      <c r="F1818" s="10"/>
      <c r="G1818" s="10"/>
      <c r="H1818" s="10"/>
      <c r="I1818" s="10"/>
    </row>
    <row r="1819" spans="2:9">
      <c r="B1819" s="10"/>
      <c r="C1819" s="10"/>
      <c r="D1819" s="10"/>
      <c r="E1819" s="10"/>
      <c r="F1819" s="10"/>
      <c r="G1819" s="10"/>
      <c r="H1819" s="10"/>
      <c r="I1819" s="10"/>
    </row>
    <row r="1820" spans="2:9">
      <c r="B1820" s="10"/>
      <c r="C1820" s="10"/>
      <c r="D1820" s="10"/>
      <c r="E1820" s="10"/>
      <c r="F1820" s="10"/>
      <c r="G1820" s="10"/>
      <c r="H1820" s="10"/>
      <c r="I1820" s="10"/>
    </row>
    <row r="1821" spans="2:9">
      <c r="B1821" s="10"/>
      <c r="C1821" s="10"/>
      <c r="D1821" s="10"/>
      <c r="E1821" s="10"/>
      <c r="F1821" s="10"/>
      <c r="G1821" s="10"/>
      <c r="H1821" s="10"/>
      <c r="I1821" s="10"/>
    </row>
    <row r="1822" spans="2:9">
      <c r="B1822" s="10"/>
      <c r="C1822" s="10"/>
      <c r="D1822" s="10"/>
      <c r="E1822" s="10"/>
      <c r="F1822" s="10"/>
      <c r="G1822" s="10"/>
      <c r="H1822" s="10"/>
      <c r="I1822" s="10"/>
    </row>
    <row r="1823" spans="2:9">
      <c r="B1823" s="10"/>
      <c r="C1823" s="10"/>
      <c r="D1823" s="10"/>
      <c r="E1823" s="10"/>
      <c r="F1823" s="10"/>
      <c r="G1823" s="10"/>
      <c r="H1823" s="10"/>
      <c r="I1823" s="10"/>
    </row>
    <row r="1824" spans="2:9">
      <c r="B1824" s="10"/>
      <c r="C1824" s="10"/>
      <c r="D1824" s="10"/>
      <c r="E1824" s="10"/>
      <c r="F1824" s="10"/>
      <c r="G1824" s="10"/>
      <c r="H1824" s="10"/>
      <c r="I1824" s="10"/>
    </row>
    <row r="1825" spans="2:9">
      <c r="B1825" s="10"/>
      <c r="C1825" s="10"/>
      <c r="D1825" s="10"/>
      <c r="E1825" s="10"/>
      <c r="F1825" s="10"/>
      <c r="G1825" s="10"/>
      <c r="H1825" s="10"/>
      <c r="I1825" s="10"/>
    </row>
    <row r="1826" spans="2:9">
      <c r="B1826" s="10"/>
      <c r="C1826" s="10"/>
      <c r="D1826" s="10"/>
      <c r="E1826" s="10"/>
      <c r="F1826" s="10"/>
      <c r="G1826" s="10"/>
      <c r="H1826" s="10"/>
      <c r="I1826" s="10"/>
    </row>
    <row r="1827" spans="2:9">
      <c r="B1827" s="10"/>
      <c r="C1827" s="10"/>
      <c r="D1827" s="10"/>
      <c r="E1827" s="10"/>
      <c r="F1827" s="10"/>
      <c r="G1827" s="10"/>
      <c r="H1827" s="10"/>
      <c r="I1827" s="10"/>
    </row>
    <row r="1828" spans="2:9">
      <c r="B1828" s="10"/>
      <c r="C1828" s="10"/>
      <c r="D1828" s="10"/>
      <c r="E1828" s="10"/>
      <c r="F1828" s="10"/>
      <c r="G1828" s="10"/>
      <c r="H1828" s="10"/>
      <c r="I1828" s="10"/>
    </row>
    <row r="1829" spans="2:9">
      <c r="B1829" s="10"/>
      <c r="C1829" s="10"/>
      <c r="D1829" s="10"/>
      <c r="E1829" s="10"/>
      <c r="F1829" s="10"/>
      <c r="G1829" s="10"/>
      <c r="H1829" s="10"/>
      <c r="I1829" s="10"/>
    </row>
    <row r="1830" spans="2:9">
      <c r="B1830" s="10"/>
      <c r="C1830" s="10"/>
      <c r="D1830" s="10"/>
      <c r="E1830" s="10"/>
      <c r="F1830" s="10"/>
      <c r="G1830" s="10"/>
      <c r="H1830" s="10"/>
      <c r="I1830" s="10"/>
    </row>
    <row r="1831" spans="2:9">
      <c r="B1831" s="10"/>
      <c r="C1831" s="10"/>
      <c r="D1831" s="10"/>
      <c r="E1831" s="10"/>
      <c r="F1831" s="10"/>
      <c r="G1831" s="10"/>
      <c r="H1831" s="10"/>
      <c r="I1831" s="10"/>
    </row>
    <row r="1832" spans="2:9">
      <c r="B1832" s="10"/>
      <c r="C1832" s="10"/>
      <c r="D1832" s="10"/>
      <c r="E1832" s="10"/>
      <c r="F1832" s="10"/>
      <c r="G1832" s="10"/>
      <c r="H1832" s="10"/>
      <c r="I1832" s="10"/>
    </row>
    <row r="1833" spans="2:9">
      <c r="B1833" s="10"/>
      <c r="C1833" s="10"/>
      <c r="D1833" s="10"/>
      <c r="E1833" s="10"/>
      <c r="F1833" s="10"/>
      <c r="G1833" s="10"/>
      <c r="H1833" s="10"/>
      <c r="I1833" s="10"/>
    </row>
    <row r="1834" spans="2:9">
      <c r="B1834" s="10"/>
      <c r="C1834" s="10"/>
      <c r="D1834" s="10"/>
      <c r="E1834" s="10"/>
      <c r="F1834" s="10"/>
      <c r="G1834" s="10"/>
      <c r="H1834" s="10"/>
      <c r="I1834" s="10"/>
    </row>
    <row r="1835" spans="2:9">
      <c r="B1835" s="10"/>
      <c r="C1835" s="10"/>
      <c r="D1835" s="10"/>
      <c r="E1835" s="10"/>
      <c r="F1835" s="10"/>
      <c r="G1835" s="10"/>
      <c r="H1835" s="10"/>
      <c r="I1835" s="10"/>
    </row>
    <row r="1836" spans="2:9">
      <c r="B1836" s="10"/>
      <c r="C1836" s="10"/>
      <c r="D1836" s="10"/>
      <c r="E1836" s="10"/>
      <c r="F1836" s="10"/>
      <c r="G1836" s="10"/>
      <c r="H1836" s="10"/>
      <c r="I1836" s="10"/>
    </row>
    <row r="1837" spans="2:9">
      <c r="B1837" s="10"/>
      <c r="C1837" s="10"/>
      <c r="D1837" s="10"/>
      <c r="E1837" s="10"/>
      <c r="F1837" s="10"/>
      <c r="G1837" s="10"/>
      <c r="H1837" s="10"/>
      <c r="I1837" s="10"/>
    </row>
    <row r="1838" spans="2:9">
      <c r="B1838" s="10"/>
      <c r="C1838" s="10"/>
      <c r="D1838" s="10"/>
      <c r="E1838" s="10"/>
      <c r="F1838" s="10"/>
      <c r="G1838" s="10"/>
      <c r="H1838" s="10"/>
      <c r="I1838" s="10"/>
    </row>
    <row r="1839" spans="2:9">
      <c r="B1839" s="10"/>
      <c r="C1839" s="10"/>
      <c r="D1839" s="10"/>
      <c r="E1839" s="10"/>
      <c r="F1839" s="10"/>
      <c r="G1839" s="10"/>
      <c r="H1839" s="10"/>
      <c r="I1839" s="10"/>
    </row>
    <row r="1840" spans="2:9">
      <c r="B1840" s="10"/>
      <c r="C1840" s="10"/>
      <c r="D1840" s="10"/>
      <c r="E1840" s="10"/>
      <c r="F1840" s="10"/>
      <c r="G1840" s="10"/>
      <c r="H1840" s="10"/>
      <c r="I1840" s="10"/>
    </row>
    <row r="1841" spans="2:9">
      <c r="B1841" s="10"/>
      <c r="C1841" s="10"/>
      <c r="D1841" s="10"/>
      <c r="E1841" s="10"/>
      <c r="F1841" s="10"/>
      <c r="G1841" s="10"/>
      <c r="H1841" s="10"/>
      <c r="I1841" s="10"/>
    </row>
    <row r="1842" spans="2:9">
      <c r="B1842" s="10"/>
      <c r="C1842" s="10"/>
      <c r="D1842" s="10"/>
      <c r="E1842" s="10"/>
      <c r="F1842" s="10"/>
      <c r="G1842" s="10"/>
      <c r="H1842" s="10"/>
      <c r="I1842" s="10"/>
    </row>
    <row r="1843" spans="2:9">
      <c r="B1843" s="10"/>
      <c r="C1843" s="10"/>
      <c r="D1843" s="10"/>
      <c r="E1843" s="10"/>
      <c r="F1843" s="10"/>
      <c r="G1843" s="10"/>
      <c r="H1843" s="10"/>
      <c r="I1843" s="10"/>
    </row>
    <row r="1844" spans="2:9">
      <c r="B1844" s="10"/>
      <c r="C1844" s="10"/>
      <c r="D1844" s="10"/>
      <c r="E1844" s="10"/>
      <c r="F1844" s="10"/>
      <c r="G1844" s="10"/>
      <c r="H1844" s="10"/>
      <c r="I1844" s="10"/>
    </row>
    <row r="1845" spans="2:9">
      <c r="B1845" s="10"/>
      <c r="C1845" s="10"/>
      <c r="D1845" s="10"/>
      <c r="E1845" s="10"/>
      <c r="F1845" s="10"/>
      <c r="G1845" s="10"/>
      <c r="H1845" s="10"/>
      <c r="I1845" s="10"/>
    </row>
    <row r="1846" spans="2:9">
      <c r="B1846" s="10"/>
      <c r="C1846" s="10"/>
      <c r="D1846" s="10"/>
      <c r="E1846" s="10"/>
      <c r="F1846" s="10"/>
      <c r="G1846" s="10"/>
      <c r="H1846" s="10"/>
      <c r="I1846" s="10"/>
    </row>
    <row r="1847" spans="2:9">
      <c r="B1847" s="10"/>
      <c r="C1847" s="10"/>
      <c r="D1847" s="10"/>
      <c r="E1847" s="10"/>
      <c r="F1847" s="10"/>
      <c r="G1847" s="10"/>
      <c r="H1847" s="10"/>
      <c r="I1847" s="10"/>
    </row>
    <row r="1848" spans="2:9">
      <c r="B1848" s="10"/>
      <c r="C1848" s="10"/>
      <c r="D1848" s="10"/>
      <c r="E1848" s="10"/>
      <c r="F1848" s="10"/>
      <c r="G1848" s="10"/>
      <c r="H1848" s="10"/>
      <c r="I1848" s="10"/>
    </row>
    <row r="1849" spans="2:9">
      <c r="B1849" s="10"/>
      <c r="C1849" s="10"/>
      <c r="D1849" s="10"/>
      <c r="E1849" s="10"/>
      <c r="F1849" s="10"/>
      <c r="G1849" s="10"/>
      <c r="H1849" s="10"/>
      <c r="I1849" s="10"/>
    </row>
    <row r="1850" spans="2:9">
      <c r="B1850" s="10"/>
      <c r="C1850" s="10"/>
      <c r="D1850" s="10"/>
      <c r="E1850" s="10"/>
      <c r="F1850" s="10"/>
      <c r="G1850" s="10"/>
      <c r="H1850" s="10"/>
      <c r="I1850" s="10"/>
    </row>
    <row r="1851" spans="2:9">
      <c r="B1851" s="10"/>
      <c r="C1851" s="10"/>
      <c r="D1851" s="10"/>
      <c r="E1851" s="10"/>
      <c r="F1851" s="10"/>
      <c r="G1851" s="10"/>
      <c r="H1851" s="10"/>
      <c r="I1851" s="10"/>
    </row>
    <row r="1852" spans="2:9">
      <c r="B1852" s="10"/>
      <c r="C1852" s="10"/>
      <c r="D1852" s="10"/>
      <c r="E1852" s="10"/>
      <c r="F1852" s="10"/>
      <c r="G1852" s="10"/>
      <c r="H1852" s="10"/>
      <c r="I1852" s="10"/>
    </row>
    <row r="1853" spans="2:9">
      <c r="B1853" s="10"/>
      <c r="C1853" s="10"/>
      <c r="D1853" s="10"/>
      <c r="E1853" s="10"/>
      <c r="F1853" s="10"/>
      <c r="G1853" s="10"/>
      <c r="H1853" s="10"/>
      <c r="I1853" s="10"/>
    </row>
    <row r="1854" spans="2:9">
      <c r="B1854" s="10"/>
      <c r="C1854" s="10"/>
      <c r="D1854" s="10"/>
      <c r="E1854" s="10"/>
      <c r="F1854" s="10"/>
      <c r="G1854" s="10"/>
      <c r="H1854" s="10"/>
      <c r="I1854" s="10"/>
    </row>
    <row r="1855" spans="2:9">
      <c r="B1855" s="10"/>
      <c r="C1855" s="10"/>
      <c r="D1855" s="10"/>
      <c r="E1855" s="10"/>
      <c r="F1855" s="10"/>
      <c r="G1855" s="10"/>
      <c r="H1855" s="10"/>
      <c r="I1855" s="10"/>
    </row>
    <row r="1856" spans="2:9">
      <c r="B1856" s="10"/>
      <c r="C1856" s="10"/>
      <c r="D1856" s="10"/>
      <c r="E1856" s="10"/>
      <c r="F1856" s="10"/>
      <c r="G1856" s="10"/>
      <c r="H1856" s="10"/>
      <c r="I1856" s="10"/>
    </row>
    <row r="1857" spans="2:9">
      <c r="B1857" s="10"/>
      <c r="C1857" s="10"/>
      <c r="D1857" s="10"/>
      <c r="E1857" s="10"/>
      <c r="F1857" s="10"/>
      <c r="G1857" s="10"/>
      <c r="H1857" s="10"/>
      <c r="I1857" s="10"/>
    </row>
    <row r="1858" spans="2:9">
      <c r="B1858" s="10"/>
      <c r="C1858" s="10"/>
      <c r="D1858" s="10"/>
      <c r="E1858" s="10"/>
      <c r="F1858" s="10"/>
      <c r="G1858" s="10"/>
      <c r="H1858" s="10"/>
      <c r="I1858" s="10"/>
    </row>
    <row r="1859" spans="2:9">
      <c r="B1859" s="10"/>
      <c r="C1859" s="10"/>
      <c r="D1859" s="10"/>
      <c r="E1859" s="10"/>
      <c r="F1859" s="10"/>
      <c r="G1859" s="10"/>
      <c r="H1859" s="10"/>
      <c r="I1859" s="10"/>
    </row>
    <row r="1860" spans="2:9">
      <c r="B1860" s="10"/>
      <c r="C1860" s="10"/>
      <c r="D1860" s="10"/>
      <c r="E1860" s="10"/>
      <c r="F1860" s="10"/>
      <c r="G1860" s="10"/>
      <c r="H1860" s="10"/>
      <c r="I1860" s="10"/>
    </row>
    <row r="1861" spans="2:9">
      <c r="B1861" s="10"/>
      <c r="C1861" s="10"/>
      <c r="D1861" s="10"/>
      <c r="E1861" s="10"/>
      <c r="F1861" s="10"/>
      <c r="G1861" s="10"/>
      <c r="H1861" s="10"/>
      <c r="I1861" s="10"/>
    </row>
    <row r="1862" spans="2:9">
      <c r="B1862" s="10"/>
      <c r="C1862" s="10"/>
      <c r="D1862" s="10"/>
      <c r="E1862" s="10"/>
      <c r="F1862" s="10"/>
      <c r="G1862" s="10"/>
      <c r="H1862" s="10"/>
      <c r="I1862" s="10"/>
    </row>
    <row r="1863" spans="2:9">
      <c r="B1863" s="10"/>
      <c r="C1863" s="10"/>
      <c r="D1863" s="10"/>
      <c r="E1863" s="10"/>
      <c r="F1863" s="10"/>
      <c r="G1863" s="10"/>
      <c r="H1863" s="10"/>
      <c r="I1863" s="10"/>
    </row>
    <row r="1864" spans="2:9">
      <c r="B1864" s="10"/>
      <c r="C1864" s="10"/>
      <c r="D1864" s="10"/>
      <c r="E1864" s="10"/>
      <c r="F1864" s="10"/>
      <c r="G1864" s="10"/>
      <c r="H1864" s="10"/>
      <c r="I1864" s="10"/>
    </row>
    <row r="1865" spans="2:9">
      <c r="B1865" s="10"/>
      <c r="C1865" s="10"/>
      <c r="D1865" s="10"/>
      <c r="E1865" s="10"/>
      <c r="F1865" s="10"/>
      <c r="G1865" s="10"/>
      <c r="H1865" s="10"/>
      <c r="I1865" s="10"/>
    </row>
    <row r="1866" spans="2:9">
      <c r="B1866" s="10"/>
      <c r="C1866" s="10"/>
      <c r="D1866" s="10"/>
      <c r="E1866" s="10"/>
      <c r="F1866" s="10"/>
      <c r="G1866" s="10"/>
      <c r="H1866" s="10"/>
      <c r="I1866" s="10"/>
    </row>
    <row r="1867" spans="2:9">
      <c r="B1867" s="10"/>
      <c r="C1867" s="10"/>
      <c r="D1867" s="10"/>
      <c r="E1867" s="10"/>
      <c r="F1867" s="10"/>
      <c r="G1867" s="10"/>
      <c r="H1867" s="10"/>
      <c r="I1867" s="10"/>
    </row>
    <row r="1868" spans="2:9">
      <c r="B1868" s="10"/>
      <c r="C1868" s="10"/>
      <c r="D1868" s="10"/>
      <c r="E1868" s="10"/>
      <c r="F1868" s="10"/>
      <c r="G1868" s="10"/>
      <c r="H1868" s="10"/>
      <c r="I1868" s="10"/>
    </row>
    <row r="1869" spans="2:9">
      <c r="B1869" s="10"/>
      <c r="C1869" s="10"/>
      <c r="D1869" s="10"/>
      <c r="E1869" s="10"/>
      <c r="F1869" s="10"/>
      <c r="G1869" s="10"/>
      <c r="H1869" s="10"/>
      <c r="I1869" s="10"/>
    </row>
    <row r="1870" spans="2:9">
      <c r="B1870" s="10"/>
      <c r="C1870" s="10"/>
      <c r="D1870" s="10"/>
      <c r="E1870" s="10"/>
      <c r="F1870" s="10"/>
      <c r="G1870" s="10"/>
      <c r="H1870" s="10"/>
      <c r="I1870" s="10"/>
    </row>
    <row r="1871" spans="2:9">
      <c r="B1871" s="10"/>
      <c r="C1871" s="10"/>
      <c r="D1871" s="10"/>
      <c r="E1871" s="10"/>
      <c r="F1871" s="10"/>
      <c r="G1871" s="10"/>
      <c r="H1871" s="10"/>
      <c r="I1871" s="10"/>
    </row>
    <row r="1872" spans="2:9">
      <c r="B1872" s="10"/>
      <c r="C1872" s="10"/>
      <c r="D1872" s="10"/>
      <c r="E1872" s="10"/>
      <c r="F1872" s="10"/>
      <c r="G1872" s="10"/>
      <c r="H1872" s="10"/>
      <c r="I1872" s="10"/>
    </row>
    <row r="1873" spans="2:9">
      <c r="B1873" s="10"/>
      <c r="C1873" s="10"/>
      <c r="D1873" s="10"/>
      <c r="E1873" s="10"/>
      <c r="F1873" s="10"/>
      <c r="G1873" s="10"/>
      <c r="H1873" s="10"/>
      <c r="I1873" s="10"/>
    </row>
    <row r="1874" spans="2:9">
      <c r="B1874" s="10"/>
      <c r="C1874" s="10"/>
      <c r="D1874" s="10"/>
      <c r="E1874" s="10"/>
      <c r="F1874" s="10"/>
      <c r="G1874" s="10"/>
      <c r="H1874" s="10"/>
      <c r="I1874" s="10"/>
    </row>
    <row r="1875" spans="2:9">
      <c r="B1875" s="10"/>
      <c r="C1875" s="10"/>
      <c r="D1875" s="10"/>
      <c r="E1875" s="10"/>
      <c r="F1875" s="10"/>
      <c r="G1875" s="10"/>
      <c r="H1875" s="10"/>
      <c r="I1875" s="10"/>
    </row>
    <row r="1876" spans="2:9">
      <c r="B1876" s="10"/>
      <c r="C1876" s="10"/>
      <c r="D1876" s="10"/>
      <c r="E1876" s="10"/>
      <c r="F1876" s="10"/>
      <c r="G1876" s="10"/>
      <c r="H1876" s="10"/>
      <c r="I1876" s="10"/>
    </row>
    <row r="1877" spans="2:9">
      <c r="B1877" s="10"/>
      <c r="C1877" s="10"/>
      <c r="D1877" s="10"/>
      <c r="E1877" s="10"/>
      <c r="F1877" s="10"/>
      <c r="G1877" s="10"/>
      <c r="H1877" s="10"/>
      <c r="I1877" s="10"/>
    </row>
    <row r="1878" spans="2:9">
      <c r="B1878" s="10"/>
      <c r="C1878" s="10"/>
      <c r="D1878" s="10"/>
      <c r="E1878" s="10"/>
      <c r="F1878" s="10"/>
      <c r="G1878" s="10"/>
      <c r="H1878" s="10"/>
      <c r="I1878" s="10"/>
    </row>
    <row r="1879" spans="2:9">
      <c r="B1879" s="10"/>
      <c r="C1879" s="10"/>
      <c r="D1879" s="10"/>
      <c r="E1879" s="10"/>
      <c r="F1879" s="10"/>
      <c r="G1879" s="10"/>
      <c r="H1879" s="10"/>
      <c r="I1879" s="10"/>
    </row>
    <row r="1880" spans="2:9">
      <c r="B1880" s="10"/>
      <c r="C1880" s="10"/>
      <c r="D1880" s="10"/>
      <c r="E1880" s="10"/>
      <c r="F1880" s="10"/>
      <c r="G1880" s="10"/>
      <c r="H1880" s="10"/>
      <c r="I1880" s="10"/>
    </row>
    <row r="1881" spans="2:9">
      <c r="B1881" s="10"/>
      <c r="C1881" s="10"/>
      <c r="D1881" s="10"/>
      <c r="E1881" s="10"/>
      <c r="F1881" s="10"/>
      <c r="G1881" s="10"/>
      <c r="H1881" s="10"/>
      <c r="I1881" s="10"/>
    </row>
    <row r="1882" spans="2:9">
      <c r="B1882" s="10"/>
      <c r="C1882" s="10"/>
      <c r="D1882" s="10"/>
      <c r="E1882" s="10"/>
      <c r="F1882" s="10"/>
      <c r="G1882" s="10"/>
      <c r="H1882" s="10"/>
      <c r="I1882" s="10"/>
    </row>
    <row r="1883" spans="2:9">
      <c r="B1883" s="10"/>
      <c r="C1883" s="10"/>
      <c r="D1883" s="10"/>
      <c r="E1883" s="10"/>
      <c r="F1883" s="10"/>
      <c r="G1883" s="10"/>
      <c r="H1883" s="10"/>
      <c r="I1883" s="10"/>
    </row>
    <row r="1884" spans="2:9">
      <c r="B1884" s="10"/>
      <c r="C1884" s="10"/>
      <c r="D1884" s="10"/>
      <c r="E1884" s="10"/>
      <c r="F1884" s="10"/>
      <c r="G1884" s="10"/>
      <c r="H1884" s="10"/>
      <c r="I1884" s="10"/>
    </row>
    <row r="1885" spans="2:9">
      <c r="B1885" s="10"/>
      <c r="C1885" s="10"/>
      <c r="D1885" s="10"/>
      <c r="E1885" s="10"/>
      <c r="F1885" s="10"/>
      <c r="G1885" s="10"/>
      <c r="H1885" s="10"/>
      <c r="I1885" s="10"/>
    </row>
    <row r="1886" spans="2:9">
      <c r="B1886" s="10"/>
      <c r="C1886" s="10"/>
      <c r="D1886" s="10"/>
      <c r="E1886" s="10"/>
      <c r="F1886" s="10"/>
      <c r="G1886" s="10"/>
      <c r="H1886" s="10"/>
      <c r="I1886" s="10"/>
    </row>
    <row r="1887" spans="2:9">
      <c r="B1887" s="10"/>
      <c r="C1887" s="10"/>
      <c r="D1887" s="10"/>
      <c r="E1887" s="10"/>
      <c r="F1887" s="10"/>
      <c r="G1887" s="10"/>
      <c r="H1887" s="10"/>
      <c r="I1887" s="10"/>
    </row>
    <row r="1888" spans="2:9">
      <c r="B1888" s="10"/>
      <c r="C1888" s="10"/>
      <c r="D1888" s="10"/>
      <c r="E1888" s="10"/>
      <c r="F1888" s="10"/>
      <c r="G1888" s="10"/>
      <c r="H1888" s="10"/>
      <c r="I1888" s="10"/>
    </row>
    <row r="1889" spans="2:9">
      <c r="B1889" s="10"/>
      <c r="C1889" s="10"/>
      <c r="D1889" s="10"/>
      <c r="E1889" s="10"/>
      <c r="F1889" s="10"/>
      <c r="G1889" s="10"/>
      <c r="H1889" s="10"/>
      <c r="I1889" s="10"/>
    </row>
    <row r="1890" spans="2:9">
      <c r="B1890" s="10"/>
      <c r="C1890" s="10"/>
      <c r="D1890" s="10"/>
      <c r="E1890" s="10"/>
      <c r="F1890" s="10"/>
      <c r="G1890" s="10"/>
      <c r="H1890" s="10"/>
      <c r="I1890" s="10"/>
    </row>
    <row r="1891" spans="2:9">
      <c r="B1891" s="10"/>
      <c r="C1891" s="10"/>
      <c r="D1891" s="10"/>
      <c r="E1891" s="10"/>
      <c r="F1891" s="10"/>
      <c r="G1891" s="10"/>
      <c r="H1891" s="10"/>
      <c r="I1891" s="10"/>
    </row>
    <row r="1892" spans="2:9">
      <c r="B1892" s="10"/>
      <c r="C1892" s="10"/>
      <c r="D1892" s="10"/>
      <c r="E1892" s="10"/>
      <c r="F1892" s="10"/>
      <c r="G1892" s="10"/>
      <c r="H1892" s="10"/>
      <c r="I1892" s="10"/>
    </row>
    <row r="1893" spans="2:9">
      <c r="B1893" s="10"/>
      <c r="C1893" s="10"/>
      <c r="D1893" s="10"/>
      <c r="E1893" s="10"/>
      <c r="F1893" s="10"/>
      <c r="G1893" s="10"/>
      <c r="H1893" s="10"/>
      <c r="I1893" s="10"/>
    </row>
    <row r="1894" spans="2:9">
      <c r="B1894" s="10"/>
      <c r="C1894" s="10"/>
      <c r="D1894" s="10"/>
      <c r="E1894" s="10"/>
      <c r="F1894" s="10"/>
      <c r="G1894" s="10"/>
      <c r="H1894" s="10"/>
      <c r="I1894" s="10"/>
    </row>
    <row r="1895" spans="2:9">
      <c r="B1895" s="10"/>
      <c r="C1895" s="10"/>
      <c r="D1895" s="10"/>
      <c r="E1895" s="10"/>
      <c r="F1895" s="10"/>
      <c r="G1895" s="10"/>
      <c r="H1895" s="10"/>
      <c r="I1895" s="10"/>
    </row>
    <row r="1896" spans="2:9">
      <c r="B1896" s="10"/>
      <c r="C1896" s="10"/>
      <c r="D1896" s="10"/>
      <c r="E1896" s="10"/>
      <c r="F1896" s="10"/>
      <c r="G1896" s="10"/>
      <c r="H1896" s="10"/>
      <c r="I1896" s="10"/>
    </row>
    <row r="1897" spans="2:9">
      <c r="B1897" s="10"/>
      <c r="C1897" s="10"/>
      <c r="D1897" s="10"/>
      <c r="E1897" s="10"/>
      <c r="F1897" s="10"/>
      <c r="G1897" s="10"/>
      <c r="H1897" s="10"/>
      <c r="I1897" s="10"/>
    </row>
    <row r="1898" spans="2:9">
      <c r="B1898" s="10"/>
      <c r="C1898" s="10"/>
      <c r="D1898" s="10"/>
      <c r="E1898" s="10"/>
      <c r="F1898" s="10"/>
      <c r="G1898" s="10"/>
      <c r="H1898" s="10"/>
      <c r="I1898" s="10"/>
    </row>
    <row r="1899" spans="2:9">
      <c r="B1899" s="10"/>
      <c r="C1899" s="10"/>
      <c r="D1899" s="10"/>
      <c r="E1899" s="10"/>
      <c r="F1899" s="10"/>
      <c r="G1899" s="10"/>
      <c r="H1899" s="10"/>
      <c r="I1899" s="10"/>
    </row>
    <row r="1900" spans="2:9">
      <c r="B1900" s="10"/>
      <c r="C1900" s="10"/>
      <c r="D1900" s="10"/>
      <c r="E1900" s="10"/>
      <c r="F1900" s="10"/>
      <c r="G1900" s="10"/>
      <c r="H1900" s="10"/>
      <c r="I1900" s="10"/>
    </row>
    <row r="1901" spans="2:9">
      <c r="B1901" s="10"/>
      <c r="C1901" s="10"/>
      <c r="D1901" s="10"/>
      <c r="E1901" s="10"/>
      <c r="F1901" s="10"/>
      <c r="G1901" s="10"/>
      <c r="H1901" s="10"/>
      <c r="I1901" s="10"/>
    </row>
    <row r="1902" spans="2:9">
      <c r="B1902" s="10"/>
      <c r="C1902" s="10"/>
      <c r="D1902" s="10"/>
      <c r="E1902" s="10"/>
      <c r="F1902" s="10"/>
      <c r="G1902" s="10"/>
      <c r="H1902" s="10"/>
      <c r="I1902" s="10"/>
    </row>
    <row r="1903" spans="2:9">
      <c r="B1903" s="10"/>
      <c r="C1903" s="10"/>
      <c r="D1903" s="10"/>
      <c r="E1903" s="10"/>
      <c r="F1903" s="10"/>
      <c r="G1903" s="10"/>
      <c r="H1903" s="10"/>
      <c r="I1903" s="10"/>
    </row>
    <row r="1904" spans="2:9">
      <c r="B1904" s="10"/>
      <c r="C1904" s="10"/>
      <c r="D1904" s="10"/>
      <c r="E1904" s="10"/>
      <c r="F1904" s="10"/>
      <c r="G1904" s="10"/>
      <c r="H1904" s="10"/>
      <c r="I1904" s="10"/>
    </row>
    <row r="1905" spans="2:9">
      <c r="B1905" s="10"/>
      <c r="C1905" s="10"/>
      <c r="D1905" s="10"/>
      <c r="E1905" s="10"/>
      <c r="F1905" s="10"/>
      <c r="G1905" s="10"/>
      <c r="H1905" s="10"/>
      <c r="I1905" s="10"/>
    </row>
    <row r="1906" spans="2:9">
      <c r="B1906" s="10"/>
      <c r="C1906" s="10"/>
      <c r="D1906" s="10"/>
      <c r="E1906" s="10"/>
      <c r="F1906" s="10"/>
      <c r="G1906" s="10"/>
      <c r="H1906" s="10"/>
      <c r="I1906" s="10"/>
    </row>
    <row r="1907" spans="2:9">
      <c r="B1907" s="10"/>
      <c r="C1907" s="10"/>
      <c r="D1907" s="10"/>
      <c r="E1907" s="10"/>
      <c r="F1907" s="10"/>
      <c r="G1907" s="10"/>
      <c r="H1907" s="10"/>
      <c r="I1907" s="10"/>
    </row>
    <row r="1908" spans="2:9">
      <c r="B1908" s="10"/>
      <c r="C1908" s="10"/>
      <c r="D1908" s="10"/>
      <c r="E1908" s="10"/>
      <c r="F1908" s="10"/>
      <c r="G1908" s="10"/>
      <c r="H1908" s="10"/>
      <c r="I1908" s="10"/>
    </row>
    <row r="1909" spans="2:9">
      <c r="B1909" s="10"/>
      <c r="C1909" s="10"/>
      <c r="D1909" s="10"/>
      <c r="E1909" s="10"/>
      <c r="F1909" s="10"/>
      <c r="G1909" s="10"/>
      <c r="H1909" s="10"/>
      <c r="I1909" s="10"/>
    </row>
    <row r="1910" spans="2:9">
      <c r="B1910" s="10"/>
      <c r="C1910" s="10"/>
      <c r="D1910" s="10"/>
      <c r="E1910" s="10"/>
      <c r="F1910" s="10"/>
      <c r="G1910" s="10"/>
      <c r="H1910" s="10"/>
      <c r="I1910" s="10"/>
    </row>
    <row r="1911" spans="2:9">
      <c r="B1911" s="10"/>
      <c r="C1911" s="10"/>
      <c r="D1911" s="10"/>
      <c r="E1911" s="10"/>
      <c r="F1911" s="10"/>
      <c r="G1911" s="10"/>
      <c r="H1911" s="10"/>
      <c r="I1911" s="10"/>
    </row>
    <row r="1912" spans="2:9">
      <c r="B1912" s="10"/>
      <c r="C1912" s="10"/>
      <c r="D1912" s="10"/>
      <c r="E1912" s="10"/>
      <c r="F1912" s="10"/>
      <c r="G1912" s="10"/>
      <c r="H1912" s="10"/>
      <c r="I1912" s="10"/>
    </row>
    <row r="1913" spans="2:9">
      <c r="B1913" s="10"/>
      <c r="C1913" s="10"/>
      <c r="D1913" s="10"/>
      <c r="E1913" s="10"/>
      <c r="F1913" s="10"/>
      <c r="G1913" s="10"/>
      <c r="H1913" s="10"/>
      <c r="I1913" s="10"/>
    </row>
    <row r="1914" spans="2:9">
      <c r="B1914" s="10"/>
      <c r="C1914" s="10"/>
      <c r="D1914" s="10"/>
      <c r="E1914" s="10"/>
      <c r="F1914" s="10"/>
      <c r="G1914" s="10"/>
      <c r="H1914" s="10"/>
      <c r="I1914" s="10"/>
    </row>
    <row r="1915" spans="2:9">
      <c r="B1915" s="10"/>
      <c r="C1915" s="10"/>
      <c r="D1915" s="10"/>
      <c r="E1915" s="10"/>
      <c r="F1915" s="10"/>
      <c r="G1915" s="10"/>
      <c r="H1915" s="10"/>
      <c r="I1915" s="10"/>
    </row>
    <row r="1916" spans="2:9">
      <c r="B1916" s="10"/>
      <c r="C1916" s="10"/>
      <c r="D1916" s="10"/>
      <c r="E1916" s="10"/>
      <c r="F1916" s="10"/>
      <c r="G1916" s="10"/>
      <c r="H1916" s="10"/>
      <c r="I1916" s="10"/>
    </row>
    <row r="1917" spans="2:9">
      <c r="B1917" s="10"/>
      <c r="C1917" s="10"/>
      <c r="D1917" s="10"/>
      <c r="E1917" s="10"/>
      <c r="F1917" s="10"/>
      <c r="G1917" s="10"/>
      <c r="H1917" s="10"/>
      <c r="I1917" s="10"/>
    </row>
    <row r="1918" spans="2:9">
      <c r="B1918" s="10"/>
      <c r="C1918" s="10"/>
      <c r="D1918" s="10"/>
      <c r="E1918" s="10"/>
      <c r="F1918" s="10"/>
      <c r="G1918" s="10"/>
      <c r="H1918" s="10"/>
      <c r="I1918" s="10"/>
    </row>
    <row r="1919" spans="2:9">
      <c r="B1919" s="10"/>
      <c r="C1919" s="10"/>
      <c r="D1919" s="10"/>
      <c r="E1919" s="10"/>
      <c r="F1919" s="10"/>
      <c r="G1919" s="10"/>
      <c r="H1919" s="10"/>
      <c r="I1919" s="10"/>
    </row>
    <row r="1920" spans="2:9">
      <c r="B1920" s="10"/>
      <c r="C1920" s="10"/>
      <c r="D1920" s="10"/>
      <c r="E1920" s="10"/>
      <c r="F1920" s="10"/>
      <c r="G1920" s="10"/>
      <c r="H1920" s="10"/>
      <c r="I1920" s="10"/>
    </row>
    <row r="1921" spans="2:9">
      <c r="B1921" s="10"/>
      <c r="C1921" s="10"/>
      <c r="D1921" s="10"/>
      <c r="E1921" s="10"/>
      <c r="F1921" s="10"/>
      <c r="G1921" s="10"/>
      <c r="H1921" s="10"/>
      <c r="I1921" s="10"/>
    </row>
    <row r="1922" spans="2:9">
      <c r="B1922" s="10"/>
      <c r="C1922" s="10"/>
      <c r="D1922" s="10"/>
      <c r="E1922" s="10"/>
      <c r="F1922" s="10"/>
      <c r="G1922" s="10"/>
      <c r="H1922" s="10"/>
      <c r="I1922" s="10"/>
    </row>
    <row r="1923" spans="2:9">
      <c r="B1923" s="10"/>
      <c r="C1923" s="10"/>
      <c r="D1923" s="10"/>
      <c r="E1923" s="10"/>
      <c r="F1923" s="10"/>
      <c r="G1923" s="10"/>
      <c r="H1923" s="10"/>
      <c r="I1923" s="10"/>
    </row>
    <row r="1924" spans="2:9">
      <c r="B1924" s="10"/>
      <c r="C1924" s="10"/>
      <c r="D1924" s="10"/>
      <c r="E1924" s="10"/>
      <c r="F1924" s="10"/>
      <c r="G1924" s="10"/>
      <c r="H1924" s="10"/>
      <c r="I1924" s="10"/>
    </row>
    <row r="1925" spans="2:9">
      <c r="B1925" s="10"/>
      <c r="C1925" s="10"/>
      <c r="D1925" s="10"/>
      <c r="E1925" s="10"/>
      <c r="F1925" s="10"/>
      <c r="G1925" s="10"/>
      <c r="H1925" s="10"/>
      <c r="I1925" s="10"/>
    </row>
    <row r="1926" spans="2:9">
      <c r="B1926" s="10"/>
      <c r="C1926" s="10"/>
      <c r="D1926" s="10"/>
      <c r="E1926" s="10"/>
      <c r="F1926" s="10"/>
      <c r="G1926" s="10"/>
      <c r="H1926" s="10"/>
      <c r="I1926" s="10"/>
    </row>
    <row r="1927" spans="2:9">
      <c r="B1927" s="10"/>
      <c r="C1927" s="10"/>
      <c r="D1927" s="10"/>
      <c r="E1927" s="10"/>
      <c r="F1927" s="10"/>
      <c r="G1927" s="10"/>
      <c r="H1927" s="10"/>
      <c r="I1927" s="10"/>
    </row>
    <row r="1928" spans="2:9">
      <c r="B1928" s="10"/>
      <c r="C1928" s="10"/>
      <c r="D1928" s="10"/>
      <c r="E1928" s="10"/>
      <c r="F1928" s="10"/>
      <c r="G1928" s="10"/>
      <c r="H1928" s="10"/>
      <c r="I1928" s="10"/>
    </row>
    <row r="1929" spans="2:9">
      <c r="B1929" s="10"/>
      <c r="C1929" s="10"/>
      <c r="D1929" s="10"/>
      <c r="E1929" s="10"/>
      <c r="F1929" s="10"/>
      <c r="G1929" s="10"/>
      <c r="H1929" s="10"/>
      <c r="I1929" s="10"/>
    </row>
    <row r="1930" spans="2:9">
      <c r="B1930" s="10"/>
      <c r="C1930" s="10"/>
      <c r="D1930" s="10"/>
      <c r="E1930" s="10"/>
      <c r="F1930" s="10"/>
      <c r="G1930" s="10"/>
      <c r="H1930" s="10"/>
      <c r="I1930" s="10"/>
    </row>
    <row r="1931" spans="2:9">
      <c r="B1931" s="10"/>
      <c r="C1931" s="10"/>
      <c r="D1931" s="10"/>
      <c r="E1931" s="10"/>
      <c r="F1931" s="10"/>
      <c r="G1931" s="10"/>
      <c r="H1931" s="10"/>
      <c r="I1931" s="10"/>
    </row>
    <row r="1932" spans="2:9">
      <c r="B1932" s="10"/>
      <c r="C1932" s="10"/>
      <c r="D1932" s="10"/>
      <c r="E1932" s="10"/>
      <c r="F1932" s="10"/>
      <c r="G1932" s="10"/>
      <c r="H1932" s="10"/>
      <c r="I1932" s="10"/>
    </row>
    <row r="1933" spans="2:9">
      <c r="B1933" s="10"/>
      <c r="C1933" s="10"/>
      <c r="D1933" s="10"/>
      <c r="E1933" s="10"/>
      <c r="F1933" s="10"/>
      <c r="G1933" s="10"/>
      <c r="H1933" s="10"/>
      <c r="I1933" s="10"/>
    </row>
    <row r="1934" spans="2:9">
      <c r="B1934" s="10"/>
      <c r="C1934" s="10"/>
      <c r="D1934" s="10"/>
      <c r="E1934" s="10"/>
      <c r="F1934" s="10"/>
      <c r="G1934" s="10"/>
      <c r="H1934" s="10"/>
      <c r="I1934" s="10"/>
    </row>
    <row r="1935" spans="2:9">
      <c r="B1935" s="10"/>
      <c r="C1935" s="10"/>
      <c r="D1935" s="10"/>
      <c r="E1935" s="10"/>
      <c r="F1935" s="10"/>
      <c r="G1935" s="10"/>
      <c r="H1935" s="10"/>
      <c r="I1935" s="10"/>
    </row>
    <row r="1936" spans="2:9">
      <c r="B1936" s="10"/>
      <c r="C1936" s="10"/>
      <c r="D1936" s="10"/>
      <c r="E1936" s="10"/>
      <c r="F1936" s="10"/>
      <c r="G1936" s="10"/>
      <c r="H1936" s="10"/>
      <c r="I1936" s="10"/>
    </row>
    <row r="1937" spans="2:9">
      <c r="B1937" s="10"/>
      <c r="C1937" s="10"/>
      <c r="D1937" s="10"/>
      <c r="E1937" s="10"/>
      <c r="F1937" s="10"/>
      <c r="G1937" s="10"/>
      <c r="H1937" s="10"/>
      <c r="I1937" s="10"/>
    </row>
    <row r="1938" spans="2:9">
      <c r="B1938" s="10"/>
      <c r="C1938" s="10"/>
      <c r="D1938" s="10"/>
      <c r="E1938" s="10"/>
      <c r="F1938" s="10"/>
      <c r="G1938" s="10"/>
      <c r="H1938" s="10"/>
      <c r="I1938" s="10"/>
    </row>
    <row r="1939" spans="2:9">
      <c r="B1939" s="10"/>
      <c r="C1939" s="10"/>
      <c r="D1939" s="10"/>
      <c r="E1939" s="10"/>
      <c r="F1939" s="10"/>
      <c r="G1939" s="10"/>
      <c r="H1939" s="10"/>
      <c r="I1939" s="10"/>
    </row>
    <row r="1940" spans="2:9">
      <c r="B1940" s="10"/>
      <c r="C1940" s="10"/>
      <c r="D1940" s="10"/>
      <c r="E1940" s="10"/>
      <c r="F1940" s="10"/>
      <c r="G1940" s="10"/>
      <c r="H1940" s="10"/>
      <c r="I1940" s="10"/>
    </row>
    <row r="1941" spans="2:9">
      <c r="B1941" s="10"/>
      <c r="C1941" s="10"/>
      <c r="D1941" s="10"/>
      <c r="E1941" s="10"/>
      <c r="F1941" s="10"/>
      <c r="G1941" s="10"/>
      <c r="H1941" s="10"/>
      <c r="I1941" s="10"/>
    </row>
    <row r="1942" spans="2:9">
      <c r="B1942" s="10"/>
      <c r="C1942" s="10"/>
      <c r="D1942" s="10"/>
      <c r="E1942" s="10"/>
      <c r="F1942" s="10"/>
      <c r="G1942" s="10"/>
      <c r="H1942" s="10"/>
      <c r="I1942" s="10"/>
    </row>
    <row r="1943" spans="2:9">
      <c r="B1943" s="10"/>
      <c r="C1943" s="10"/>
      <c r="D1943" s="10"/>
      <c r="E1943" s="10"/>
      <c r="F1943" s="10"/>
      <c r="G1943" s="10"/>
      <c r="H1943" s="10"/>
      <c r="I1943" s="10"/>
    </row>
    <row r="1944" spans="2:9">
      <c r="B1944" s="10"/>
      <c r="C1944" s="10"/>
      <c r="D1944" s="10"/>
      <c r="E1944" s="10"/>
      <c r="F1944" s="10"/>
      <c r="G1944" s="10"/>
      <c r="H1944" s="10"/>
      <c r="I1944" s="10"/>
    </row>
    <row r="1945" spans="2:9">
      <c r="B1945" s="10"/>
      <c r="C1945" s="10"/>
      <c r="D1945" s="10"/>
      <c r="E1945" s="10"/>
      <c r="F1945" s="10"/>
      <c r="G1945" s="10"/>
      <c r="H1945" s="10"/>
      <c r="I1945" s="10"/>
    </row>
    <row r="1946" spans="2:9">
      <c r="B1946" s="10"/>
      <c r="C1946" s="10"/>
      <c r="D1946" s="10"/>
      <c r="E1946" s="10"/>
      <c r="F1946" s="10"/>
      <c r="G1946" s="10"/>
      <c r="H1946" s="10"/>
      <c r="I1946" s="10"/>
    </row>
    <row r="1947" spans="2:9">
      <c r="B1947" s="10"/>
      <c r="C1947" s="10"/>
      <c r="D1947" s="10"/>
      <c r="E1947" s="10"/>
      <c r="F1947" s="10"/>
      <c r="G1947" s="10"/>
      <c r="H1947" s="10"/>
      <c r="I1947" s="10"/>
    </row>
    <row r="1948" spans="2:9">
      <c r="B1948" s="10"/>
      <c r="C1948" s="10"/>
      <c r="D1948" s="10"/>
      <c r="E1948" s="10"/>
      <c r="F1948" s="10"/>
      <c r="G1948" s="10"/>
      <c r="H1948" s="10"/>
      <c r="I1948" s="10"/>
    </row>
    <row r="1949" spans="2:9">
      <c r="B1949" s="10"/>
      <c r="C1949" s="10"/>
      <c r="D1949" s="10"/>
      <c r="E1949" s="10"/>
      <c r="F1949" s="10"/>
      <c r="G1949" s="10"/>
      <c r="H1949" s="10"/>
      <c r="I1949" s="10"/>
    </row>
    <row r="1950" spans="2:9">
      <c r="B1950" s="10"/>
      <c r="C1950" s="10"/>
      <c r="D1950" s="10"/>
      <c r="E1950" s="10"/>
      <c r="F1950" s="10"/>
      <c r="G1950" s="10"/>
      <c r="H1950" s="10"/>
      <c r="I1950" s="10"/>
    </row>
    <row r="1951" spans="2:9">
      <c r="B1951" s="10"/>
      <c r="C1951" s="10"/>
      <c r="D1951" s="10"/>
      <c r="E1951" s="10"/>
      <c r="F1951" s="10"/>
      <c r="G1951" s="10"/>
      <c r="H1951" s="10"/>
      <c r="I1951" s="10"/>
    </row>
    <row r="1952" spans="2:9">
      <c r="B1952" s="10"/>
      <c r="C1952" s="10"/>
      <c r="D1952" s="10"/>
      <c r="E1952" s="10"/>
      <c r="F1952" s="10"/>
      <c r="G1952" s="10"/>
      <c r="H1952" s="10"/>
      <c r="I1952" s="10"/>
    </row>
    <row r="1953" spans="2:9">
      <c r="B1953" s="10"/>
      <c r="C1953" s="10"/>
      <c r="D1953" s="10"/>
      <c r="E1953" s="10"/>
      <c r="F1953" s="10"/>
      <c r="G1953" s="10"/>
      <c r="H1953" s="10"/>
      <c r="I1953" s="10"/>
    </row>
    <row r="1954" spans="2:9">
      <c r="B1954" s="10"/>
      <c r="C1954" s="10"/>
      <c r="D1954" s="10"/>
      <c r="E1954" s="10"/>
      <c r="F1954" s="10"/>
      <c r="G1954" s="10"/>
      <c r="H1954" s="10"/>
      <c r="I1954" s="10"/>
    </row>
    <row r="1955" spans="2:9">
      <c r="B1955" s="10"/>
      <c r="C1955" s="10"/>
      <c r="D1955" s="10"/>
      <c r="E1955" s="10"/>
      <c r="F1955" s="10"/>
      <c r="G1955" s="10"/>
      <c r="H1955" s="10"/>
      <c r="I1955" s="10"/>
    </row>
    <row r="1956" spans="2:9">
      <c r="B1956" s="10"/>
      <c r="C1956" s="10"/>
      <c r="D1956" s="10"/>
      <c r="E1956" s="10"/>
      <c r="F1956" s="10"/>
      <c r="G1956" s="10"/>
      <c r="H1956" s="10"/>
      <c r="I1956" s="10"/>
    </row>
    <row r="1957" spans="2:9">
      <c r="B1957" s="10"/>
      <c r="C1957" s="10"/>
      <c r="D1957" s="10"/>
      <c r="E1957" s="10"/>
      <c r="F1957" s="10"/>
      <c r="G1957" s="10"/>
      <c r="H1957" s="10"/>
      <c r="I1957" s="10"/>
    </row>
    <row r="1958" spans="2:9">
      <c r="B1958" s="10"/>
      <c r="C1958" s="10"/>
      <c r="D1958" s="10"/>
      <c r="E1958" s="10"/>
      <c r="F1958" s="10"/>
      <c r="G1958" s="10"/>
      <c r="H1958" s="10"/>
      <c r="I1958" s="10"/>
    </row>
    <row r="1959" spans="2:9">
      <c r="B1959" s="10"/>
      <c r="C1959" s="10"/>
      <c r="D1959" s="10"/>
      <c r="E1959" s="10"/>
      <c r="F1959" s="10"/>
      <c r="G1959" s="10"/>
      <c r="H1959" s="10"/>
      <c r="I1959" s="10"/>
    </row>
    <row r="1960" spans="2:9">
      <c r="B1960" s="10"/>
      <c r="C1960" s="10"/>
      <c r="D1960" s="10"/>
      <c r="E1960" s="10"/>
      <c r="F1960" s="10"/>
      <c r="G1960" s="10"/>
      <c r="H1960" s="10"/>
      <c r="I1960" s="10"/>
    </row>
    <row r="1961" spans="2:9">
      <c r="B1961" s="10"/>
      <c r="C1961" s="10"/>
      <c r="D1961" s="10"/>
      <c r="E1961" s="10"/>
      <c r="F1961" s="10"/>
      <c r="G1961" s="10"/>
      <c r="H1961" s="10"/>
      <c r="I1961" s="10"/>
    </row>
    <row r="1962" spans="2:9">
      <c r="B1962" s="10"/>
      <c r="C1962" s="10"/>
      <c r="D1962" s="10"/>
      <c r="E1962" s="10"/>
      <c r="F1962" s="10"/>
      <c r="G1962" s="10"/>
      <c r="H1962" s="10"/>
      <c r="I1962" s="10"/>
    </row>
    <row r="1963" spans="2:9">
      <c r="B1963" s="10"/>
      <c r="C1963" s="10"/>
      <c r="D1963" s="10"/>
      <c r="E1963" s="10"/>
      <c r="F1963" s="10"/>
      <c r="G1963" s="10"/>
      <c r="H1963" s="10"/>
      <c r="I1963" s="10"/>
    </row>
    <row r="1964" spans="2:9">
      <c r="B1964" s="10"/>
      <c r="C1964" s="10"/>
      <c r="D1964" s="10"/>
      <c r="E1964" s="10"/>
      <c r="F1964" s="10"/>
      <c r="G1964" s="10"/>
      <c r="H1964" s="10"/>
      <c r="I1964" s="10"/>
    </row>
    <row r="1965" spans="2:9">
      <c r="B1965" s="10"/>
      <c r="C1965" s="10"/>
      <c r="D1965" s="10"/>
      <c r="E1965" s="10"/>
      <c r="F1965" s="10"/>
      <c r="G1965" s="10"/>
      <c r="H1965" s="10"/>
      <c r="I1965" s="10"/>
    </row>
    <row r="1966" spans="2:9">
      <c r="B1966" s="10"/>
      <c r="C1966" s="10"/>
      <c r="D1966" s="10"/>
      <c r="E1966" s="10"/>
      <c r="F1966" s="10"/>
      <c r="G1966" s="10"/>
      <c r="H1966" s="10"/>
      <c r="I1966" s="10"/>
    </row>
    <row r="1967" spans="2:9">
      <c r="B1967" s="10"/>
      <c r="C1967" s="10"/>
      <c r="D1967" s="10"/>
      <c r="E1967" s="10"/>
      <c r="F1967" s="10"/>
      <c r="G1967" s="10"/>
      <c r="H1967" s="10"/>
      <c r="I1967" s="10"/>
    </row>
    <row r="1968" spans="2:9">
      <c r="B1968" s="10"/>
      <c r="C1968" s="10"/>
      <c r="D1968" s="10"/>
      <c r="E1968" s="10"/>
      <c r="F1968" s="10"/>
      <c r="G1968" s="10"/>
      <c r="H1968" s="10"/>
      <c r="I1968" s="10"/>
    </row>
    <row r="1969" spans="2:9">
      <c r="B1969" s="10"/>
      <c r="C1969" s="10"/>
      <c r="D1969" s="10"/>
      <c r="E1969" s="10"/>
      <c r="F1969" s="10"/>
      <c r="G1969" s="10"/>
      <c r="H1969" s="10"/>
      <c r="I1969" s="10"/>
    </row>
    <row r="1970" spans="2:9">
      <c r="B1970" s="10"/>
      <c r="C1970" s="10"/>
      <c r="D1970" s="10"/>
      <c r="E1970" s="10"/>
      <c r="F1970" s="10"/>
      <c r="G1970" s="10"/>
      <c r="H1970" s="10"/>
      <c r="I1970" s="10"/>
    </row>
    <row r="1971" spans="2:9">
      <c r="B1971" s="10"/>
      <c r="C1971" s="10"/>
      <c r="D1971" s="10"/>
      <c r="E1971" s="10"/>
      <c r="F1971" s="10"/>
      <c r="G1971" s="10"/>
      <c r="H1971" s="10"/>
      <c r="I1971" s="10"/>
    </row>
    <row r="1972" spans="2:9">
      <c r="B1972" s="10"/>
      <c r="C1972" s="10"/>
      <c r="D1972" s="10"/>
      <c r="E1972" s="10"/>
      <c r="F1972" s="10"/>
      <c r="G1972" s="10"/>
      <c r="H1972" s="10"/>
      <c r="I1972" s="10"/>
    </row>
    <row r="1973" spans="2:9">
      <c r="B1973" s="10"/>
      <c r="C1973" s="10"/>
      <c r="D1973" s="10"/>
      <c r="E1973" s="10"/>
      <c r="F1973" s="10"/>
      <c r="G1973" s="10"/>
      <c r="H1973" s="10"/>
      <c r="I1973" s="10"/>
    </row>
    <row r="1974" spans="2:9">
      <c r="B1974" s="10"/>
      <c r="C1974" s="10"/>
      <c r="D1974" s="10"/>
      <c r="E1974" s="10"/>
      <c r="F1974" s="10"/>
      <c r="G1974" s="10"/>
      <c r="H1974" s="10"/>
      <c r="I1974" s="10"/>
    </row>
    <row r="1975" spans="2:9">
      <c r="B1975" s="10"/>
      <c r="C1975" s="10"/>
      <c r="D1975" s="10"/>
      <c r="E1975" s="10"/>
      <c r="F1975" s="10"/>
      <c r="G1975" s="10"/>
      <c r="H1975" s="10"/>
      <c r="I1975" s="10"/>
    </row>
    <row r="1976" spans="2:9">
      <c r="B1976" s="10"/>
      <c r="C1976" s="10"/>
      <c r="D1976" s="10"/>
      <c r="E1976" s="10"/>
      <c r="F1976" s="10"/>
      <c r="G1976" s="10"/>
      <c r="H1976" s="10"/>
      <c r="I1976" s="10"/>
    </row>
    <row r="1977" spans="2:9">
      <c r="B1977" s="10"/>
      <c r="C1977" s="10"/>
      <c r="D1977" s="10"/>
      <c r="E1977" s="10"/>
      <c r="F1977" s="10"/>
      <c r="G1977" s="10"/>
      <c r="H1977" s="10"/>
      <c r="I1977" s="10"/>
    </row>
    <row r="1978" spans="2:9">
      <c r="B1978" s="10"/>
      <c r="C1978" s="10"/>
      <c r="D1978" s="10"/>
      <c r="E1978" s="10"/>
      <c r="F1978" s="10"/>
      <c r="G1978" s="10"/>
      <c r="H1978" s="10"/>
      <c r="I1978" s="10"/>
    </row>
    <row r="1979" spans="2:9">
      <c r="B1979" s="10"/>
      <c r="C1979" s="10"/>
      <c r="D1979" s="10"/>
      <c r="E1979" s="10"/>
      <c r="F1979" s="10"/>
      <c r="G1979" s="10"/>
      <c r="H1979" s="10"/>
      <c r="I1979" s="10"/>
    </row>
    <row r="1980" spans="2:9">
      <c r="B1980" s="10"/>
      <c r="C1980" s="10"/>
      <c r="D1980" s="10"/>
      <c r="E1980" s="10"/>
      <c r="F1980" s="10"/>
      <c r="G1980" s="10"/>
      <c r="H1980" s="10"/>
      <c r="I1980" s="10"/>
    </row>
    <row r="1981" spans="2:9">
      <c r="B1981" s="10"/>
      <c r="C1981" s="10"/>
      <c r="D1981" s="10"/>
      <c r="E1981" s="10"/>
      <c r="F1981" s="10"/>
      <c r="G1981" s="10"/>
      <c r="H1981" s="10"/>
      <c r="I1981" s="10"/>
    </row>
    <row r="1982" spans="2:9">
      <c r="B1982" s="10"/>
      <c r="C1982" s="10"/>
      <c r="D1982" s="10"/>
      <c r="E1982" s="10"/>
      <c r="F1982" s="10"/>
      <c r="G1982" s="10"/>
      <c r="H1982" s="10"/>
      <c r="I1982" s="10"/>
    </row>
    <row r="1983" spans="2:9">
      <c r="B1983" s="10"/>
      <c r="C1983" s="10"/>
      <c r="D1983" s="10"/>
      <c r="E1983" s="10"/>
      <c r="F1983" s="10"/>
      <c r="G1983" s="10"/>
      <c r="H1983" s="10"/>
      <c r="I1983" s="10"/>
    </row>
    <row r="1984" spans="2:9">
      <c r="B1984" s="10"/>
      <c r="C1984" s="10"/>
      <c r="D1984" s="10"/>
      <c r="E1984" s="10"/>
      <c r="F1984" s="10"/>
      <c r="G1984" s="10"/>
      <c r="H1984" s="10"/>
      <c r="I1984" s="10"/>
    </row>
    <row r="1985" spans="2:9">
      <c r="B1985" s="10"/>
      <c r="C1985" s="10"/>
      <c r="D1985" s="10"/>
      <c r="E1985" s="10"/>
      <c r="F1985" s="10"/>
      <c r="G1985" s="10"/>
      <c r="H1985" s="10"/>
      <c r="I1985" s="10"/>
    </row>
    <row r="1986" spans="2:9">
      <c r="B1986" s="10"/>
      <c r="C1986" s="10"/>
      <c r="D1986" s="10"/>
      <c r="E1986" s="10"/>
      <c r="F1986" s="10"/>
      <c r="G1986" s="10"/>
      <c r="H1986" s="10"/>
      <c r="I1986" s="10"/>
    </row>
    <row r="1987" spans="2:9">
      <c r="B1987" s="10"/>
      <c r="C1987" s="10"/>
      <c r="D1987" s="10"/>
      <c r="E1987" s="10"/>
      <c r="F1987" s="10"/>
      <c r="G1987" s="10"/>
      <c r="H1987" s="10"/>
      <c r="I1987" s="10"/>
    </row>
    <row r="1988" spans="2:9">
      <c r="B1988" s="10"/>
      <c r="C1988" s="10"/>
      <c r="D1988" s="10"/>
      <c r="E1988" s="10"/>
      <c r="F1988" s="10"/>
      <c r="G1988" s="10"/>
      <c r="H1988" s="10"/>
      <c r="I1988" s="10"/>
    </row>
    <row r="1989" spans="2:9">
      <c r="B1989" s="10"/>
      <c r="C1989" s="10"/>
      <c r="D1989" s="10"/>
      <c r="E1989" s="10"/>
      <c r="F1989" s="10"/>
      <c r="G1989" s="10"/>
      <c r="H1989" s="10"/>
      <c r="I1989" s="10"/>
    </row>
    <row r="1990" spans="2:9">
      <c r="B1990" s="10"/>
      <c r="C1990" s="10"/>
      <c r="D1990" s="10"/>
      <c r="E1990" s="10"/>
      <c r="F1990" s="10"/>
      <c r="G1990" s="10"/>
      <c r="H1990" s="10"/>
      <c r="I1990" s="10"/>
    </row>
    <row r="1991" spans="2:9">
      <c r="B1991" s="10"/>
      <c r="C1991" s="10"/>
      <c r="D1991" s="10"/>
      <c r="E1991" s="10"/>
      <c r="F1991" s="10"/>
      <c r="G1991" s="10"/>
      <c r="H1991" s="10"/>
      <c r="I1991" s="10"/>
    </row>
    <row r="1992" spans="2:9">
      <c r="B1992" s="10"/>
      <c r="C1992" s="10"/>
      <c r="D1992" s="10"/>
      <c r="E1992" s="10"/>
      <c r="F1992" s="10"/>
      <c r="G1992" s="10"/>
      <c r="H1992" s="10"/>
      <c r="I1992" s="10"/>
    </row>
    <row r="1993" spans="2:9">
      <c r="B1993" s="10"/>
      <c r="C1993" s="10"/>
      <c r="D1993" s="10"/>
      <c r="E1993" s="10"/>
      <c r="F1993" s="10"/>
      <c r="G1993" s="10"/>
      <c r="H1993" s="10"/>
      <c r="I1993" s="10"/>
    </row>
    <row r="1994" spans="2:9">
      <c r="B1994" s="10"/>
      <c r="C1994" s="10"/>
      <c r="D1994" s="10"/>
      <c r="E1994" s="10"/>
      <c r="F1994" s="10"/>
      <c r="G1994" s="10"/>
      <c r="H1994" s="10"/>
      <c r="I1994" s="10"/>
    </row>
    <row r="1995" spans="2:9">
      <c r="B1995" s="10"/>
      <c r="C1995" s="10"/>
      <c r="D1995" s="10"/>
      <c r="E1995" s="10"/>
      <c r="F1995" s="10"/>
      <c r="G1995" s="10"/>
      <c r="H1995" s="10"/>
      <c r="I1995" s="10"/>
    </row>
    <row r="1996" spans="2:9">
      <c r="B1996" s="10"/>
      <c r="C1996" s="10"/>
      <c r="D1996" s="10"/>
      <c r="E1996" s="10"/>
      <c r="F1996" s="10"/>
      <c r="G1996" s="10"/>
      <c r="H1996" s="10"/>
      <c r="I1996" s="10"/>
    </row>
    <row r="1997" spans="2:9">
      <c r="B1997" s="10"/>
      <c r="C1997" s="10"/>
      <c r="D1997" s="10"/>
      <c r="E1997" s="10"/>
      <c r="F1997" s="10"/>
      <c r="G1997" s="10"/>
      <c r="H1997" s="10"/>
      <c r="I1997" s="10"/>
    </row>
    <row r="1998" spans="2:9">
      <c r="B1998" s="10"/>
      <c r="C1998" s="10"/>
      <c r="D1998" s="10"/>
      <c r="E1998" s="10"/>
      <c r="F1998" s="10"/>
      <c r="G1998" s="10"/>
      <c r="H1998" s="10"/>
      <c r="I1998" s="10"/>
    </row>
    <row r="1999" spans="2:9">
      <c r="B1999" s="10"/>
      <c r="C1999" s="10"/>
      <c r="D1999" s="10"/>
      <c r="E1999" s="10"/>
      <c r="F1999" s="10"/>
      <c r="G1999" s="10"/>
      <c r="H1999" s="10"/>
      <c r="I1999" s="10"/>
    </row>
    <row r="2000" spans="2:9">
      <c r="B2000" s="10"/>
      <c r="C2000" s="10"/>
      <c r="D2000" s="10"/>
      <c r="E2000" s="10"/>
      <c r="F2000" s="10"/>
      <c r="G2000" s="10"/>
      <c r="H2000" s="10"/>
      <c r="I2000" s="10"/>
    </row>
    <row r="2001" spans="2:9">
      <c r="B2001" s="10"/>
      <c r="C2001" s="10"/>
      <c r="D2001" s="10"/>
      <c r="E2001" s="10"/>
      <c r="F2001" s="10"/>
      <c r="G2001" s="10"/>
      <c r="H2001" s="10"/>
      <c r="I2001" s="10"/>
    </row>
    <row r="2002" spans="2:9">
      <c r="B2002" s="10"/>
      <c r="C2002" s="10"/>
      <c r="D2002" s="10"/>
      <c r="E2002" s="10"/>
      <c r="F2002" s="10"/>
      <c r="G2002" s="10"/>
      <c r="H2002" s="10"/>
      <c r="I2002" s="10"/>
    </row>
    <row r="2003" spans="2:9">
      <c r="B2003" s="10"/>
      <c r="C2003" s="10"/>
      <c r="D2003" s="10"/>
      <c r="E2003" s="10"/>
      <c r="F2003" s="10"/>
      <c r="G2003" s="10"/>
      <c r="H2003" s="10"/>
      <c r="I2003" s="10"/>
    </row>
    <row r="2004" spans="2:9">
      <c r="B2004" s="10"/>
      <c r="C2004" s="10"/>
      <c r="D2004" s="10"/>
      <c r="E2004" s="10"/>
      <c r="F2004" s="10"/>
      <c r="G2004" s="10"/>
      <c r="H2004" s="10"/>
      <c r="I2004" s="10"/>
    </row>
    <row r="2005" spans="2:9">
      <c r="B2005" s="10"/>
      <c r="C2005" s="10"/>
      <c r="D2005" s="10"/>
      <c r="E2005" s="10"/>
      <c r="F2005" s="10"/>
      <c r="G2005" s="10"/>
      <c r="H2005" s="10"/>
      <c r="I2005" s="10"/>
    </row>
    <row r="2006" spans="2:9">
      <c r="B2006" s="10"/>
      <c r="C2006" s="10"/>
      <c r="D2006" s="10"/>
      <c r="E2006" s="10"/>
      <c r="F2006" s="10"/>
      <c r="G2006" s="10"/>
      <c r="H2006" s="10"/>
      <c r="I2006" s="10"/>
    </row>
    <row r="2007" spans="2:9">
      <c r="B2007" s="10"/>
      <c r="C2007" s="10"/>
      <c r="D2007" s="10"/>
      <c r="E2007" s="10"/>
      <c r="F2007" s="10"/>
      <c r="G2007" s="10"/>
      <c r="H2007" s="10"/>
      <c r="I2007" s="10"/>
    </row>
    <row r="2008" spans="2:9">
      <c r="B2008" s="10"/>
      <c r="C2008" s="10"/>
      <c r="D2008" s="10"/>
      <c r="E2008" s="10"/>
      <c r="F2008" s="10"/>
      <c r="G2008" s="10"/>
      <c r="H2008" s="10"/>
      <c r="I2008" s="10"/>
    </row>
    <row r="2009" spans="2:9">
      <c r="B2009" s="10"/>
      <c r="C2009" s="10"/>
      <c r="D2009" s="10"/>
      <c r="E2009" s="10"/>
      <c r="F2009" s="10"/>
      <c r="G2009" s="10"/>
      <c r="H2009" s="10"/>
      <c r="I2009" s="10"/>
    </row>
    <row r="2010" spans="2:9">
      <c r="B2010" s="10"/>
      <c r="C2010" s="10"/>
      <c r="D2010" s="10"/>
      <c r="E2010" s="10"/>
      <c r="F2010" s="10"/>
      <c r="G2010" s="10"/>
      <c r="H2010" s="10"/>
      <c r="I2010" s="10"/>
    </row>
    <row r="2011" spans="2:9">
      <c r="B2011" s="10"/>
      <c r="C2011" s="10"/>
      <c r="D2011" s="10"/>
      <c r="E2011" s="10"/>
      <c r="F2011" s="10"/>
      <c r="G2011" s="10"/>
      <c r="H2011" s="10"/>
      <c r="I2011" s="10"/>
    </row>
    <row r="2012" spans="2:9">
      <c r="B2012" s="10"/>
      <c r="C2012" s="10"/>
      <c r="D2012" s="10"/>
      <c r="E2012" s="10"/>
      <c r="F2012" s="10"/>
      <c r="G2012" s="10"/>
      <c r="H2012" s="10"/>
      <c r="I2012" s="10"/>
    </row>
    <row r="2013" spans="2:9">
      <c r="B2013" s="10"/>
      <c r="C2013" s="10"/>
      <c r="D2013" s="10"/>
      <c r="E2013" s="10"/>
      <c r="F2013" s="10"/>
      <c r="G2013" s="10"/>
      <c r="H2013" s="10"/>
      <c r="I2013" s="10"/>
    </row>
    <row r="2014" spans="2:9">
      <c r="B2014" s="10"/>
      <c r="C2014" s="10"/>
      <c r="D2014" s="10"/>
      <c r="E2014" s="10"/>
      <c r="F2014" s="10"/>
      <c r="G2014" s="10"/>
      <c r="H2014" s="10"/>
      <c r="I2014" s="10"/>
    </row>
    <row r="2015" spans="2:9">
      <c r="B2015" s="10"/>
      <c r="C2015" s="10"/>
      <c r="D2015" s="10"/>
      <c r="E2015" s="10"/>
      <c r="F2015" s="10"/>
      <c r="G2015" s="10"/>
      <c r="H2015" s="10"/>
      <c r="I2015" s="10"/>
    </row>
    <row r="2016" spans="2:9">
      <c r="B2016" s="10"/>
      <c r="C2016" s="10"/>
      <c r="D2016" s="10"/>
      <c r="E2016" s="10"/>
      <c r="F2016" s="10"/>
      <c r="G2016" s="10"/>
      <c r="H2016" s="10"/>
      <c r="I2016" s="10"/>
    </row>
    <row r="2017" spans="2:9">
      <c r="B2017" s="10"/>
      <c r="C2017" s="10"/>
      <c r="D2017" s="10"/>
      <c r="E2017" s="10"/>
      <c r="F2017" s="10"/>
      <c r="G2017" s="10"/>
      <c r="H2017" s="10"/>
      <c r="I2017" s="10"/>
    </row>
    <row r="2018" spans="2:9">
      <c r="B2018" s="10"/>
      <c r="C2018" s="10"/>
      <c r="D2018" s="10"/>
      <c r="E2018" s="10"/>
      <c r="F2018" s="10"/>
      <c r="G2018" s="10"/>
      <c r="H2018" s="10"/>
      <c r="I2018" s="10"/>
    </row>
    <row r="2019" spans="2:9">
      <c r="B2019" s="10"/>
      <c r="C2019" s="10"/>
      <c r="D2019" s="10"/>
      <c r="E2019" s="10"/>
      <c r="F2019" s="10"/>
      <c r="G2019" s="10"/>
      <c r="H2019" s="10"/>
      <c r="I2019" s="10"/>
    </row>
    <row r="2020" spans="2:9">
      <c r="B2020" s="10"/>
      <c r="C2020" s="10"/>
      <c r="D2020" s="10"/>
      <c r="E2020" s="10"/>
      <c r="F2020" s="10"/>
      <c r="G2020" s="10"/>
      <c r="H2020" s="10"/>
      <c r="I2020" s="10"/>
    </row>
    <row r="2021" spans="2:9">
      <c r="B2021" s="10"/>
      <c r="C2021" s="10"/>
      <c r="D2021" s="10"/>
      <c r="E2021" s="10"/>
      <c r="F2021" s="10"/>
      <c r="G2021" s="10"/>
      <c r="H2021" s="10"/>
      <c r="I2021" s="10"/>
    </row>
    <row r="2022" spans="2:9">
      <c r="B2022" s="10"/>
      <c r="C2022" s="10"/>
      <c r="D2022" s="10"/>
      <c r="E2022" s="10"/>
      <c r="F2022" s="10"/>
      <c r="G2022" s="10"/>
      <c r="H2022" s="10"/>
      <c r="I2022" s="10"/>
    </row>
    <row r="2023" spans="2:9">
      <c r="B2023" s="10"/>
      <c r="C2023" s="10"/>
      <c r="D2023" s="10"/>
      <c r="E2023" s="10"/>
      <c r="F2023" s="10"/>
      <c r="G2023" s="10"/>
      <c r="H2023" s="10"/>
      <c r="I2023" s="10"/>
    </row>
    <row r="2024" spans="2:9">
      <c r="B2024" s="10"/>
      <c r="C2024" s="10"/>
      <c r="D2024" s="10"/>
      <c r="E2024" s="10"/>
      <c r="F2024" s="10"/>
      <c r="G2024" s="10"/>
      <c r="H2024" s="10"/>
      <c r="I2024" s="10"/>
    </row>
    <row r="2025" spans="2:9">
      <c r="B2025" s="10"/>
      <c r="C2025" s="10"/>
      <c r="D2025" s="10"/>
      <c r="E2025" s="10"/>
      <c r="F2025" s="10"/>
      <c r="G2025" s="10"/>
      <c r="H2025" s="10"/>
      <c r="I2025" s="10"/>
    </row>
    <row r="2026" spans="2:9">
      <c r="B2026" s="10"/>
      <c r="C2026" s="10"/>
      <c r="D2026" s="10"/>
      <c r="E2026" s="10"/>
      <c r="F2026" s="10"/>
      <c r="G2026" s="10"/>
      <c r="H2026" s="10"/>
      <c r="I2026" s="10"/>
    </row>
    <row r="2027" spans="2:9">
      <c r="B2027" s="10"/>
      <c r="C2027" s="10"/>
      <c r="D2027" s="10"/>
      <c r="E2027" s="10"/>
      <c r="F2027" s="10"/>
      <c r="G2027" s="10"/>
      <c r="H2027" s="10"/>
      <c r="I2027" s="10"/>
    </row>
    <row r="2028" spans="2:9">
      <c r="B2028" s="10"/>
      <c r="C2028" s="10"/>
      <c r="D2028" s="10"/>
      <c r="E2028" s="10"/>
      <c r="F2028" s="10"/>
      <c r="G2028" s="10"/>
      <c r="H2028" s="10"/>
      <c r="I2028" s="10"/>
    </row>
    <row r="2029" spans="2:9">
      <c r="B2029" s="10"/>
      <c r="C2029" s="10"/>
      <c r="D2029" s="10"/>
      <c r="E2029" s="10"/>
      <c r="F2029" s="10"/>
      <c r="G2029" s="10"/>
      <c r="H2029" s="10"/>
      <c r="I2029" s="10"/>
    </row>
    <row r="2030" spans="2:9">
      <c r="B2030" s="10"/>
      <c r="C2030" s="10"/>
      <c r="D2030" s="10"/>
      <c r="E2030" s="10"/>
      <c r="F2030" s="10"/>
      <c r="G2030" s="10"/>
      <c r="H2030" s="10"/>
      <c r="I2030" s="10"/>
    </row>
    <row r="2031" spans="2:9">
      <c r="B2031" s="10"/>
      <c r="C2031" s="10"/>
      <c r="D2031" s="10"/>
      <c r="E2031" s="10"/>
      <c r="F2031" s="10"/>
      <c r="G2031" s="10"/>
      <c r="H2031" s="10"/>
      <c r="I2031" s="10"/>
    </row>
    <row r="2032" spans="2:9">
      <c r="B2032" s="10"/>
      <c r="C2032" s="10"/>
      <c r="D2032" s="10"/>
      <c r="E2032" s="10"/>
      <c r="F2032" s="10"/>
      <c r="G2032" s="10"/>
      <c r="H2032" s="10"/>
      <c r="I2032" s="10"/>
    </row>
    <row r="2033" spans="2:9">
      <c r="B2033" s="10"/>
      <c r="C2033" s="10"/>
      <c r="D2033" s="10"/>
      <c r="E2033" s="10"/>
      <c r="F2033" s="10"/>
      <c r="G2033" s="10"/>
      <c r="H2033" s="10"/>
      <c r="I2033" s="10"/>
    </row>
    <row r="2034" spans="2:9">
      <c r="B2034" s="10"/>
      <c r="C2034" s="10"/>
      <c r="D2034" s="10"/>
      <c r="E2034" s="10"/>
      <c r="F2034" s="10"/>
      <c r="G2034" s="10"/>
      <c r="H2034" s="10"/>
      <c r="I2034" s="10"/>
    </row>
    <row r="2035" spans="2:9">
      <c r="B2035" s="10"/>
      <c r="C2035" s="10"/>
      <c r="D2035" s="10"/>
      <c r="E2035" s="10"/>
      <c r="F2035" s="10"/>
      <c r="G2035" s="10"/>
      <c r="H2035" s="10"/>
      <c r="I2035" s="10"/>
    </row>
    <row r="2036" spans="2:9">
      <c r="B2036" s="10"/>
      <c r="C2036" s="10"/>
      <c r="D2036" s="10"/>
      <c r="E2036" s="10"/>
      <c r="F2036" s="10"/>
      <c r="G2036" s="10"/>
      <c r="H2036" s="10"/>
      <c r="I2036" s="10"/>
    </row>
    <row r="2037" spans="2:9">
      <c r="B2037" s="10"/>
      <c r="C2037" s="10"/>
      <c r="D2037" s="10"/>
      <c r="E2037" s="10"/>
      <c r="F2037" s="10"/>
      <c r="G2037" s="10"/>
      <c r="H2037" s="10"/>
      <c r="I2037" s="10"/>
    </row>
    <row r="2038" spans="2:9">
      <c r="B2038" s="10"/>
      <c r="C2038" s="10"/>
      <c r="D2038" s="10"/>
      <c r="E2038" s="10"/>
      <c r="F2038" s="10"/>
      <c r="G2038" s="10"/>
      <c r="H2038" s="10"/>
      <c r="I2038" s="10"/>
    </row>
    <row r="2039" spans="2:9">
      <c r="B2039" s="10"/>
      <c r="C2039" s="10"/>
      <c r="D2039" s="10"/>
      <c r="E2039" s="10"/>
      <c r="F2039" s="10"/>
      <c r="G2039" s="10"/>
      <c r="H2039" s="10"/>
      <c r="I2039" s="10"/>
    </row>
    <row r="2040" spans="2:9">
      <c r="B2040" s="10"/>
      <c r="C2040" s="10"/>
      <c r="D2040" s="10"/>
      <c r="E2040" s="10"/>
      <c r="F2040" s="10"/>
      <c r="G2040" s="10"/>
      <c r="H2040" s="10"/>
      <c r="I2040" s="10"/>
    </row>
    <row r="2041" spans="2:9">
      <c r="B2041" s="10"/>
      <c r="C2041" s="10"/>
      <c r="D2041" s="10"/>
      <c r="E2041" s="10"/>
      <c r="F2041" s="10"/>
      <c r="G2041" s="10"/>
      <c r="H2041" s="10"/>
      <c r="I2041" s="10"/>
    </row>
    <row r="2042" spans="2:9">
      <c r="B2042" s="10"/>
      <c r="C2042" s="10"/>
      <c r="D2042" s="10"/>
      <c r="E2042" s="10"/>
      <c r="F2042" s="10"/>
      <c r="G2042" s="10"/>
      <c r="H2042" s="10"/>
      <c r="I2042" s="10"/>
    </row>
    <row r="2043" spans="2:9">
      <c r="B2043" s="10"/>
      <c r="C2043" s="10"/>
      <c r="D2043" s="10"/>
      <c r="E2043" s="10"/>
      <c r="F2043" s="10"/>
      <c r="G2043" s="10"/>
      <c r="H2043" s="10"/>
      <c r="I2043" s="10"/>
    </row>
    <row r="2044" spans="2:9">
      <c r="B2044" s="10"/>
      <c r="C2044" s="10"/>
      <c r="D2044" s="10"/>
      <c r="E2044" s="10"/>
      <c r="F2044" s="10"/>
      <c r="G2044" s="10"/>
      <c r="H2044" s="10"/>
      <c r="I2044" s="10"/>
    </row>
    <row r="2045" spans="2:9">
      <c r="B2045" s="10"/>
      <c r="C2045" s="10"/>
      <c r="D2045" s="10"/>
      <c r="E2045" s="10"/>
      <c r="F2045" s="10"/>
      <c r="G2045" s="10"/>
      <c r="H2045" s="10"/>
      <c r="I2045" s="10"/>
    </row>
    <row r="2046" spans="2:9">
      <c r="B2046" s="10"/>
      <c r="C2046" s="10"/>
      <c r="D2046" s="10"/>
      <c r="E2046" s="10"/>
      <c r="F2046" s="10"/>
      <c r="G2046" s="10"/>
      <c r="H2046" s="10"/>
      <c r="I2046" s="10"/>
    </row>
    <row r="2047" spans="2:9">
      <c r="B2047" s="10"/>
      <c r="C2047" s="10"/>
      <c r="D2047" s="10"/>
      <c r="E2047" s="10"/>
      <c r="F2047" s="10"/>
      <c r="G2047" s="10"/>
      <c r="H2047" s="10"/>
      <c r="I2047" s="10"/>
    </row>
    <row r="2048" spans="2:9">
      <c r="B2048" s="10"/>
      <c r="C2048" s="10"/>
      <c r="D2048" s="10"/>
      <c r="E2048" s="10"/>
      <c r="F2048" s="10"/>
      <c r="G2048" s="10"/>
      <c r="H2048" s="10"/>
      <c r="I2048" s="10"/>
    </row>
    <row r="2049" spans="2:9">
      <c r="B2049" s="10"/>
      <c r="C2049" s="10"/>
      <c r="D2049" s="10"/>
      <c r="E2049" s="10"/>
      <c r="F2049" s="10"/>
      <c r="G2049" s="10"/>
      <c r="H2049" s="10"/>
      <c r="I2049" s="10"/>
    </row>
    <row r="2050" spans="2:9">
      <c r="B2050" s="10"/>
      <c r="C2050" s="10"/>
      <c r="D2050" s="10"/>
      <c r="E2050" s="10"/>
      <c r="F2050" s="10"/>
      <c r="G2050" s="10"/>
      <c r="H2050" s="10"/>
      <c r="I2050" s="10"/>
    </row>
    <row r="2051" spans="2:9">
      <c r="B2051" s="10"/>
      <c r="C2051" s="10"/>
      <c r="D2051" s="10"/>
      <c r="E2051" s="10"/>
      <c r="F2051" s="10"/>
      <c r="G2051" s="10"/>
      <c r="H2051" s="10"/>
      <c r="I2051" s="10"/>
    </row>
    <row r="2052" spans="2:9">
      <c r="B2052" s="10"/>
      <c r="C2052" s="10"/>
      <c r="D2052" s="10"/>
      <c r="E2052" s="10"/>
      <c r="F2052" s="10"/>
      <c r="G2052" s="10"/>
      <c r="H2052" s="10"/>
      <c r="I2052" s="10"/>
    </row>
    <row r="2053" spans="2:9">
      <c r="B2053" s="10"/>
      <c r="C2053" s="10"/>
      <c r="D2053" s="10"/>
      <c r="E2053" s="10"/>
      <c r="F2053" s="10"/>
      <c r="G2053" s="10"/>
      <c r="H2053" s="10"/>
      <c r="I2053" s="10"/>
    </row>
    <row r="2054" spans="2:9">
      <c r="B2054" s="10"/>
      <c r="C2054" s="10"/>
      <c r="D2054" s="10"/>
      <c r="E2054" s="10"/>
      <c r="F2054" s="10"/>
      <c r="G2054" s="10"/>
      <c r="H2054" s="10"/>
      <c r="I2054" s="10"/>
    </row>
    <row r="2055" spans="2:9">
      <c r="B2055" s="10"/>
      <c r="C2055" s="10"/>
      <c r="D2055" s="10"/>
      <c r="E2055" s="10"/>
      <c r="F2055" s="10"/>
      <c r="G2055" s="10"/>
      <c r="H2055" s="10"/>
      <c r="I2055" s="10"/>
    </row>
    <row r="2056" spans="2:9">
      <c r="B2056" s="10"/>
      <c r="C2056" s="10"/>
      <c r="D2056" s="10"/>
      <c r="E2056" s="10"/>
      <c r="F2056" s="10"/>
      <c r="G2056" s="10"/>
      <c r="H2056" s="10"/>
      <c r="I2056" s="10"/>
    </row>
    <row r="2057" spans="2:9">
      <c r="B2057" s="10"/>
      <c r="C2057" s="10"/>
      <c r="D2057" s="10"/>
      <c r="E2057" s="10"/>
      <c r="F2057" s="10"/>
      <c r="G2057" s="10"/>
      <c r="H2057" s="10"/>
      <c r="I2057" s="10"/>
    </row>
    <row r="2058" spans="2:9">
      <c r="B2058" s="10"/>
      <c r="C2058" s="10"/>
      <c r="D2058" s="10"/>
      <c r="E2058" s="10"/>
      <c r="F2058" s="10"/>
      <c r="G2058" s="10"/>
      <c r="H2058" s="10"/>
      <c r="I2058" s="10"/>
    </row>
    <row r="2059" spans="2:9">
      <c r="B2059" s="10"/>
      <c r="C2059" s="10"/>
      <c r="D2059" s="10"/>
      <c r="E2059" s="10"/>
      <c r="F2059" s="10"/>
      <c r="G2059" s="10"/>
      <c r="H2059" s="10"/>
      <c r="I2059" s="10"/>
    </row>
    <row r="2060" spans="2:9">
      <c r="B2060" s="10"/>
      <c r="C2060" s="10"/>
      <c r="D2060" s="10"/>
      <c r="E2060" s="10"/>
      <c r="F2060" s="10"/>
      <c r="G2060" s="10"/>
      <c r="H2060" s="10"/>
      <c r="I2060" s="10"/>
    </row>
    <row r="2061" spans="2:9">
      <c r="B2061" s="10"/>
      <c r="C2061" s="10"/>
      <c r="D2061" s="10"/>
      <c r="E2061" s="10"/>
      <c r="F2061" s="10"/>
      <c r="G2061" s="10"/>
      <c r="H2061" s="10"/>
      <c r="I2061" s="10"/>
    </row>
    <row r="2062" spans="2:9">
      <c r="B2062" s="10"/>
      <c r="C2062" s="10"/>
      <c r="D2062" s="10"/>
      <c r="E2062" s="10"/>
      <c r="F2062" s="10"/>
      <c r="G2062" s="10"/>
      <c r="H2062" s="10"/>
      <c r="I2062" s="10"/>
    </row>
    <row r="2063" spans="2:9">
      <c r="B2063" s="10"/>
      <c r="C2063" s="10"/>
      <c r="D2063" s="10"/>
      <c r="E2063" s="10"/>
      <c r="F2063" s="10"/>
      <c r="G2063" s="10"/>
      <c r="H2063" s="10"/>
      <c r="I2063" s="10"/>
    </row>
    <row r="2064" spans="2:9">
      <c r="B2064" s="10"/>
      <c r="C2064" s="10"/>
      <c r="D2064" s="10"/>
      <c r="E2064" s="10"/>
      <c r="F2064" s="10"/>
      <c r="G2064" s="10"/>
      <c r="H2064" s="10"/>
      <c r="I2064" s="10"/>
    </row>
    <row r="2065" spans="2:9">
      <c r="B2065" s="10"/>
      <c r="C2065" s="10"/>
      <c r="D2065" s="10"/>
      <c r="E2065" s="10"/>
      <c r="F2065" s="10"/>
      <c r="G2065" s="10"/>
      <c r="H2065" s="10"/>
      <c r="I2065" s="10"/>
    </row>
    <row r="2066" spans="2:9">
      <c r="B2066" s="10"/>
      <c r="C2066" s="10"/>
      <c r="D2066" s="10"/>
      <c r="E2066" s="10"/>
      <c r="F2066" s="10"/>
      <c r="G2066" s="10"/>
      <c r="H2066" s="10"/>
      <c r="I2066" s="10"/>
    </row>
    <row r="2067" spans="2:9">
      <c r="B2067" s="10"/>
      <c r="C2067" s="10"/>
      <c r="D2067" s="10"/>
      <c r="E2067" s="10"/>
      <c r="F2067" s="10"/>
      <c r="G2067" s="10"/>
      <c r="H2067" s="10"/>
      <c r="I2067" s="10"/>
    </row>
    <row r="2068" spans="2:9">
      <c r="B2068" s="10"/>
      <c r="C2068" s="10"/>
      <c r="D2068" s="10"/>
      <c r="E2068" s="10"/>
      <c r="F2068" s="10"/>
      <c r="G2068" s="10"/>
      <c r="H2068" s="10"/>
      <c r="I2068" s="10"/>
    </row>
    <row r="2069" spans="2:9">
      <c r="B2069" s="10"/>
      <c r="C2069" s="10"/>
      <c r="D2069" s="10"/>
      <c r="E2069" s="10"/>
      <c r="F2069" s="10"/>
      <c r="G2069" s="10"/>
      <c r="H2069" s="10"/>
      <c r="I2069" s="10"/>
    </row>
    <row r="2070" spans="2:9">
      <c r="B2070" s="10"/>
      <c r="C2070" s="10"/>
      <c r="D2070" s="10"/>
      <c r="E2070" s="10"/>
      <c r="F2070" s="10"/>
      <c r="G2070" s="10"/>
      <c r="H2070" s="10"/>
      <c r="I2070" s="10"/>
    </row>
    <row r="2071" spans="2:9">
      <c r="B2071" s="10"/>
      <c r="C2071" s="10"/>
      <c r="D2071" s="10"/>
      <c r="E2071" s="10"/>
      <c r="F2071" s="10"/>
      <c r="G2071" s="10"/>
      <c r="H2071" s="10"/>
      <c r="I2071" s="10"/>
    </row>
    <row r="2072" spans="2:9">
      <c r="B2072" s="10"/>
      <c r="C2072" s="10"/>
      <c r="D2072" s="10"/>
      <c r="E2072" s="10"/>
      <c r="F2072" s="10"/>
      <c r="G2072" s="10"/>
      <c r="H2072" s="10"/>
      <c r="I2072" s="10"/>
    </row>
    <row r="2073" spans="2:9">
      <c r="B2073" s="10"/>
      <c r="C2073" s="10"/>
      <c r="D2073" s="10"/>
      <c r="E2073" s="10"/>
      <c r="F2073" s="10"/>
      <c r="G2073" s="10"/>
      <c r="H2073" s="10"/>
      <c r="I2073" s="10"/>
    </row>
    <row r="2074" spans="2:9">
      <c r="B2074" s="10"/>
      <c r="C2074" s="10"/>
      <c r="D2074" s="10"/>
      <c r="E2074" s="10"/>
      <c r="F2074" s="10"/>
      <c r="G2074" s="10"/>
      <c r="H2074" s="10"/>
      <c r="I2074" s="10"/>
    </row>
    <row r="2075" spans="2:9">
      <c r="B2075" s="10"/>
      <c r="C2075" s="10"/>
      <c r="D2075" s="10"/>
      <c r="E2075" s="10"/>
      <c r="F2075" s="10"/>
      <c r="G2075" s="10"/>
      <c r="H2075" s="10"/>
      <c r="I2075" s="10"/>
    </row>
    <row r="2076" spans="2:9">
      <c r="B2076" s="10"/>
      <c r="C2076" s="10"/>
      <c r="D2076" s="10"/>
      <c r="E2076" s="10"/>
      <c r="F2076" s="10"/>
      <c r="G2076" s="10"/>
      <c r="H2076" s="10"/>
      <c r="I2076" s="10"/>
    </row>
    <row r="2077" spans="2:9">
      <c r="B2077" s="10"/>
      <c r="C2077" s="10"/>
      <c r="D2077" s="10"/>
      <c r="E2077" s="10"/>
      <c r="F2077" s="10"/>
      <c r="G2077" s="10"/>
      <c r="H2077" s="10"/>
      <c r="I2077" s="10"/>
    </row>
    <row r="2078" spans="2:9">
      <c r="B2078" s="10"/>
      <c r="C2078" s="10"/>
      <c r="D2078" s="10"/>
      <c r="E2078" s="10"/>
      <c r="F2078" s="10"/>
      <c r="G2078" s="10"/>
      <c r="H2078" s="10"/>
      <c r="I2078" s="10"/>
    </row>
    <row r="2079" spans="2:9">
      <c r="B2079" s="10"/>
      <c r="C2079" s="10"/>
      <c r="D2079" s="10"/>
      <c r="E2079" s="10"/>
      <c r="F2079" s="10"/>
      <c r="G2079" s="10"/>
      <c r="H2079" s="10"/>
      <c r="I2079" s="10"/>
    </row>
    <row r="2080" spans="2:9">
      <c r="B2080" s="10"/>
      <c r="C2080" s="10"/>
      <c r="D2080" s="10"/>
      <c r="E2080" s="10"/>
      <c r="F2080" s="10"/>
      <c r="G2080" s="10"/>
      <c r="H2080" s="10"/>
      <c r="I2080" s="10"/>
    </row>
    <row r="2081" spans="2:9">
      <c r="B2081" s="10"/>
      <c r="C2081" s="10"/>
      <c r="D2081" s="10"/>
      <c r="E2081" s="10"/>
      <c r="F2081" s="10"/>
      <c r="G2081" s="10"/>
      <c r="H2081" s="10"/>
      <c r="I2081" s="10"/>
    </row>
    <row r="2082" spans="2:9">
      <c r="B2082" s="10"/>
      <c r="C2082" s="10"/>
      <c r="D2082" s="10"/>
      <c r="E2082" s="10"/>
      <c r="F2082" s="10"/>
      <c r="G2082" s="10"/>
      <c r="H2082" s="10"/>
      <c r="I2082" s="10"/>
    </row>
    <row r="2083" spans="2:9">
      <c r="B2083" s="10"/>
      <c r="C2083" s="10"/>
      <c r="D2083" s="10"/>
      <c r="E2083" s="10"/>
      <c r="F2083" s="10"/>
      <c r="G2083" s="10"/>
      <c r="H2083" s="10"/>
      <c r="I2083" s="10"/>
    </row>
    <row r="2084" spans="2:9">
      <c r="B2084" s="10"/>
      <c r="C2084" s="10"/>
      <c r="D2084" s="10"/>
      <c r="E2084" s="10"/>
      <c r="F2084" s="10"/>
      <c r="G2084" s="10"/>
      <c r="H2084" s="10"/>
      <c r="I2084" s="10"/>
    </row>
    <row r="2085" spans="2:9">
      <c r="B2085" s="10"/>
      <c r="C2085" s="10"/>
      <c r="D2085" s="10"/>
      <c r="E2085" s="10"/>
      <c r="F2085" s="10"/>
      <c r="G2085" s="10"/>
      <c r="H2085" s="10"/>
      <c r="I2085" s="10"/>
    </row>
    <row r="2086" spans="2:9">
      <c r="B2086" s="10"/>
      <c r="C2086" s="10"/>
      <c r="D2086" s="10"/>
      <c r="E2086" s="10"/>
      <c r="F2086" s="10"/>
      <c r="G2086" s="10"/>
      <c r="H2086" s="10"/>
      <c r="I2086" s="10"/>
    </row>
    <row r="2087" spans="2:9">
      <c r="B2087" s="10"/>
      <c r="C2087" s="10"/>
      <c r="D2087" s="10"/>
      <c r="E2087" s="10"/>
      <c r="F2087" s="10"/>
      <c r="G2087" s="10"/>
      <c r="H2087" s="10"/>
      <c r="I2087" s="10"/>
    </row>
    <row r="2088" spans="2:9">
      <c r="B2088" s="10"/>
      <c r="C2088" s="10"/>
      <c r="D2088" s="10"/>
      <c r="E2088" s="10"/>
      <c r="F2088" s="10"/>
      <c r="G2088" s="10"/>
      <c r="H2088" s="10"/>
      <c r="I2088" s="10"/>
    </row>
    <row r="2089" spans="2:9">
      <c r="B2089" s="10"/>
      <c r="C2089" s="10"/>
      <c r="D2089" s="10"/>
      <c r="E2089" s="10"/>
      <c r="F2089" s="10"/>
      <c r="G2089" s="10"/>
      <c r="H2089" s="10"/>
      <c r="I2089" s="10"/>
    </row>
    <row r="2090" spans="2:9">
      <c r="B2090" s="10"/>
      <c r="C2090" s="10"/>
      <c r="D2090" s="10"/>
      <c r="E2090" s="10"/>
      <c r="F2090" s="10"/>
      <c r="G2090" s="10"/>
      <c r="H2090" s="10"/>
      <c r="I2090" s="10"/>
    </row>
    <row r="2091" spans="2:9">
      <c r="B2091" s="10"/>
      <c r="C2091" s="10"/>
      <c r="D2091" s="10"/>
      <c r="E2091" s="10"/>
      <c r="F2091" s="10"/>
      <c r="G2091" s="10"/>
      <c r="H2091" s="10"/>
      <c r="I2091" s="10"/>
    </row>
    <row r="2092" spans="2:9">
      <c r="B2092" s="10"/>
      <c r="C2092" s="10"/>
      <c r="D2092" s="10"/>
      <c r="E2092" s="10"/>
      <c r="F2092" s="10"/>
      <c r="G2092" s="10"/>
      <c r="H2092" s="10"/>
      <c r="I2092" s="10"/>
    </row>
    <row r="2093" spans="2:9">
      <c r="B2093" s="10"/>
      <c r="C2093" s="10"/>
      <c r="D2093" s="10"/>
      <c r="E2093" s="10"/>
      <c r="F2093" s="10"/>
      <c r="G2093" s="10"/>
      <c r="H2093" s="10"/>
      <c r="I2093" s="10"/>
    </row>
    <row r="2094" spans="2:9">
      <c r="B2094" s="10"/>
      <c r="C2094" s="10"/>
      <c r="D2094" s="10"/>
      <c r="E2094" s="10"/>
      <c r="F2094" s="10"/>
      <c r="G2094" s="10"/>
      <c r="H2094" s="10"/>
      <c r="I2094" s="10"/>
    </row>
    <row r="2095" spans="2:9">
      <c r="B2095" s="10"/>
      <c r="C2095" s="10"/>
      <c r="D2095" s="10"/>
      <c r="E2095" s="10"/>
      <c r="F2095" s="10"/>
      <c r="G2095" s="10"/>
      <c r="H2095" s="10"/>
      <c r="I2095" s="10"/>
    </row>
    <row r="2096" spans="2:9">
      <c r="B2096" s="10"/>
      <c r="C2096" s="10"/>
      <c r="D2096" s="10"/>
      <c r="E2096" s="10"/>
      <c r="F2096" s="10"/>
      <c r="G2096" s="10"/>
      <c r="H2096" s="10"/>
      <c r="I2096" s="10"/>
    </row>
    <row r="2097" spans="2:9">
      <c r="B2097" s="10"/>
      <c r="C2097" s="10"/>
      <c r="D2097" s="10"/>
      <c r="E2097" s="10"/>
      <c r="F2097" s="10"/>
      <c r="G2097" s="10"/>
      <c r="H2097" s="10"/>
      <c r="I2097" s="10"/>
    </row>
    <row r="2098" spans="2:9">
      <c r="B2098" s="10"/>
      <c r="C2098" s="10"/>
      <c r="D2098" s="10"/>
      <c r="E2098" s="10"/>
      <c r="F2098" s="10"/>
      <c r="G2098" s="10"/>
      <c r="H2098" s="10"/>
      <c r="I2098" s="10"/>
    </row>
    <row r="2099" spans="2:9">
      <c r="B2099" s="10"/>
      <c r="C2099" s="10"/>
      <c r="D2099" s="10"/>
      <c r="E2099" s="10"/>
      <c r="F2099" s="10"/>
      <c r="G2099" s="10"/>
      <c r="H2099" s="10"/>
      <c r="I2099" s="10"/>
    </row>
    <row r="2100" spans="2:9">
      <c r="B2100" s="10"/>
      <c r="C2100" s="10"/>
      <c r="D2100" s="10"/>
      <c r="E2100" s="10"/>
      <c r="F2100" s="10"/>
      <c r="G2100" s="10"/>
      <c r="H2100" s="10"/>
      <c r="I2100" s="10"/>
    </row>
    <row r="2101" spans="2:9">
      <c r="B2101" s="10"/>
      <c r="C2101" s="10"/>
      <c r="D2101" s="10"/>
      <c r="E2101" s="10"/>
      <c r="F2101" s="10"/>
      <c r="G2101" s="10"/>
      <c r="H2101" s="10"/>
      <c r="I2101" s="10"/>
    </row>
    <row r="2102" spans="2:9">
      <c r="B2102" s="10"/>
      <c r="C2102" s="10"/>
      <c r="D2102" s="10"/>
      <c r="E2102" s="10"/>
      <c r="F2102" s="10"/>
      <c r="G2102" s="10"/>
      <c r="H2102" s="10"/>
      <c r="I2102" s="10"/>
    </row>
    <row r="2103" spans="2:9">
      <c r="B2103" s="10"/>
      <c r="C2103" s="10"/>
      <c r="D2103" s="10"/>
      <c r="E2103" s="10"/>
      <c r="F2103" s="10"/>
      <c r="G2103" s="10"/>
      <c r="H2103" s="10"/>
      <c r="I2103" s="10"/>
    </row>
    <row r="2104" spans="2:9">
      <c r="B2104" s="10"/>
      <c r="C2104" s="10"/>
      <c r="D2104" s="10"/>
      <c r="E2104" s="10"/>
      <c r="F2104" s="10"/>
      <c r="G2104" s="10"/>
      <c r="H2104" s="10"/>
      <c r="I2104" s="10"/>
    </row>
    <row r="2105" spans="2:9">
      <c r="B2105" s="10"/>
      <c r="C2105" s="10"/>
      <c r="D2105" s="10"/>
      <c r="E2105" s="10"/>
      <c r="F2105" s="10"/>
      <c r="G2105" s="10"/>
      <c r="H2105" s="10"/>
      <c r="I2105" s="10"/>
    </row>
    <row r="2106" spans="2:9">
      <c r="B2106" s="10"/>
      <c r="C2106" s="10"/>
      <c r="D2106" s="10"/>
      <c r="E2106" s="10"/>
      <c r="F2106" s="10"/>
      <c r="G2106" s="10"/>
      <c r="H2106" s="10"/>
      <c r="I2106" s="10"/>
    </row>
    <row r="2107" spans="2:9">
      <c r="B2107" s="10"/>
      <c r="C2107" s="10"/>
      <c r="D2107" s="10"/>
      <c r="E2107" s="10"/>
      <c r="F2107" s="10"/>
      <c r="G2107" s="10"/>
      <c r="H2107" s="10"/>
      <c r="I2107" s="10"/>
    </row>
    <row r="2108" spans="2:9">
      <c r="B2108" s="10"/>
      <c r="C2108" s="10"/>
      <c r="D2108" s="10"/>
      <c r="E2108" s="10"/>
      <c r="F2108" s="10"/>
      <c r="G2108" s="10"/>
      <c r="H2108" s="10"/>
      <c r="I2108" s="10"/>
    </row>
    <row r="2109" spans="2:9">
      <c r="B2109" s="10"/>
      <c r="C2109" s="10"/>
      <c r="D2109" s="10"/>
      <c r="E2109" s="10"/>
      <c r="F2109" s="10"/>
      <c r="G2109" s="10"/>
      <c r="H2109" s="10"/>
      <c r="I2109" s="10"/>
    </row>
    <row r="2110" spans="2:9">
      <c r="B2110" s="10"/>
      <c r="C2110" s="10"/>
      <c r="D2110" s="10"/>
      <c r="E2110" s="10"/>
      <c r="F2110" s="10"/>
      <c r="G2110" s="10"/>
      <c r="H2110" s="10"/>
      <c r="I2110" s="10"/>
    </row>
    <row r="2111" spans="2:9">
      <c r="B2111" s="10"/>
      <c r="C2111" s="10"/>
      <c r="D2111" s="10"/>
      <c r="E2111" s="10"/>
      <c r="F2111" s="10"/>
      <c r="G2111" s="10"/>
      <c r="H2111" s="10"/>
      <c r="I2111" s="10"/>
    </row>
    <row r="2112" spans="2:9">
      <c r="B2112" s="10"/>
      <c r="C2112" s="10"/>
      <c r="D2112" s="10"/>
      <c r="E2112" s="10"/>
      <c r="F2112" s="10"/>
      <c r="G2112" s="10"/>
      <c r="H2112" s="10"/>
      <c r="I2112" s="10"/>
    </row>
    <row r="2113" spans="2:9">
      <c r="B2113" s="10"/>
      <c r="C2113" s="10"/>
      <c r="D2113" s="10"/>
      <c r="E2113" s="10"/>
      <c r="F2113" s="10"/>
      <c r="G2113" s="10"/>
      <c r="H2113" s="10"/>
      <c r="I2113" s="10"/>
    </row>
    <row r="2114" spans="2:9">
      <c r="B2114" s="10"/>
      <c r="C2114" s="10"/>
      <c r="D2114" s="10"/>
      <c r="E2114" s="10"/>
      <c r="F2114" s="10"/>
      <c r="G2114" s="10"/>
      <c r="H2114" s="10"/>
      <c r="I2114" s="10"/>
    </row>
    <row r="2115" spans="2:9">
      <c r="B2115" s="10"/>
      <c r="C2115" s="10"/>
      <c r="D2115" s="10"/>
      <c r="E2115" s="10"/>
      <c r="F2115" s="10"/>
      <c r="G2115" s="10"/>
      <c r="H2115" s="10"/>
      <c r="I2115" s="10"/>
    </row>
    <row r="2116" spans="2:9">
      <c r="B2116" s="10"/>
      <c r="C2116" s="10"/>
      <c r="D2116" s="10"/>
      <c r="E2116" s="10"/>
      <c r="F2116" s="10"/>
      <c r="G2116" s="10"/>
      <c r="H2116" s="10"/>
      <c r="I2116" s="10"/>
    </row>
    <row r="2117" spans="2:9">
      <c r="B2117" s="10"/>
      <c r="C2117" s="10"/>
      <c r="D2117" s="10"/>
      <c r="E2117" s="10"/>
      <c r="F2117" s="10"/>
      <c r="G2117" s="10"/>
      <c r="H2117" s="10"/>
      <c r="I2117" s="10"/>
    </row>
    <row r="2118" spans="2:9">
      <c r="B2118" s="10"/>
      <c r="C2118" s="10"/>
      <c r="D2118" s="10"/>
      <c r="E2118" s="10"/>
      <c r="F2118" s="10"/>
      <c r="G2118" s="10"/>
      <c r="H2118" s="10"/>
      <c r="I2118" s="10"/>
    </row>
    <row r="2119" spans="2:9">
      <c r="B2119" s="10"/>
      <c r="C2119" s="10"/>
      <c r="D2119" s="10"/>
      <c r="E2119" s="10"/>
      <c r="F2119" s="10"/>
      <c r="G2119" s="10"/>
      <c r="H2119" s="10"/>
      <c r="I2119" s="10"/>
    </row>
    <row r="2120" spans="2:9">
      <c r="B2120" s="10"/>
      <c r="C2120" s="10"/>
      <c r="D2120" s="10"/>
      <c r="E2120" s="10"/>
      <c r="F2120" s="10"/>
      <c r="G2120" s="10"/>
      <c r="H2120" s="10"/>
      <c r="I2120" s="10"/>
    </row>
    <row r="2121" spans="2:9">
      <c r="B2121" s="10"/>
      <c r="C2121" s="10"/>
      <c r="D2121" s="10"/>
      <c r="E2121" s="10"/>
      <c r="F2121" s="10"/>
      <c r="G2121" s="10"/>
      <c r="H2121" s="10"/>
      <c r="I2121" s="10"/>
    </row>
    <row r="2122" spans="2:9">
      <c r="B2122" s="10"/>
      <c r="C2122" s="10"/>
      <c r="D2122" s="10"/>
      <c r="E2122" s="10"/>
      <c r="F2122" s="10"/>
      <c r="G2122" s="10"/>
      <c r="H2122" s="10"/>
      <c r="I2122" s="10"/>
    </row>
    <row r="2123" spans="2:9">
      <c r="B2123" s="10"/>
      <c r="C2123" s="10"/>
      <c r="D2123" s="10"/>
      <c r="E2123" s="10"/>
      <c r="F2123" s="10"/>
      <c r="G2123" s="10"/>
      <c r="H2123" s="10"/>
      <c r="I2123" s="10"/>
    </row>
    <row r="2124" spans="2:9">
      <c r="B2124" s="10"/>
      <c r="C2124" s="10"/>
      <c r="D2124" s="10"/>
      <c r="E2124" s="10"/>
      <c r="F2124" s="10"/>
      <c r="G2124" s="10"/>
      <c r="H2124" s="10"/>
      <c r="I2124" s="10"/>
    </row>
    <row r="2125" spans="2:9">
      <c r="B2125" s="10"/>
      <c r="C2125" s="10"/>
      <c r="D2125" s="10"/>
      <c r="E2125" s="10"/>
      <c r="F2125" s="10"/>
      <c r="G2125" s="10"/>
      <c r="H2125" s="10"/>
      <c r="I2125" s="10"/>
    </row>
    <row r="2126" spans="2:9">
      <c r="B2126" s="10"/>
      <c r="C2126" s="10"/>
      <c r="D2126" s="10"/>
      <c r="E2126" s="10"/>
      <c r="F2126" s="10"/>
      <c r="G2126" s="10"/>
      <c r="H2126" s="10"/>
      <c r="I2126" s="10"/>
    </row>
    <row r="2127" spans="2:9">
      <c r="B2127" s="10"/>
      <c r="C2127" s="10"/>
      <c r="D2127" s="10"/>
      <c r="E2127" s="10"/>
      <c r="F2127" s="10"/>
      <c r="G2127" s="10"/>
      <c r="H2127" s="10"/>
      <c r="I2127" s="10"/>
    </row>
    <row r="2128" spans="2:9">
      <c r="B2128" s="10"/>
      <c r="C2128" s="10"/>
      <c r="D2128" s="10"/>
      <c r="E2128" s="10"/>
      <c r="F2128" s="10"/>
      <c r="G2128" s="10"/>
      <c r="H2128" s="10"/>
      <c r="I2128" s="10"/>
    </row>
    <row r="2129" spans="2:9">
      <c r="B2129" s="10"/>
      <c r="C2129" s="10"/>
      <c r="D2129" s="10"/>
      <c r="E2129" s="10"/>
      <c r="F2129" s="10"/>
      <c r="G2129" s="10"/>
      <c r="H2129" s="10"/>
      <c r="I2129" s="10"/>
    </row>
    <row r="2130" spans="2:9">
      <c r="B2130" s="10"/>
      <c r="C2130" s="10"/>
      <c r="D2130" s="10"/>
      <c r="E2130" s="10"/>
      <c r="F2130" s="10"/>
      <c r="G2130" s="10"/>
      <c r="H2130" s="10"/>
      <c r="I2130" s="10"/>
    </row>
    <row r="2131" spans="2:9">
      <c r="B2131" s="10"/>
      <c r="C2131" s="10"/>
      <c r="D2131" s="10"/>
      <c r="E2131" s="10"/>
      <c r="F2131" s="10"/>
      <c r="G2131" s="10"/>
      <c r="H2131" s="10"/>
      <c r="I2131" s="10"/>
    </row>
    <row r="2132" spans="2:9">
      <c r="B2132" s="10"/>
      <c r="C2132" s="10"/>
      <c r="D2132" s="10"/>
      <c r="E2132" s="10"/>
      <c r="F2132" s="10"/>
      <c r="G2132" s="10"/>
      <c r="H2132" s="10"/>
      <c r="I2132" s="10"/>
    </row>
    <row r="2133" spans="2:9">
      <c r="B2133" s="10"/>
      <c r="C2133" s="10"/>
      <c r="D2133" s="10"/>
      <c r="E2133" s="10"/>
      <c r="F2133" s="10"/>
      <c r="G2133" s="10"/>
      <c r="H2133" s="10"/>
      <c r="I2133" s="10"/>
    </row>
    <row r="2134" spans="2:9">
      <c r="B2134" s="10"/>
      <c r="C2134" s="10"/>
      <c r="D2134" s="10"/>
      <c r="E2134" s="10"/>
      <c r="F2134" s="10"/>
      <c r="G2134" s="10"/>
      <c r="H2134" s="10"/>
      <c r="I2134" s="10"/>
    </row>
    <row r="2135" spans="2:9">
      <c r="B2135" s="10"/>
      <c r="C2135" s="10"/>
      <c r="D2135" s="10"/>
      <c r="E2135" s="10"/>
      <c r="F2135" s="10"/>
      <c r="G2135" s="10"/>
      <c r="H2135" s="10"/>
      <c r="I2135" s="10"/>
    </row>
    <row r="2136" spans="2:9">
      <c r="B2136" s="10"/>
      <c r="C2136" s="10"/>
      <c r="D2136" s="10"/>
      <c r="E2136" s="10"/>
      <c r="F2136" s="10"/>
      <c r="G2136" s="10"/>
      <c r="H2136" s="10"/>
      <c r="I2136" s="10"/>
    </row>
    <row r="2137" spans="2:9">
      <c r="B2137" s="10"/>
      <c r="C2137" s="10"/>
      <c r="D2137" s="10"/>
      <c r="E2137" s="10"/>
      <c r="F2137" s="10"/>
      <c r="G2137" s="10"/>
      <c r="H2137" s="10"/>
      <c r="I2137" s="10"/>
    </row>
    <row r="2138" spans="2:9">
      <c r="B2138" s="10"/>
      <c r="C2138" s="10"/>
      <c r="D2138" s="10"/>
      <c r="E2138" s="10"/>
      <c r="F2138" s="10"/>
      <c r="G2138" s="10"/>
      <c r="H2138" s="10"/>
      <c r="I2138" s="10"/>
    </row>
    <row r="2139" spans="2:9">
      <c r="B2139" s="10"/>
      <c r="C2139" s="10"/>
      <c r="D2139" s="10"/>
      <c r="E2139" s="10"/>
      <c r="F2139" s="10"/>
      <c r="G2139" s="10"/>
      <c r="H2139" s="10"/>
      <c r="I2139" s="10"/>
    </row>
    <row r="2140" spans="2:9">
      <c r="B2140" s="10"/>
      <c r="C2140" s="10"/>
      <c r="D2140" s="10"/>
      <c r="E2140" s="10"/>
      <c r="F2140" s="10"/>
      <c r="G2140" s="10"/>
      <c r="H2140" s="10"/>
      <c r="I2140" s="10"/>
    </row>
    <row r="2141" spans="2:9">
      <c r="B2141" s="10"/>
      <c r="C2141" s="10"/>
      <c r="D2141" s="10"/>
      <c r="E2141" s="10"/>
      <c r="F2141" s="10"/>
      <c r="G2141" s="10"/>
      <c r="H2141" s="10"/>
      <c r="I2141" s="10"/>
    </row>
    <row r="2142" spans="2:9">
      <c r="B2142" s="10"/>
      <c r="C2142" s="10"/>
      <c r="D2142" s="10"/>
      <c r="E2142" s="10"/>
      <c r="F2142" s="10"/>
      <c r="G2142" s="10"/>
      <c r="H2142" s="10"/>
      <c r="I2142" s="10"/>
    </row>
    <row r="2143" spans="2:9">
      <c r="B2143" s="10"/>
      <c r="C2143" s="10"/>
      <c r="D2143" s="10"/>
      <c r="E2143" s="10"/>
      <c r="F2143" s="10"/>
      <c r="G2143" s="10"/>
      <c r="H2143" s="10"/>
      <c r="I2143" s="10"/>
    </row>
    <row r="2144" spans="2:9">
      <c r="B2144" s="10"/>
      <c r="C2144" s="10"/>
      <c r="D2144" s="10"/>
      <c r="E2144" s="10"/>
      <c r="F2144" s="10"/>
      <c r="G2144" s="10"/>
      <c r="H2144" s="10"/>
      <c r="I2144" s="10"/>
    </row>
    <row r="2145" spans="2:9">
      <c r="B2145" s="10"/>
      <c r="C2145" s="10"/>
      <c r="D2145" s="10"/>
      <c r="E2145" s="10"/>
      <c r="F2145" s="10"/>
      <c r="G2145" s="10"/>
      <c r="H2145" s="10"/>
      <c r="I2145" s="10"/>
    </row>
    <row r="2146" spans="2:9">
      <c r="B2146" s="10"/>
      <c r="C2146" s="10"/>
      <c r="D2146" s="10"/>
      <c r="E2146" s="10"/>
      <c r="F2146" s="10"/>
      <c r="G2146" s="10"/>
      <c r="H2146" s="10"/>
      <c r="I2146" s="10"/>
    </row>
    <row r="2147" spans="2:9">
      <c r="B2147" s="10"/>
      <c r="C2147" s="10"/>
      <c r="D2147" s="10"/>
      <c r="E2147" s="10"/>
      <c r="F2147" s="10"/>
      <c r="G2147" s="10"/>
      <c r="H2147" s="10"/>
      <c r="I2147" s="10"/>
    </row>
    <row r="2148" spans="2:9">
      <c r="B2148" s="10"/>
      <c r="C2148" s="10"/>
      <c r="D2148" s="10"/>
      <c r="E2148" s="10"/>
      <c r="F2148" s="10"/>
      <c r="G2148" s="10"/>
      <c r="H2148" s="10"/>
      <c r="I2148" s="10"/>
    </row>
    <row r="2149" spans="2:9">
      <c r="B2149" s="10"/>
      <c r="C2149" s="10"/>
      <c r="D2149" s="10"/>
      <c r="E2149" s="10"/>
      <c r="F2149" s="10"/>
      <c r="G2149" s="10"/>
      <c r="H2149" s="10"/>
      <c r="I2149" s="10"/>
    </row>
    <row r="2150" spans="2:9">
      <c r="B2150" s="10"/>
      <c r="C2150" s="10"/>
      <c r="D2150" s="10"/>
      <c r="E2150" s="10"/>
      <c r="F2150" s="10"/>
      <c r="G2150" s="10"/>
      <c r="H2150" s="10"/>
      <c r="I2150" s="10"/>
    </row>
    <row r="2151" spans="2:9">
      <c r="B2151" s="10"/>
      <c r="C2151" s="10"/>
      <c r="D2151" s="10"/>
      <c r="E2151" s="10"/>
      <c r="F2151" s="10"/>
      <c r="G2151" s="10"/>
      <c r="H2151" s="10"/>
      <c r="I2151" s="10"/>
    </row>
    <row r="2152" spans="2:9">
      <c r="B2152" s="10"/>
      <c r="C2152" s="10"/>
      <c r="D2152" s="10"/>
      <c r="E2152" s="10"/>
      <c r="F2152" s="10"/>
      <c r="G2152" s="10"/>
      <c r="H2152" s="10"/>
      <c r="I2152" s="10"/>
    </row>
    <row r="2153" spans="2:9">
      <c r="B2153" s="10"/>
      <c r="C2153" s="10"/>
      <c r="D2153" s="10"/>
      <c r="E2153" s="10"/>
      <c r="F2153" s="10"/>
      <c r="G2153" s="10"/>
      <c r="H2153" s="10"/>
      <c r="I2153" s="10"/>
    </row>
    <row r="2154" spans="2:9">
      <c r="B2154" s="10"/>
      <c r="C2154" s="10"/>
      <c r="D2154" s="10"/>
      <c r="E2154" s="10"/>
      <c r="F2154" s="10"/>
      <c r="G2154" s="10"/>
      <c r="H2154" s="10"/>
      <c r="I2154" s="10"/>
    </row>
    <row r="2155" spans="2:9">
      <c r="B2155" s="10"/>
      <c r="C2155" s="10"/>
      <c r="D2155" s="10"/>
      <c r="E2155" s="10"/>
      <c r="F2155" s="10"/>
      <c r="G2155" s="10"/>
      <c r="H2155" s="10"/>
      <c r="I2155" s="10"/>
    </row>
    <row r="2156" spans="2:9">
      <c r="B2156" s="10"/>
      <c r="C2156" s="10"/>
      <c r="D2156" s="10"/>
      <c r="E2156" s="10"/>
      <c r="F2156" s="10"/>
      <c r="G2156" s="10"/>
      <c r="H2156" s="10"/>
      <c r="I2156" s="10"/>
    </row>
    <row r="2157" spans="2:9">
      <c r="B2157" s="10"/>
      <c r="C2157" s="10"/>
      <c r="D2157" s="10"/>
      <c r="E2157" s="10"/>
      <c r="F2157" s="10"/>
      <c r="G2157" s="10"/>
      <c r="H2157" s="10"/>
      <c r="I2157" s="10"/>
    </row>
    <row r="2158" spans="2:9">
      <c r="B2158" s="10"/>
      <c r="C2158" s="10"/>
      <c r="D2158" s="10"/>
      <c r="E2158" s="10"/>
      <c r="F2158" s="10"/>
      <c r="G2158" s="10"/>
      <c r="H2158" s="10"/>
      <c r="I2158" s="10"/>
    </row>
    <row r="2159" spans="2:9">
      <c r="B2159" s="10"/>
      <c r="C2159" s="10"/>
      <c r="D2159" s="10"/>
      <c r="E2159" s="10"/>
      <c r="F2159" s="10"/>
      <c r="G2159" s="10"/>
      <c r="H2159" s="10"/>
      <c r="I2159" s="10"/>
    </row>
    <row r="2160" spans="2:9">
      <c r="B2160" s="10"/>
      <c r="C2160" s="10"/>
      <c r="D2160" s="10"/>
      <c r="E2160" s="10"/>
      <c r="F2160" s="10"/>
      <c r="G2160" s="10"/>
      <c r="H2160" s="10"/>
      <c r="I2160" s="10"/>
    </row>
    <row r="2161" spans="2:9">
      <c r="B2161" s="10"/>
      <c r="C2161" s="10"/>
      <c r="D2161" s="10"/>
      <c r="E2161" s="10"/>
      <c r="F2161" s="10"/>
      <c r="G2161" s="10"/>
      <c r="H2161" s="10"/>
      <c r="I2161" s="10"/>
    </row>
    <row r="2162" spans="2:9">
      <c r="B2162" s="10"/>
      <c r="C2162" s="10"/>
      <c r="D2162" s="10"/>
      <c r="E2162" s="10"/>
      <c r="F2162" s="10"/>
      <c r="G2162" s="10"/>
      <c r="H2162" s="10"/>
      <c r="I2162" s="10"/>
    </row>
    <row r="2163" spans="2:9">
      <c r="B2163" s="10"/>
      <c r="C2163" s="10"/>
      <c r="D2163" s="10"/>
      <c r="E2163" s="10"/>
      <c r="F2163" s="10"/>
      <c r="G2163" s="10"/>
      <c r="H2163" s="10"/>
      <c r="I2163" s="10"/>
    </row>
    <row r="2164" spans="2:9">
      <c r="B2164" s="10"/>
      <c r="C2164" s="10"/>
      <c r="D2164" s="10"/>
      <c r="E2164" s="10"/>
      <c r="F2164" s="10"/>
      <c r="G2164" s="10"/>
      <c r="H2164" s="10"/>
      <c r="I2164" s="10"/>
    </row>
    <row r="2165" spans="2:9">
      <c r="B2165" s="10"/>
      <c r="C2165" s="10"/>
      <c r="D2165" s="10"/>
      <c r="E2165" s="10"/>
      <c r="F2165" s="10"/>
      <c r="G2165" s="10"/>
      <c r="H2165" s="10"/>
      <c r="I2165" s="10"/>
    </row>
    <row r="2166" spans="2:9">
      <c r="B2166" s="10"/>
      <c r="C2166" s="10"/>
      <c r="D2166" s="10"/>
      <c r="E2166" s="10"/>
      <c r="F2166" s="10"/>
      <c r="G2166" s="10"/>
      <c r="H2166" s="10"/>
      <c r="I2166" s="10"/>
    </row>
    <row r="2167" spans="2:9">
      <c r="B2167" s="10"/>
      <c r="C2167" s="10"/>
      <c r="D2167" s="10"/>
      <c r="E2167" s="10"/>
      <c r="F2167" s="10"/>
      <c r="G2167" s="10"/>
      <c r="H2167" s="10"/>
      <c r="I2167" s="10"/>
    </row>
    <row r="2168" spans="2:9">
      <c r="B2168" s="10"/>
      <c r="C2168" s="10"/>
      <c r="D2168" s="10"/>
      <c r="E2168" s="10"/>
      <c r="F2168" s="10"/>
      <c r="G2168" s="10"/>
      <c r="H2168" s="10"/>
      <c r="I2168" s="10"/>
    </row>
    <row r="2169" spans="2:9">
      <c r="B2169" s="10"/>
      <c r="C2169" s="10"/>
      <c r="D2169" s="10"/>
      <c r="E2169" s="10"/>
      <c r="F2169" s="10"/>
      <c r="G2169" s="10"/>
      <c r="H2169" s="10"/>
      <c r="I2169" s="10"/>
    </row>
    <row r="2170" spans="2:9">
      <c r="B2170" s="10"/>
      <c r="C2170" s="10"/>
      <c r="D2170" s="10"/>
      <c r="E2170" s="10"/>
      <c r="F2170" s="10"/>
      <c r="G2170" s="10"/>
      <c r="H2170" s="10"/>
      <c r="I2170" s="10"/>
    </row>
    <row r="2171" spans="2:9">
      <c r="B2171" s="10"/>
      <c r="C2171" s="10"/>
      <c r="D2171" s="10"/>
      <c r="E2171" s="10"/>
      <c r="F2171" s="10"/>
      <c r="G2171" s="10"/>
      <c r="H2171" s="10"/>
      <c r="I2171" s="10"/>
    </row>
    <row r="2172" spans="2:9">
      <c r="B2172" s="10"/>
      <c r="C2172" s="10"/>
      <c r="D2172" s="10"/>
      <c r="E2172" s="10"/>
      <c r="F2172" s="10"/>
      <c r="G2172" s="10"/>
      <c r="H2172" s="10"/>
      <c r="I2172" s="10"/>
    </row>
    <row r="2173" spans="2:9">
      <c r="B2173" s="10"/>
      <c r="C2173" s="10"/>
      <c r="D2173" s="10"/>
      <c r="E2173" s="10"/>
      <c r="F2173" s="10"/>
      <c r="G2173" s="10"/>
      <c r="H2173" s="10"/>
      <c r="I2173" s="10"/>
    </row>
    <row r="2174" spans="2:9">
      <c r="B2174" s="10"/>
      <c r="C2174" s="10"/>
      <c r="D2174" s="10"/>
      <c r="E2174" s="10"/>
      <c r="F2174" s="10"/>
      <c r="G2174" s="10"/>
      <c r="H2174" s="10"/>
      <c r="I2174" s="10"/>
    </row>
    <row r="2175" spans="2:9">
      <c r="B2175" s="10"/>
      <c r="C2175" s="10"/>
      <c r="D2175" s="10"/>
      <c r="E2175" s="10"/>
      <c r="F2175" s="10"/>
      <c r="G2175" s="10"/>
      <c r="H2175" s="10"/>
      <c r="I2175" s="10"/>
    </row>
    <row r="2176" spans="2:9">
      <c r="B2176" s="10"/>
      <c r="C2176" s="10"/>
      <c r="D2176" s="10"/>
      <c r="E2176" s="10"/>
      <c r="F2176" s="10"/>
      <c r="G2176" s="10"/>
      <c r="H2176" s="10"/>
      <c r="I2176" s="10"/>
    </row>
    <row r="2177" spans="2:9">
      <c r="B2177" s="10"/>
      <c r="C2177" s="10"/>
      <c r="D2177" s="10"/>
      <c r="E2177" s="10"/>
      <c r="F2177" s="10"/>
      <c r="G2177" s="10"/>
      <c r="H2177" s="10"/>
      <c r="I2177" s="10"/>
    </row>
    <row r="2178" spans="2:9">
      <c r="B2178" s="10"/>
      <c r="C2178" s="10"/>
      <c r="D2178" s="10"/>
      <c r="E2178" s="10"/>
      <c r="F2178" s="10"/>
      <c r="G2178" s="10"/>
      <c r="H2178" s="10"/>
      <c r="I2178" s="10"/>
    </row>
    <row r="2179" spans="2:9">
      <c r="B2179" s="10"/>
      <c r="C2179" s="10"/>
      <c r="D2179" s="10"/>
      <c r="E2179" s="10"/>
      <c r="F2179" s="10"/>
      <c r="G2179" s="10"/>
      <c r="H2179" s="10"/>
      <c r="I2179" s="10"/>
    </row>
    <row r="2180" spans="2:9">
      <c r="B2180" s="10"/>
      <c r="C2180" s="10"/>
      <c r="D2180" s="10"/>
      <c r="E2180" s="10"/>
      <c r="F2180" s="10"/>
      <c r="G2180" s="10"/>
      <c r="H2180" s="10"/>
      <c r="I2180" s="10"/>
    </row>
    <row r="2181" spans="2:9">
      <c r="B2181" s="10"/>
      <c r="C2181" s="10"/>
      <c r="D2181" s="10"/>
      <c r="E2181" s="10"/>
      <c r="F2181" s="10"/>
      <c r="G2181" s="10"/>
      <c r="H2181" s="10"/>
      <c r="I2181" s="10"/>
    </row>
    <row r="2182" spans="2:9">
      <c r="B2182" s="10"/>
      <c r="C2182" s="10"/>
      <c r="D2182" s="10"/>
      <c r="E2182" s="10"/>
      <c r="F2182" s="10"/>
      <c r="G2182" s="10"/>
      <c r="H2182" s="10"/>
      <c r="I2182" s="10"/>
    </row>
    <row r="2183" spans="2:9">
      <c r="B2183" s="10"/>
      <c r="C2183" s="10"/>
      <c r="D2183" s="10"/>
      <c r="E2183" s="10"/>
      <c r="F2183" s="10"/>
      <c r="G2183" s="10"/>
      <c r="H2183" s="10"/>
      <c r="I2183" s="10"/>
    </row>
    <row r="2184" spans="2:9">
      <c r="B2184" s="10"/>
      <c r="C2184" s="10"/>
      <c r="D2184" s="10"/>
      <c r="E2184" s="10"/>
      <c r="F2184" s="10"/>
      <c r="G2184" s="10"/>
      <c r="H2184" s="10"/>
      <c r="I2184" s="10"/>
    </row>
    <row r="2185" spans="2:9">
      <c r="B2185" s="10"/>
      <c r="C2185" s="10"/>
      <c r="D2185" s="10"/>
      <c r="E2185" s="10"/>
      <c r="F2185" s="10"/>
      <c r="G2185" s="10"/>
      <c r="H2185" s="10"/>
      <c r="I2185" s="10"/>
    </row>
    <row r="2186" spans="2:9">
      <c r="B2186" s="10"/>
      <c r="C2186" s="10"/>
      <c r="D2186" s="10"/>
      <c r="E2186" s="10"/>
      <c r="F2186" s="10"/>
      <c r="G2186" s="10"/>
      <c r="H2186" s="10"/>
      <c r="I2186" s="10"/>
    </row>
    <row r="2187" spans="2:9">
      <c r="B2187" s="10"/>
      <c r="C2187" s="10"/>
      <c r="D2187" s="10"/>
      <c r="E2187" s="10"/>
      <c r="F2187" s="10"/>
      <c r="G2187" s="10"/>
      <c r="H2187" s="10"/>
      <c r="I2187" s="10"/>
    </row>
    <row r="2188" spans="2:9">
      <c r="B2188" s="10"/>
      <c r="C2188" s="10"/>
      <c r="D2188" s="10"/>
      <c r="E2188" s="10"/>
      <c r="F2188" s="10"/>
      <c r="G2188" s="10"/>
      <c r="H2188" s="10"/>
      <c r="I2188" s="10"/>
    </row>
    <row r="2189" spans="2:9">
      <c r="B2189" s="10"/>
      <c r="C2189" s="10"/>
      <c r="D2189" s="10"/>
      <c r="E2189" s="10"/>
      <c r="F2189" s="10"/>
      <c r="G2189" s="10"/>
      <c r="H2189" s="10"/>
      <c r="I2189" s="10"/>
    </row>
    <row r="2190" spans="2:9">
      <c r="B2190" s="10"/>
      <c r="C2190" s="10"/>
      <c r="D2190" s="10"/>
      <c r="E2190" s="10"/>
      <c r="F2190" s="10"/>
      <c r="G2190" s="10"/>
      <c r="H2190" s="10"/>
      <c r="I2190" s="10"/>
    </row>
    <row r="2191" spans="2:9">
      <c r="B2191" s="10"/>
      <c r="C2191" s="10"/>
      <c r="D2191" s="10"/>
      <c r="E2191" s="10"/>
      <c r="F2191" s="10"/>
      <c r="G2191" s="10"/>
      <c r="H2191" s="10"/>
      <c r="I2191" s="10"/>
    </row>
    <row r="2192" spans="2:9">
      <c r="B2192" s="10"/>
      <c r="C2192" s="10"/>
      <c r="D2192" s="10"/>
      <c r="E2192" s="10"/>
      <c r="F2192" s="10"/>
      <c r="G2192" s="10"/>
      <c r="H2192" s="10"/>
      <c r="I2192" s="10"/>
    </row>
    <row r="2193" spans="2:9">
      <c r="B2193" s="10"/>
      <c r="C2193" s="10"/>
      <c r="D2193" s="10"/>
      <c r="E2193" s="10"/>
      <c r="F2193" s="10"/>
      <c r="G2193" s="10"/>
      <c r="H2193" s="10"/>
      <c r="I2193" s="10"/>
    </row>
    <row r="2194" spans="2:9">
      <c r="B2194" s="10"/>
      <c r="C2194" s="10"/>
      <c r="D2194" s="10"/>
      <c r="E2194" s="10"/>
      <c r="F2194" s="10"/>
      <c r="G2194" s="10"/>
      <c r="H2194" s="10"/>
      <c r="I2194" s="10"/>
    </row>
    <row r="2195" spans="2:9">
      <c r="B2195" s="10"/>
      <c r="C2195" s="10"/>
      <c r="D2195" s="10"/>
      <c r="E2195" s="10"/>
      <c r="F2195" s="10"/>
      <c r="G2195" s="10"/>
      <c r="H2195" s="10"/>
      <c r="I2195" s="10"/>
    </row>
    <row r="2196" spans="2:9">
      <c r="B2196" s="10"/>
      <c r="C2196" s="10"/>
      <c r="D2196" s="10"/>
      <c r="E2196" s="10"/>
      <c r="F2196" s="10"/>
      <c r="G2196" s="10"/>
      <c r="H2196" s="10"/>
      <c r="I2196" s="10"/>
    </row>
    <row r="2197" spans="2:9">
      <c r="B2197" s="10"/>
      <c r="C2197" s="10"/>
      <c r="D2197" s="10"/>
      <c r="E2197" s="10"/>
      <c r="F2197" s="10"/>
      <c r="G2197" s="10"/>
      <c r="H2197" s="10"/>
      <c r="I2197" s="10"/>
    </row>
    <row r="2198" spans="2:9">
      <c r="B2198" s="10"/>
      <c r="C2198" s="10"/>
      <c r="D2198" s="10"/>
      <c r="E2198" s="10"/>
      <c r="F2198" s="10"/>
      <c r="G2198" s="10"/>
      <c r="H2198" s="10"/>
      <c r="I2198" s="10"/>
    </row>
    <row r="2199" spans="2:9">
      <c r="B2199" s="10"/>
      <c r="C2199" s="10"/>
      <c r="D2199" s="10"/>
      <c r="E2199" s="10"/>
      <c r="F2199" s="10"/>
      <c r="G2199" s="10"/>
      <c r="H2199" s="10"/>
      <c r="I2199" s="10"/>
    </row>
    <row r="2200" spans="2:9">
      <c r="B2200" s="10"/>
      <c r="C2200" s="10"/>
      <c r="D2200" s="10"/>
      <c r="E2200" s="10"/>
      <c r="F2200" s="10"/>
      <c r="G2200" s="10"/>
      <c r="H2200" s="10"/>
      <c r="I2200" s="10"/>
    </row>
    <row r="2201" spans="2:9">
      <c r="B2201" s="10"/>
      <c r="C2201" s="10"/>
      <c r="D2201" s="10"/>
      <c r="E2201" s="10"/>
      <c r="F2201" s="10"/>
      <c r="G2201" s="10"/>
      <c r="H2201" s="10"/>
      <c r="I2201" s="10"/>
    </row>
    <row r="2202" spans="2:9">
      <c r="B2202" s="10"/>
      <c r="C2202" s="10"/>
      <c r="D2202" s="10"/>
      <c r="E2202" s="10"/>
      <c r="F2202" s="10"/>
      <c r="G2202" s="10"/>
      <c r="H2202" s="10"/>
      <c r="I2202" s="10"/>
    </row>
    <row r="2203" spans="2:9">
      <c r="B2203" s="10"/>
      <c r="C2203" s="10"/>
      <c r="D2203" s="10"/>
      <c r="E2203" s="10"/>
      <c r="F2203" s="10"/>
      <c r="G2203" s="10"/>
      <c r="H2203" s="10"/>
      <c r="I2203" s="10"/>
    </row>
    <row r="2204" spans="2:9">
      <c r="B2204" s="10"/>
      <c r="C2204" s="10"/>
      <c r="D2204" s="10"/>
      <c r="E2204" s="10"/>
      <c r="F2204" s="10"/>
      <c r="G2204" s="10"/>
      <c r="H2204" s="10"/>
      <c r="I2204" s="10"/>
    </row>
    <row r="2205" spans="2:9">
      <c r="B2205" s="10"/>
      <c r="C2205" s="10"/>
      <c r="D2205" s="10"/>
      <c r="E2205" s="10"/>
      <c r="F2205" s="10"/>
      <c r="G2205" s="10"/>
      <c r="H2205" s="10"/>
      <c r="I2205" s="10"/>
    </row>
    <row r="2206" spans="2:9">
      <c r="B2206" s="10"/>
      <c r="C2206" s="10"/>
      <c r="D2206" s="10"/>
      <c r="E2206" s="10"/>
      <c r="F2206" s="10"/>
      <c r="G2206" s="10"/>
      <c r="H2206" s="10"/>
      <c r="I2206" s="10"/>
    </row>
    <row r="2207" spans="2:9">
      <c r="B2207" s="10"/>
      <c r="C2207" s="10"/>
      <c r="D2207" s="10"/>
      <c r="E2207" s="10"/>
      <c r="F2207" s="10"/>
      <c r="G2207" s="10"/>
      <c r="H2207" s="10"/>
      <c r="I2207" s="10"/>
    </row>
    <row r="2208" spans="2:9">
      <c r="B2208" s="10"/>
      <c r="C2208" s="10"/>
      <c r="D2208" s="10"/>
      <c r="E2208" s="10"/>
      <c r="F2208" s="10"/>
      <c r="G2208" s="10"/>
      <c r="H2208" s="10"/>
      <c r="I2208" s="10"/>
    </row>
    <row r="2209" spans="2:9">
      <c r="B2209" s="10"/>
      <c r="C2209" s="10"/>
      <c r="D2209" s="10"/>
      <c r="E2209" s="10"/>
      <c r="F2209" s="10"/>
      <c r="G2209" s="10"/>
      <c r="H2209" s="10"/>
      <c r="I2209" s="10"/>
    </row>
    <row r="2210" spans="2:9">
      <c r="B2210" s="10"/>
      <c r="C2210" s="10"/>
      <c r="D2210" s="10"/>
      <c r="E2210" s="10"/>
      <c r="F2210" s="10"/>
      <c r="G2210" s="10"/>
      <c r="H2210" s="10"/>
      <c r="I2210" s="10"/>
    </row>
    <row r="2211" spans="2:9">
      <c r="B2211" s="10"/>
      <c r="C2211" s="10"/>
      <c r="D2211" s="10"/>
      <c r="E2211" s="10"/>
      <c r="F2211" s="10"/>
      <c r="G2211" s="10"/>
      <c r="H2211" s="10"/>
      <c r="I2211" s="10"/>
    </row>
    <row r="2212" spans="2:9">
      <c r="B2212" s="10"/>
      <c r="C2212" s="10"/>
      <c r="D2212" s="10"/>
      <c r="E2212" s="10"/>
      <c r="F2212" s="10"/>
      <c r="G2212" s="10"/>
      <c r="H2212" s="10"/>
      <c r="I2212" s="10"/>
    </row>
    <row r="2213" spans="2:9">
      <c r="B2213" s="10"/>
      <c r="C2213" s="10"/>
      <c r="D2213" s="10"/>
      <c r="E2213" s="10"/>
      <c r="F2213" s="10"/>
      <c r="G2213" s="10"/>
      <c r="H2213" s="10"/>
      <c r="I2213" s="10"/>
    </row>
    <row r="2214" spans="2:9">
      <c r="B2214" s="10"/>
      <c r="C2214" s="10"/>
      <c r="D2214" s="10"/>
      <c r="E2214" s="10"/>
      <c r="F2214" s="10"/>
      <c r="G2214" s="10"/>
      <c r="H2214" s="10"/>
      <c r="I2214" s="10"/>
    </row>
    <row r="2215" spans="2:9">
      <c r="B2215" s="10"/>
      <c r="C2215" s="10"/>
      <c r="D2215" s="10"/>
      <c r="E2215" s="10"/>
      <c r="F2215" s="10"/>
      <c r="G2215" s="10"/>
      <c r="H2215" s="10"/>
      <c r="I2215" s="10"/>
    </row>
    <row r="2216" spans="2:9">
      <c r="B2216" s="10"/>
      <c r="C2216" s="10"/>
      <c r="D2216" s="10"/>
      <c r="E2216" s="10"/>
      <c r="F2216" s="10"/>
      <c r="G2216" s="10"/>
      <c r="H2216" s="10"/>
      <c r="I2216" s="10"/>
    </row>
    <row r="2217" spans="2:9">
      <c r="B2217" s="10"/>
      <c r="C2217" s="10"/>
      <c r="D2217" s="10"/>
      <c r="E2217" s="10"/>
      <c r="F2217" s="10"/>
      <c r="G2217" s="10"/>
      <c r="H2217" s="10"/>
      <c r="I2217" s="10"/>
    </row>
    <row r="2218" spans="2:9">
      <c r="B2218" s="10"/>
      <c r="C2218" s="10"/>
      <c r="D2218" s="10"/>
      <c r="E2218" s="10"/>
      <c r="F2218" s="10"/>
      <c r="G2218" s="10"/>
      <c r="H2218" s="10"/>
      <c r="I2218" s="10"/>
    </row>
    <row r="2219" spans="2:9">
      <c r="B2219" s="10"/>
      <c r="C2219" s="10"/>
      <c r="D2219" s="10"/>
      <c r="E2219" s="10"/>
      <c r="F2219" s="10"/>
      <c r="G2219" s="10"/>
      <c r="H2219" s="10"/>
      <c r="I2219" s="10"/>
    </row>
    <row r="2220" spans="2:9">
      <c r="B2220" s="10"/>
      <c r="C2220" s="10"/>
      <c r="D2220" s="10"/>
      <c r="E2220" s="10"/>
      <c r="F2220" s="10"/>
      <c r="G2220" s="10"/>
      <c r="H2220" s="10"/>
      <c r="I2220" s="10"/>
    </row>
    <row r="2221" spans="2:9">
      <c r="B2221" s="10"/>
      <c r="C2221" s="10"/>
      <c r="D2221" s="10"/>
      <c r="E2221" s="10"/>
      <c r="F2221" s="10"/>
      <c r="G2221" s="10"/>
      <c r="H2221" s="10"/>
      <c r="I2221" s="10"/>
    </row>
    <row r="2222" spans="2:9">
      <c r="B2222" s="10"/>
      <c r="C2222" s="10"/>
      <c r="D2222" s="10"/>
      <c r="E2222" s="10"/>
      <c r="F2222" s="10"/>
      <c r="G2222" s="10"/>
      <c r="H2222" s="10"/>
      <c r="I2222" s="10"/>
    </row>
    <row r="2223" spans="2:9">
      <c r="B2223" s="10"/>
      <c r="C2223" s="10"/>
      <c r="D2223" s="10"/>
      <c r="E2223" s="10"/>
      <c r="F2223" s="10"/>
      <c r="G2223" s="10"/>
      <c r="H2223" s="10"/>
      <c r="I2223" s="10"/>
    </row>
    <row r="2224" spans="2:9">
      <c r="B2224" s="10"/>
      <c r="C2224" s="10"/>
      <c r="D2224" s="10"/>
      <c r="E2224" s="10"/>
      <c r="F2224" s="10"/>
      <c r="G2224" s="10"/>
      <c r="H2224" s="10"/>
      <c r="I2224" s="10"/>
    </row>
    <row r="2225" spans="2:9">
      <c r="B2225" s="10"/>
      <c r="C2225" s="10"/>
      <c r="D2225" s="10"/>
      <c r="E2225" s="10"/>
      <c r="F2225" s="10"/>
      <c r="G2225" s="10"/>
      <c r="H2225" s="10"/>
      <c r="I2225" s="10"/>
    </row>
    <row r="2226" spans="2:9">
      <c r="B2226" s="10"/>
      <c r="C2226" s="10"/>
      <c r="D2226" s="10"/>
      <c r="E2226" s="10"/>
      <c r="F2226" s="10"/>
      <c r="G2226" s="10"/>
      <c r="H2226" s="10"/>
      <c r="I2226" s="10"/>
    </row>
    <row r="2227" spans="2:9">
      <c r="B2227" s="10"/>
      <c r="C2227" s="10"/>
      <c r="D2227" s="10"/>
      <c r="E2227" s="10"/>
      <c r="F2227" s="10"/>
      <c r="G2227" s="10"/>
      <c r="H2227" s="10"/>
      <c r="I2227" s="10"/>
    </row>
    <row r="2228" spans="2:9">
      <c r="B2228" s="10"/>
      <c r="C2228" s="10"/>
      <c r="D2228" s="10"/>
      <c r="E2228" s="10"/>
      <c r="F2228" s="10"/>
      <c r="G2228" s="10"/>
      <c r="H2228" s="10"/>
      <c r="I2228" s="10"/>
    </row>
    <row r="2229" spans="2:9">
      <c r="B2229" s="10"/>
      <c r="C2229" s="10"/>
      <c r="D2229" s="10"/>
      <c r="E2229" s="10"/>
      <c r="F2229" s="10"/>
      <c r="G2229" s="10"/>
      <c r="H2229" s="10"/>
      <c r="I2229" s="10"/>
    </row>
    <row r="2230" spans="2:9">
      <c r="B2230" s="10"/>
      <c r="C2230" s="10"/>
      <c r="D2230" s="10"/>
      <c r="E2230" s="10"/>
      <c r="F2230" s="10"/>
      <c r="G2230" s="10"/>
      <c r="H2230" s="10"/>
      <c r="I2230" s="10"/>
    </row>
    <row r="2231" spans="2:9">
      <c r="B2231" s="10"/>
      <c r="C2231" s="10"/>
      <c r="D2231" s="10"/>
      <c r="E2231" s="10"/>
      <c r="F2231" s="10"/>
      <c r="G2231" s="10"/>
      <c r="H2231" s="10"/>
      <c r="I2231" s="10"/>
    </row>
    <row r="2232" spans="2:9">
      <c r="B2232" s="10"/>
      <c r="C2232" s="10"/>
      <c r="D2232" s="10"/>
      <c r="E2232" s="10"/>
      <c r="F2232" s="10"/>
      <c r="G2232" s="10"/>
      <c r="H2232" s="10"/>
      <c r="I2232" s="10"/>
    </row>
    <row r="2233" spans="2:9">
      <c r="B2233" s="10"/>
      <c r="C2233" s="10"/>
      <c r="D2233" s="10"/>
      <c r="E2233" s="10"/>
      <c r="F2233" s="10"/>
      <c r="G2233" s="10"/>
      <c r="H2233" s="10"/>
      <c r="I2233" s="10"/>
    </row>
    <row r="2234" spans="2:9">
      <c r="B2234" s="10"/>
      <c r="C2234" s="10"/>
      <c r="D2234" s="10"/>
      <c r="E2234" s="10"/>
      <c r="F2234" s="10"/>
      <c r="G2234" s="10"/>
      <c r="H2234" s="10"/>
      <c r="I2234" s="10"/>
    </row>
    <row r="2235" spans="2:9">
      <c r="B2235" s="10"/>
      <c r="C2235" s="10"/>
      <c r="D2235" s="10"/>
      <c r="E2235" s="10"/>
      <c r="F2235" s="10"/>
      <c r="G2235" s="10"/>
      <c r="H2235" s="10"/>
      <c r="I2235" s="10"/>
    </row>
    <row r="2236" spans="2:9">
      <c r="B2236" s="10"/>
      <c r="C2236" s="10"/>
      <c r="D2236" s="10"/>
      <c r="E2236" s="10"/>
      <c r="F2236" s="10"/>
      <c r="G2236" s="10"/>
      <c r="H2236" s="10"/>
      <c r="I2236" s="10"/>
    </row>
    <row r="2237" spans="2:9">
      <c r="B2237" s="10"/>
      <c r="C2237" s="10"/>
      <c r="D2237" s="10"/>
      <c r="E2237" s="10"/>
      <c r="F2237" s="10"/>
      <c r="G2237" s="10"/>
      <c r="H2237" s="10"/>
      <c r="I2237" s="10"/>
    </row>
    <row r="2238" spans="2:9">
      <c r="B2238" s="10"/>
      <c r="C2238" s="10"/>
      <c r="D2238" s="10"/>
      <c r="E2238" s="10"/>
      <c r="F2238" s="10"/>
      <c r="G2238" s="10"/>
      <c r="H2238" s="10"/>
      <c r="I2238" s="10"/>
    </row>
    <row r="2239" spans="2:9">
      <c r="B2239" s="10"/>
      <c r="C2239" s="10"/>
      <c r="D2239" s="10"/>
      <c r="E2239" s="10"/>
      <c r="F2239" s="10"/>
      <c r="G2239" s="10"/>
      <c r="H2239" s="10"/>
      <c r="I2239" s="10"/>
    </row>
    <row r="2240" spans="2:9">
      <c r="B2240" s="10"/>
      <c r="C2240" s="10"/>
      <c r="D2240" s="10"/>
      <c r="E2240" s="10"/>
      <c r="F2240" s="10"/>
      <c r="G2240" s="10"/>
      <c r="H2240" s="10"/>
      <c r="I2240" s="10"/>
    </row>
    <row r="2241" spans="2:9">
      <c r="B2241" s="10"/>
      <c r="C2241" s="10"/>
      <c r="D2241" s="10"/>
      <c r="E2241" s="10"/>
      <c r="F2241" s="10"/>
      <c r="G2241" s="10"/>
      <c r="H2241" s="10"/>
      <c r="I2241" s="10"/>
    </row>
    <row r="2242" spans="2:9">
      <c r="B2242" s="10"/>
      <c r="C2242" s="10"/>
      <c r="D2242" s="10"/>
      <c r="E2242" s="10"/>
      <c r="F2242" s="10"/>
      <c r="G2242" s="10"/>
      <c r="H2242" s="10"/>
      <c r="I2242" s="10"/>
    </row>
    <row r="2243" spans="2:9">
      <c r="B2243" s="10"/>
      <c r="C2243" s="10"/>
      <c r="D2243" s="10"/>
      <c r="E2243" s="10"/>
      <c r="F2243" s="10"/>
      <c r="G2243" s="10"/>
      <c r="H2243" s="10"/>
      <c r="I2243" s="10"/>
    </row>
    <row r="2244" spans="2:9">
      <c r="B2244" s="10"/>
      <c r="C2244" s="10"/>
      <c r="D2244" s="10"/>
      <c r="E2244" s="10"/>
      <c r="F2244" s="10"/>
      <c r="G2244" s="10"/>
      <c r="H2244" s="10"/>
      <c r="I2244" s="10"/>
    </row>
    <row r="2245" spans="2:9">
      <c r="B2245" s="10"/>
      <c r="C2245" s="10"/>
      <c r="D2245" s="10"/>
      <c r="E2245" s="10"/>
      <c r="F2245" s="10"/>
      <c r="G2245" s="10"/>
      <c r="H2245" s="10"/>
      <c r="I2245" s="10"/>
    </row>
    <row r="2246" spans="2:9">
      <c r="B2246" s="10"/>
      <c r="C2246" s="10"/>
      <c r="D2246" s="10"/>
      <c r="E2246" s="10"/>
      <c r="F2246" s="10"/>
      <c r="G2246" s="10"/>
      <c r="H2246" s="10"/>
      <c r="I2246" s="10"/>
    </row>
    <row r="2247" spans="2:9">
      <c r="B2247" s="10"/>
      <c r="C2247" s="10"/>
      <c r="D2247" s="10"/>
      <c r="E2247" s="10"/>
      <c r="F2247" s="10"/>
      <c r="G2247" s="10"/>
      <c r="H2247" s="10"/>
      <c r="I2247" s="10"/>
    </row>
    <row r="2248" spans="2:9">
      <c r="B2248" s="10"/>
      <c r="C2248" s="10"/>
      <c r="D2248" s="10"/>
      <c r="E2248" s="10"/>
      <c r="F2248" s="10"/>
      <c r="G2248" s="10"/>
      <c r="H2248" s="10"/>
      <c r="I2248" s="10"/>
    </row>
    <row r="2249" spans="2:9">
      <c r="B2249" s="10"/>
      <c r="C2249" s="10"/>
      <c r="D2249" s="10"/>
      <c r="E2249" s="10"/>
      <c r="F2249" s="10"/>
      <c r="G2249" s="10"/>
      <c r="H2249" s="10"/>
      <c r="I2249" s="10"/>
    </row>
    <row r="2250" spans="2:9">
      <c r="B2250" s="10"/>
      <c r="C2250" s="10"/>
      <c r="D2250" s="10"/>
      <c r="E2250" s="10"/>
      <c r="F2250" s="10"/>
      <c r="G2250" s="10"/>
      <c r="H2250" s="10"/>
      <c r="I2250" s="10"/>
    </row>
    <row r="2251" spans="2:9">
      <c r="B2251" s="10"/>
      <c r="C2251" s="10"/>
      <c r="D2251" s="10"/>
      <c r="E2251" s="10"/>
      <c r="F2251" s="10"/>
      <c r="G2251" s="10"/>
      <c r="H2251" s="10"/>
      <c r="I2251" s="10"/>
    </row>
    <row r="2252" spans="2:9">
      <c r="B2252" s="10"/>
      <c r="C2252" s="10"/>
      <c r="D2252" s="10"/>
      <c r="E2252" s="10"/>
      <c r="F2252" s="10"/>
      <c r="G2252" s="10"/>
      <c r="H2252" s="10"/>
      <c r="I2252" s="10"/>
    </row>
    <row r="2253" spans="2:9">
      <c r="B2253" s="10"/>
      <c r="C2253" s="10"/>
      <c r="D2253" s="10"/>
      <c r="E2253" s="10"/>
      <c r="F2253" s="10"/>
      <c r="G2253" s="10"/>
      <c r="H2253" s="10"/>
      <c r="I2253" s="10"/>
    </row>
    <row r="2254" spans="2:9">
      <c r="B2254" s="10"/>
      <c r="C2254" s="10"/>
      <c r="D2254" s="10"/>
      <c r="E2254" s="10"/>
      <c r="F2254" s="10"/>
      <c r="G2254" s="10"/>
      <c r="H2254" s="10"/>
      <c r="I2254" s="10"/>
    </row>
    <row r="2255" spans="2:9">
      <c r="B2255" s="10"/>
      <c r="C2255" s="10"/>
      <c r="D2255" s="10"/>
      <c r="E2255" s="10"/>
      <c r="F2255" s="10"/>
      <c r="G2255" s="10"/>
      <c r="H2255" s="10"/>
      <c r="I2255" s="10"/>
    </row>
    <row r="2256" spans="2:9">
      <c r="B2256" s="10"/>
      <c r="C2256" s="10"/>
      <c r="D2256" s="10"/>
      <c r="E2256" s="10"/>
      <c r="F2256" s="10"/>
      <c r="G2256" s="10"/>
      <c r="H2256" s="10"/>
      <c r="I2256" s="10"/>
    </row>
    <row r="2257" spans="2:9">
      <c r="B2257" s="10"/>
      <c r="C2257" s="10"/>
      <c r="D2257" s="10"/>
      <c r="E2257" s="10"/>
      <c r="F2257" s="10"/>
      <c r="G2257" s="10"/>
      <c r="H2257" s="10"/>
      <c r="I2257" s="10"/>
    </row>
    <row r="2258" spans="2:9">
      <c r="B2258" s="10"/>
      <c r="C2258" s="10"/>
      <c r="D2258" s="10"/>
      <c r="E2258" s="10"/>
      <c r="F2258" s="10"/>
      <c r="G2258" s="10"/>
      <c r="H2258" s="10"/>
      <c r="I2258" s="10"/>
    </row>
    <row r="2259" spans="2:9">
      <c r="B2259" s="10"/>
      <c r="C2259" s="10"/>
      <c r="D2259" s="10"/>
      <c r="E2259" s="10"/>
      <c r="F2259" s="10"/>
      <c r="G2259" s="10"/>
      <c r="H2259" s="10"/>
      <c r="I2259" s="10"/>
    </row>
    <row r="2260" spans="2:9">
      <c r="B2260" s="10"/>
      <c r="C2260" s="10"/>
      <c r="D2260" s="10"/>
      <c r="E2260" s="10"/>
      <c r="F2260" s="10"/>
      <c r="G2260" s="10"/>
      <c r="H2260" s="10"/>
      <c r="I2260" s="10"/>
    </row>
    <row r="2261" spans="2:9">
      <c r="B2261" s="10"/>
      <c r="C2261" s="10"/>
      <c r="D2261" s="10"/>
      <c r="E2261" s="10"/>
      <c r="F2261" s="10"/>
      <c r="G2261" s="10"/>
      <c r="H2261" s="10"/>
      <c r="I2261" s="10"/>
    </row>
    <row r="2262" spans="2:9">
      <c r="B2262" s="10"/>
      <c r="C2262" s="10"/>
      <c r="D2262" s="10"/>
      <c r="E2262" s="10"/>
      <c r="F2262" s="10"/>
      <c r="G2262" s="10"/>
      <c r="H2262" s="10"/>
      <c r="I2262" s="10"/>
    </row>
    <row r="2263" spans="2:9">
      <c r="B2263" s="10"/>
      <c r="C2263" s="10"/>
      <c r="D2263" s="10"/>
      <c r="E2263" s="10"/>
      <c r="F2263" s="10"/>
      <c r="G2263" s="10"/>
      <c r="H2263" s="10"/>
      <c r="I2263" s="10"/>
    </row>
    <row r="2264" spans="2:9">
      <c r="B2264" s="10"/>
      <c r="C2264" s="10"/>
      <c r="D2264" s="10"/>
      <c r="E2264" s="10"/>
      <c r="F2264" s="10"/>
      <c r="G2264" s="10"/>
      <c r="H2264" s="10"/>
      <c r="I2264" s="10"/>
    </row>
    <row r="2265" spans="2:9">
      <c r="B2265" s="10"/>
      <c r="C2265" s="10"/>
      <c r="D2265" s="10"/>
      <c r="E2265" s="10"/>
      <c r="F2265" s="10"/>
      <c r="G2265" s="10"/>
      <c r="H2265" s="10"/>
      <c r="I2265" s="10"/>
    </row>
    <row r="2266" spans="2:9">
      <c r="B2266" s="10"/>
      <c r="C2266" s="10"/>
      <c r="D2266" s="10"/>
      <c r="E2266" s="10"/>
      <c r="F2266" s="10"/>
      <c r="G2266" s="10"/>
      <c r="H2266" s="10"/>
      <c r="I2266" s="10"/>
    </row>
    <row r="2267" spans="2:9">
      <c r="B2267" s="10"/>
      <c r="C2267" s="10"/>
      <c r="D2267" s="10"/>
      <c r="E2267" s="10"/>
      <c r="F2267" s="10"/>
      <c r="G2267" s="10"/>
      <c r="H2267" s="10"/>
      <c r="I2267" s="10"/>
    </row>
    <row r="2268" spans="2:9">
      <c r="B2268" s="10"/>
      <c r="C2268" s="10"/>
      <c r="D2268" s="10"/>
      <c r="E2268" s="10"/>
      <c r="F2268" s="10"/>
      <c r="G2268" s="10"/>
      <c r="H2268" s="10"/>
      <c r="I2268" s="10"/>
    </row>
    <row r="2269" spans="2:9">
      <c r="B2269" s="10"/>
      <c r="C2269" s="10"/>
      <c r="D2269" s="10"/>
      <c r="E2269" s="10"/>
      <c r="F2269" s="10"/>
      <c r="G2269" s="10"/>
      <c r="H2269" s="10"/>
      <c r="I2269" s="10"/>
    </row>
    <row r="2270" spans="2:9">
      <c r="B2270" s="10"/>
      <c r="C2270" s="10"/>
      <c r="D2270" s="10"/>
      <c r="E2270" s="10"/>
      <c r="F2270" s="10"/>
      <c r="G2270" s="10"/>
      <c r="H2270" s="10"/>
      <c r="I2270" s="10"/>
    </row>
    <row r="2271" spans="2:9">
      <c r="B2271" s="10"/>
      <c r="C2271" s="10"/>
      <c r="D2271" s="10"/>
      <c r="E2271" s="10"/>
      <c r="F2271" s="10"/>
      <c r="G2271" s="10"/>
      <c r="H2271" s="10"/>
      <c r="I2271" s="10"/>
    </row>
    <row r="2272" spans="2:9">
      <c r="B2272" s="10"/>
      <c r="C2272" s="10"/>
      <c r="D2272" s="10"/>
      <c r="E2272" s="10"/>
      <c r="F2272" s="10"/>
      <c r="G2272" s="10"/>
      <c r="H2272" s="10"/>
      <c r="I2272" s="10"/>
    </row>
    <row r="2273" spans="2:9">
      <c r="B2273" s="10"/>
      <c r="C2273" s="10"/>
      <c r="D2273" s="10"/>
      <c r="E2273" s="10"/>
      <c r="F2273" s="10"/>
      <c r="G2273" s="10"/>
      <c r="H2273" s="10"/>
      <c r="I2273" s="10"/>
    </row>
    <row r="2274" spans="2:9">
      <c r="B2274" s="10"/>
      <c r="C2274" s="10"/>
      <c r="D2274" s="10"/>
      <c r="E2274" s="10"/>
      <c r="F2274" s="10"/>
      <c r="G2274" s="10"/>
      <c r="H2274" s="10"/>
      <c r="I2274" s="10"/>
    </row>
    <row r="2275" spans="2:9">
      <c r="B2275" s="10"/>
      <c r="C2275" s="10"/>
      <c r="D2275" s="10"/>
      <c r="E2275" s="10"/>
      <c r="F2275" s="10"/>
      <c r="G2275" s="10"/>
      <c r="H2275" s="10"/>
      <c r="I2275" s="10"/>
    </row>
    <row r="2276" spans="2:9">
      <c r="B2276" s="10"/>
      <c r="C2276" s="10"/>
      <c r="D2276" s="10"/>
      <c r="E2276" s="10"/>
      <c r="F2276" s="10"/>
      <c r="G2276" s="10"/>
      <c r="H2276" s="10"/>
      <c r="I2276" s="10"/>
    </row>
    <row r="2277" spans="2:9">
      <c r="B2277" s="10"/>
      <c r="C2277" s="10"/>
      <c r="D2277" s="10"/>
      <c r="E2277" s="10"/>
      <c r="F2277" s="10"/>
      <c r="G2277" s="10"/>
      <c r="H2277" s="10"/>
      <c r="I2277" s="10"/>
    </row>
    <row r="2278" spans="2:9">
      <c r="B2278" s="10"/>
      <c r="C2278" s="10"/>
      <c r="D2278" s="10"/>
      <c r="E2278" s="10"/>
      <c r="F2278" s="10"/>
      <c r="G2278" s="10"/>
      <c r="H2278" s="10"/>
      <c r="I2278" s="10"/>
    </row>
    <row r="2279" spans="2:9">
      <c r="B2279" s="10"/>
      <c r="C2279" s="10"/>
      <c r="D2279" s="10"/>
      <c r="E2279" s="10"/>
      <c r="F2279" s="10"/>
      <c r="G2279" s="10"/>
      <c r="H2279" s="10"/>
      <c r="I2279" s="10"/>
    </row>
    <row r="2280" spans="2:9">
      <c r="B2280" s="10"/>
      <c r="C2280" s="10"/>
      <c r="D2280" s="10"/>
      <c r="E2280" s="10"/>
      <c r="F2280" s="10"/>
      <c r="G2280" s="10"/>
      <c r="H2280" s="10"/>
      <c r="I2280" s="10"/>
    </row>
    <row r="2281" spans="2:9">
      <c r="B2281" s="10"/>
      <c r="C2281" s="10"/>
      <c r="D2281" s="10"/>
      <c r="E2281" s="10"/>
      <c r="F2281" s="10"/>
      <c r="G2281" s="10"/>
      <c r="H2281" s="10"/>
      <c r="I2281" s="10"/>
    </row>
    <row r="2282" spans="2:9">
      <c r="B2282" s="10"/>
      <c r="C2282" s="10"/>
      <c r="D2282" s="10"/>
      <c r="E2282" s="10"/>
      <c r="F2282" s="10"/>
      <c r="G2282" s="10"/>
      <c r="H2282" s="10"/>
      <c r="I2282" s="10"/>
    </row>
    <row r="2283" spans="2:9">
      <c r="B2283" s="10"/>
      <c r="C2283" s="10"/>
      <c r="D2283" s="10"/>
      <c r="E2283" s="10"/>
      <c r="F2283" s="10"/>
      <c r="G2283" s="10"/>
      <c r="H2283" s="10"/>
      <c r="I2283" s="10"/>
    </row>
    <row r="2284" spans="2:9">
      <c r="B2284" s="10"/>
      <c r="C2284" s="10"/>
      <c r="D2284" s="10"/>
      <c r="E2284" s="10"/>
      <c r="F2284" s="10"/>
      <c r="G2284" s="10"/>
      <c r="H2284" s="10"/>
      <c r="I2284" s="10"/>
    </row>
    <row r="2285" spans="2:9">
      <c r="B2285" s="10"/>
      <c r="C2285" s="10"/>
      <c r="D2285" s="10"/>
      <c r="E2285" s="10"/>
      <c r="F2285" s="10"/>
      <c r="G2285" s="10"/>
      <c r="H2285" s="10"/>
      <c r="I2285" s="10"/>
    </row>
    <row r="2286" spans="2:9">
      <c r="B2286" s="10"/>
      <c r="C2286" s="10"/>
      <c r="D2286" s="10"/>
      <c r="E2286" s="10"/>
      <c r="F2286" s="10"/>
      <c r="G2286" s="10"/>
      <c r="H2286" s="10"/>
      <c r="I2286" s="10"/>
    </row>
    <row r="2287" spans="2:9">
      <c r="B2287" s="10"/>
      <c r="C2287" s="10"/>
      <c r="D2287" s="10"/>
      <c r="E2287" s="10"/>
      <c r="F2287" s="10"/>
      <c r="G2287" s="10"/>
      <c r="H2287" s="10"/>
      <c r="I2287" s="10"/>
    </row>
    <row r="2288" spans="2:9">
      <c r="B2288" s="10"/>
      <c r="C2288" s="10"/>
      <c r="D2288" s="10"/>
      <c r="E2288" s="10"/>
      <c r="F2288" s="10"/>
      <c r="G2288" s="10"/>
      <c r="H2288" s="10"/>
      <c r="I2288" s="10"/>
    </row>
    <row r="2289" spans="2:9">
      <c r="B2289" s="10"/>
      <c r="C2289" s="10"/>
      <c r="D2289" s="10"/>
      <c r="E2289" s="10"/>
      <c r="F2289" s="10"/>
      <c r="G2289" s="10"/>
      <c r="H2289" s="10"/>
      <c r="I2289" s="10"/>
    </row>
    <row r="2290" spans="2:9">
      <c r="B2290" s="10"/>
      <c r="C2290" s="10"/>
      <c r="D2290" s="10"/>
      <c r="E2290" s="10"/>
      <c r="F2290" s="10"/>
      <c r="G2290" s="10"/>
      <c r="H2290" s="10"/>
      <c r="I2290" s="10"/>
    </row>
    <row r="2291" spans="2:9">
      <c r="B2291" s="10"/>
      <c r="C2291" s="10"/>
      <c r="D2291" s="10"/>
      <c r="E2291" s="10"/>
      <c r="F2291" s="10"/>
      <c r="G2291" s="10"/>
      <c r="H2291" s="10"/>
      <c r="I2291" s="10"/>
    </row>
    <row r="2292" spans="2:9">
      <c r="B2292" s="10"/>
      <c r="C2292" s="10"/>
      <c r="D2292" s="10"/>
      <c r="E2292" s="10"/>
      <c r="F2292" s="10"/>
      <c r="G2292" s="10"/>
      <c r="H2292" s="10"/>
      <c r="I2292" s="10"/>
    </row>
    <row r="2293" spans="2:9">
      <c r="B2293" s="10"/>
      <c r="C2293" s="10"/>
      <c r="D2293" s="10"/>
      <c r="E2293" s="10"/>
      <c r="F2293" s="10"/>
      <c r="G2293" s="10"/>
      <c r="H2293" s="10"/>
      <c r="I2293" s="10"/>
    </row>
    <row r="2294" spans="2:9">
      <c r="B2294" s="10"/>
      <c r="C2294" s="10"/>
      <c r="D2294" s="10"/>
      <c r="E2294" s="10"/>
      <c r="F2294" s="10"/>
      <c r="G2294" s="10"/>
      <c r="H2294" s="10"/>
      <c r="I2294" s="10"/>
    </row>
    <row r="2295" spans="2:9">
      <c r="B2295" s="10"/>
      <c r="C2295" s="10"/>
      <c r="D2295" s="10"/>
      <c r="E2295" s="10"/>
      <c r="F2295" s="10"/>
      <c r="G2295" s="10"/>
      <c r="H2295" s="10"/>
      <c r="I2295" s="10"/>
    </row>
    <row r="2296" spans="2:9">
      <c r="B2296" s="10"/>
      <c r="C2296" s="10"/>
      <c r="D2296" s="10"/>
      <c r="E2296" s="10"/>
      <c r="F2296" s="10"/>
      <c r="G2296" s="10"/>
      <c r="H2296" s="10"/>
      <c r="I2296" s="10"/>
    </row>
    <row r="2297" spans="2:9">
      <c r="B2297" s="10"/>
      <c r="C2297" s="10"/>
      <c r="D2297" s="10"/>
      <c r="E2297" s="10"/>
      <c r="F2297" s="10"/>
      <c r="G2297" s="10"/>
      <c r="H2297" s="10"/>
      <c r="I2297" s="10"/>
    </row>
    <row r="2298" spans="2:9">
      <c r="B2298" s="10"/>
      <c r="C2298" s="10"/>
      <c r="D2298" s="10"/>
      <c r="E2298" s="10"/>
      <c r="F2298" s="10"/>
      <c r="G2298" s="10"/>
      <c r="H2298" s="10"/>
      <c r="I2298" s="10"/>
    </row>
    <row r="2299" spans="2:9">
      <c r="B2299" s="10"/>
      <c r="C2299" s="10"/>
      <c r="D2299" s="10"/>
      <c r="E2299" s="10"/>
      <c r="F2299" s="10"/>
      <c r="G2299" s="10"/>
      <c r="H2299" s="10"/>
      <c r="I2299" s="10"/>
    </row>
    <row r="2300" spans="2:9">
      <c r="B2300" s="10"/>
      <c r="C2300" s="10"/>
      <c r="D2300" s="10"/>
      <c r="E2300" s="10"/>
      <c r="F2300" s="10"/>
      <c r="G2300" s="10"/>
      <c r="H2300" s="10"/>
      <c r="I2300" s="10"/>
    </row>
    <row r="2301" spans="2:9">
      <c r="B2301" s="10"/>
      <c r="C2301" s="10"/>
      <c r="D2301" s="10"/>
      <c r="E2301" s="10"/>
      <c r="F2301" s="10"/>
      <c r="G2301" s="10"/>
      <c r="H2301" s="10"/>
      <c r="I2301" s="10"/>
    </row>
    <row r="2302" spans="2:9">
      <c r="B2302" s="10"/>
      <c r="C2302" s="10"/>
      <c r="D2302" s="10"/>
      <c r="E2302" s="10"/>
      <c r="F2302" s="10"/>
      <c r="G2302" s="10"/>
      <c r="H2302" s="10"/>
      <c r="I2302" s="10"/>
    </row>
    <row r="2303" spans="2:9">
      <c r="B2303" s="10"/>
      <c r="C2303" s="10"/>
      <c r="D2303" s="10"/>
      <c r="E2303" s="10"/>
      <c r="F2303" s="10"/>
      <c r="G2303" s="10"/>
      <c r="H2303" s="10"/>
      <c r="I2303" s="10"/>
    </row>
    <row r="2304" spans="2:9">
      <c r="B2304" s="10"/>
      <c r="C2304" s="10"/>
      <c r="D2304" s="10"/>
      <c r="E2304" s="10"/>
      <c r="F2304" s="10"/>
      <c r="G2304" s="10"/>
      <c r="H2304" s="10"/>
      <c r="I2304" s="10"/>
    </row>
    <row r="2305" spans="2:9">
      <c r="B2305" s="10"/>
      <c r="C2305" s="10"/>
      <c r="D2305" s="10"/>
      <c r="E2305" s="10"/>
      <c r="F2305" s="10"/>
      <c r="G2305" s="10"/>
      <c r="H2305" s="10"/>
      <c r="I2305" s="10"/>
    </row>
    <row r="2306" spans="2:9">
      <c r="B2306" s="10"/>
      <c r="C2306" s="10"/>
      <c r="D2306" s="10"/>
      <c r="E2306" s="10"/>
      <c r="F2306" s="10"/>
      <c r="G2306" s="10"/>
      <c r="H2306" s="10"/>
      <c r="I2306" s="10"/>
    </row>
    <row r="2307" spans="2:9">
      <c r="B2307" s="10"/>
      <c r="C2307" s="10"/>
      <c r="D2307" s="10"/>
      <c r="E2307" s="10"/>
      <c r="F2307" s="10"/>
      <c r="G2307" s="10"/>
      <c r="H2307" s="10"/>
      <c r="I2307" s="10"/>
    </row>
    <row r="2308" spans="2:9">
      <c r="B2308" s="10"/>
      <c r="C2308" s="10"/>
      <c r="D2308" s="10"/>
      <c r="E2308" s="10"/>
      <c r="F2308" s="10"/>
      <c r="G2308" s="10"/>
      <c r="H2308" s="10"/>
      <c r="I2308" s="10"/>
    </row>
    <row r="2309" spans="2:9">
      <c r="B2309" s="10"/>
      <c r="C2309" s="10"/>
      <c r="D2309" s="10"/>
      <c r="E2309" s="10"/>
      <c r="F2309" s="10"/>
      <c r="G2309" s="10"/>
      <c r="H2309" s="10"/>
      <c r="I2309" s="10"/>
    </row>
    <row r="2310" spans="2:9">
      <c r="B2310" s="10"/>
      <c r="C2310" s="10"/>
      <c r="D2310" s="10"/>
      <c r="E2310" s="10"/>
      <c r="F2310" s="10"/>
      <c r="G2310" s="10"/>
      <c r="H2310" s="10"/>
      <c r="I2310" s="10"/>
    </row>
    <row r="2311" spans="2:9">
      <c r="B2311" s="10"/>
      <c r="C2311" s="10"/>
      <c r="D2311" s="10"/>
      <c r="E2311" s="10"/>
      <c r="F2311" s="10"/>
      <c r="G2311" s="10"/>
      <c r="H2311" s="10"/>
      <c r="I2311" s="10"/>
    </row>
    <row r="2312" spans="2:9">
      <c r="B2312" s="10"/>
      <c r="C2312" s="10"/>
      <c r="D2312" s="10"/>
      <c r="E2312" s="10"/>
      <c r="F2312" s="10"/>
      <c r="G2312" s="10"/>
      <c r="H2312" s="10"/>
      <c r="I2312" s="10"/>
    </row>
    <row r="2313" spans="2:9">
      <c r="B2313" s="10"/>
      <c r="C2313" s="10"/>
      <c r="D2313" s="10"/>
      <c r="E2313" s="10"/>
      <c r="F2313" s="10"/>
      <c r="G2313" s="10"/>
      <c r="H2313" s="10"/>
      <c r="I2313" s="10"/>
    </row>
    <row r="2314" spans="2:9">
      <c r="B2314" s="10"/>
      <c r="C2314" s="10"/>
      <c r="D2314" s="10"/>
      <c r="E2314" s="10"/>
      <c r="F2314" s="10"/>
      <c r="G2314" s="10"/>
      <c r="H2314" s="10"/>
      <c r="I2314" s="10"/>
    </row>
    <row r="2315" spans="2:9">
      <c r="B2315" s="10"/>
      <c r="C2315" s="10"/>
      <c r="D2315" s="10"/>
      <c r="E2315" s="10"/>
      <c r="F2315" s="10"/>
      <c r="G2315" s="10"/>
      <c r="H2315" s="10"/>
      <c r="I2315" s="10"/>
    </row>
    <row r="2316" spans="2:9">
      <c r="B2316" s="10"/>
      <c r="C2316" s="10"/>
      <c r="D2316" s="10"/>
      <c r="E2316" s="10"/>
      <c r="F2316" s="10"/>
      <c r="G2316" s="10"/>
      <c r="H2316" s="10"/>
      <c r="I2316" s="10"/>
    </row>
    <row r="2317" spans="2:9">
      <c r="B2317" s="10"/>
      <c r="C2317" s="10"/>
      <c r="D2317" s="10"/>
      <c r="E2317" s="10"/>
      <c r="F2317" s="10"/>
      <c r="G2317" s="10"/>
      <c r="H2317" s="10"/>
      <c r="I2317" s="10"/>
    </row>
    <row r="2318" spans="2:9">
      <c r="B2318" s="10"/>
      <c r="C2318" s="10"/>
      <c r="D2318" s="10"/>
      <c r="E2318" s="10"/>
      <c r="F2318" s="10"/>
      <c r="G2318" s="10"/>
      <c r="H2318" s="10"/>
      <c r="I2318" s="10"/>
    </row>
    <row r="2319" spans="2:9">
      <c r="B2319" s="10"/>
      <c r="C2319" s="10"/>
      <c r="D2319" s="10"/>
      <c r="E2319" s="10"/>
      <c r="F2319" s="10"/>
      <c r="G2319" s="10"/>
      <c r="H2319" s="10"/>
      <c r="I2319" s="10"/>
    </row>
    <row r="2320" spans="2:9">
      <c r="B2320" s="10"/>
      <c r="C2320" s="10"/>
      <c r="D2320" s="10"/>
      <c r="E2320" s="10"/>
      <c r="F2320" s="10"/>
      <c r="G2320" s="10"/>
      <c r="H2320" s="10"/>
      <c r="I2320" s="10"/>
    </row>
    <row r="2321" spans="2:9">
      <c r="B2321" s="10"/>
      <c r="C2321" s="10"/>
      <c r="D2321" s="10"/>
      <c r="E2321" s="10"/>
      <c r="F2321" s="10"/>
      <c r="G2321" s="10"/>
      <c r="H2321" s="10"/>
      <c r="I2321" s="10"/>
    </row>
    <row r="2322" spans="2:9">
      <c r="B2322" s="10"/>
      <c r="C2322" s="10"/>
      <c r="D2322" s="10"/>
      <c r="E2322" s="10"/>
      <c r="F2322" s="10"/>
      <c r="G2322" s="10"/>
      <c r="H2322" s="10"/>
      <c r="I2322" s="10"/>
    </row>
    <row r="2323" spans="2:9">
      <c r="B2323" s="10"/>
      <c r="C2323" s="10"/>
      <c r="D2323" s="10"/>
      <c r="E2323" s="10"/>
      <c r="F2323" s="10"/>
      <c r="G2323" s="10"/>
      <c r="H2323" s="10"/>
      <c r="I2323" s="10"/>
    </row>
    <row r="2324" spans="2:9">
      <c r="B2324" s="10"/>
      <c r="C2324" s="10"/>
      <c r="D2324" s="10"/>
      <c r="E2324" s="10"/>
      <c r="F2324" s="10"/>
      <c r="G2324" s="10"/>
      <c r="H2324" s="10"/>
      <c r="I2324" s="10"/>
    </row>
    <row r="2325" spans="2:9">
      <c r="B2325" s="10"/>
      <c r="C2325" s="10"/>
      <c r="D2325" s="10"/>
      <c r="E2325" s="10"/>
      <c r="F2325" s="10"/>
      <c r="G2325" s="10"/>
      <c r="H2325" s="10"/>
      <c r="I2325" s="10"/>
    </row>
    <row r="2326" spans="2:9">
      <c r="B2326" s="10"/>
      <c r="C2326" s="10"/>
      <c r="D2326" s="10"/>
      <c r="E2326" s="10"/>
      <c r="F2326" s="10"/>
      <c r="G2326" s="10"/>
      <c r="H2326" s="10"/>
      <c r="I2326" s="10"/>
    </row>
    <row r="2327" spans="2:9">
      <c r="B2327" s="10"/>
      <c r="C2327" s="10"/>
      <c r="D2327" s="10"/>
      <c r="E2327" s="10"/>
      <c r="F2327" s="10"/>
      <c r="G2327" s="10"/>
      <c r="H2327" s="10"/>
      <c r="I2327" s="10"/>
    </row>
    <row r="2328" spans="2:9">
      <c r="B2328" s="10"/>
      <c r="C2328" s="10"/>
      <c r="D2328" s="10"/>
      <c r="E2328" s="10"/>
      <c r="F2328" s="10"/>
      <c r="G2328" s="10"/>
      <c r="H2328" s="10"/>
      <c r="I2328" s="10"/>
    </row>
    <row r="2329" spans="2:9">
      <c r="B2329" s="10"/>
      <c r="C2329" s="10"/>
      <c r="D2329" s="10"/>
      <c r="E2329" s="10"/>
      <c r="F2329" s="10"/>
      <c r="G2329" s="10"/>
      <c r="H2329" s="10"/>
      <c r="I2329" s="10"/>
    </row>
    <row r="2330" spans="2:9">
      <c r="B2330" s="10"/>
      <c r="C2330" s="10"/>
      <c r="D2330" s="10"/>
      <c r="E2330" s="10"/>
      <c r="F2330" s="10"/>
      <c r="G2330" s="10"/>
      <c r="H2330" s="10"/>
      <c r="I2330" s="10"/>
    </row>
    <row r="2331" spans="2:9">
      <c r="B2331" s="10"/>
      <c r="C2331" s="10"/>
      <c r="D2331" s="10"/>
      <c r="E2331" s="10"/>
      <c r="F2331" s="10"/>
      <c r="G2331" s="10"/>
      <c r="H2331" s="10"/>
      <c r="I2331" s="10"/>
    </row>
    <row r="2332" spans="2:9">
      <c r="B2332" s="10"/>
      <c r="C2332" s="10"/>
      <c r="D2332" s="10"/>
      <c r="E2332" s="10"/>
      <c r="F2332" s="10"/>
      <c r="G2332" s="10"/>
      <c r="H2332" s="10"/>
      <c r="I2332" s="10"/>
    </row>
    <row r="2333" spans="2:9">
      <c r="B2333" s="10"/>
      <c r="C2333" s="10"/>
      <c r="D2333" s="10"/>
      <c r="E2333" s="10"/>
      <c r="F2333" s="10"/>
      <c r="G2333" s="10"/>
      <c r="H2333" s="10"/>
      <c r="I2333" s="10"/>
    </row>
    <row r="2334" spans="2:9">
      <c r="B2334" s="10"/>
      <c r="C2334" s="10"/>
      <c r="D2334" s="10"/>
      <c r="E2334" s="10"/>
      <c r="F2334" s="10"/>
      <c r="G2334" s="10"/>
      <c r="H2334" s="10"/>
      <c r="I2334" s="10"/>
    </row>
    <row r="2335" spans="2:9">
      <c r="B2335" s="10"/>
      <c r="C2335" s="10"/>
      <c r="D2335" s="10"/>
      <c r="E2335" s="10"/>
      <c r="F2335" s="10"/>
      <c r="G2335" s="10"/>
      <c r="H2335" s="10"/>
      <c r="I2335" s="10"/>
    </row>
    <row r="2336" spans="2:9">
      <c r="B2336" s="10"/>
      <c r="C2336" s="10"/>
      <c r="D2336" s="10"/>
      <c r="E2336" s="10"/>
      <c r="F2336" s="10"/>
      <c r="G2336" s="10"/>
      <c r="H2336" s="10"/>
      <c r="I2336" s="10"/>
    </row>
    <row r="2337" spans="2:9">
      <c r="B2337" s="10"/>
      <c r="C2337" s="10"/>
      <c r="D2337" s="10"/>
      <c r="E2337" s="10"/>
      <c r="F2337" s="10"/>
      <c r="G2337" s="10"/>
      <c r="H2337" s="10"/>
      <c r="I2337" s="10"/>
    </row>
    <row r="2338" spans="2:9">
      <c r="B2338" s="10"/>
      <c r="C2338" s="10"/>
      <c r="D2338" s="10"/>
      <c r="E2338" s="10"/>
      <c r="F2338" s="10"/>
      <c r="G2338" s="10"/>
      <c r="H2338" s="10"/>
      <c r="I2338" s="10"/>
    </row>
    <row r="2339" spans="2:9">
      <c r="B2339" s="10"/>
      <c r="C2339" s="10"/>
      <c r="D2339" s="10"/>
      <c r="E2339" s="10"/>
      <c r="F2339" s="10"/>
      <c r="G2339" s="10"/>
      <c r="H2339" s="10"/>
      <c r="I2339" s="10"/>
    </row>
    <row r="2340" spans="2:9">
      <c r="B2340" s="10"/>
      <c r="C2340" s="10"/>
      <c r="D2340" s="10"/>
      <c r="E2340" s="10"/>
      <c r="F2340" s="10"/>
      <c r="G2340" s="10"/>
      <c r="H2340" s="10"/>
      <c r="I2340" s="10"/>
    </row>
    <row r="2341" spans="2:9">
      <c r="B2341" s="10"/>
      <c r="C2341" s="10"/>
      <c r="D2341" s="10"/>
      <c r="E2341" s="10"/>
      <c r="F2341" s="10"/>
      <c r="G2341" s="10"/>
      <c r="H2341" s="10"/>
      <c r="I2341" s="10"/>
    </row>
    <row r="2342" spans="2:9">
      <c r="B2342" s="10"/>
      <c r="C2342" s="10"/>
      <c r="D2342" s="10"/>
      <c r="E2342" s="10"/>
      <c r="F2342" s="10"/>
      <c r="G2342" s="10"/>
      <c r="H2342" s="10"/>
      <c r="I2342" s="10"/>
    </row>
    <row r="2343" spans="2:9">
      <c r="B2343" s="10"/>
      <c r="C2343" s="10"/>
      <c r="D2343" s="10"/>
      <c r="E2343" s="10"/>
      <c r="F2343" s="10"/>
      <c r="G2343" s="10"/>
      <c r="H2343" s="10"/>
      <c r="I2343" s="10"/>
    </row>
    <row r="2344" spans="2:9">
      <c r="B2344" s="10"/>
      <c r="C2344" s="10"/>
      <c r="D2344" s="10"/>
      <c r="E2344" s="10"/>
      <c r="F2344" s="10"/>
      <c r="G2344" s="10"/>
      <c r="H2344" s="10"/>
      <c r="I2344" s="10"/>
    </row>
    <row r="2345" spans="2:9">
      <c r="B2345" s="10"/>
      <c r="C2345" s="10"/>
      <c r="D2345" s="10"/>
      <c r="E2345" s="10"/>
      <c r="F2345" s="10"/>
      <c r="G2345" s="10"/>
      <c r="H2345" s="10"/>
      <c r="I2345" s="10"/>
    </row>
    <row r="2346" spans="2:9">
      <c r="B2346" s="10"/>
      <c r="C2346" s="10"/>
      <c r="D2346" s="10"/>
      <c r="E2346" s="10"/>
      <c r="F2346" s="10"/>
      <c r="G2346" s="10"/>
      <c r="H2346" s="10"/>
      <c r="I2346" s="10"/>
    </row>
    <row r="2347" spans="2:9">
      <c r="B2347" s="10"/>
      <c r="C2347" s="10"/>
      <c r="D2347" s="10"/>
      <c r="E2347" s="10"/>
      <c r="F2347" s="10"/>
      <c r="G2347" s="10"/>
      <c r="H2347" s="10"/>
      <c r="I2347" s="10"/>
    </row>
    <row r="2348" spans="2:9">
      <c r="B2348" s="10"/>
      <c r="C2348" s="10"/>
      <c r="D2348" s="10"/>
      <c r="E2348" s="10"/>
      <c r="F2348" s="10"/>
      <c r="G2348" s="10"/>
      <c r="H2348" s="10"/>
      <c r="I2348" s="10"/>
    </row>
    <row r="2349" spans="2:9">
      <c r="B2349" s="10"/>
      <c r="C2349" s="10"/>
      <c r="D2349" s="10"/>
      <c r="E2349" s="10"/>
      <c r="F2349" s="10"/>
      <c r="G2349" s="10"/>
      <c r="H2349" s="10"/>
      <c r="I2349" s="10"/>
    </row>
    <row r="2350" spans="2:9">
      <c r="B2350" s="10"/>
      <c r="C2350" s="10"/>
      <c r="D2350" s="10"/>
      <c r="E2350" s="10"/>
      <c r="F2350" s="10"/>
      <c r="G2350" s="10"/>
      <c r="H2350" s="10"/>
      <c r="I2350" s="10"/>
    </row>
    <row r="2351" spans="2:9">
      <c r="B2351" s="10"/>
      <c r="C2351" s="10"/>
      <c r="D2351" s="10"/>
      <c r="E2351" s="10"/>
      <c r="F2351" s="10"/>
      <c r="G2351" s="10"/>
      <c r="H2351" s="10"/>
      <c r="I2351" s="10"/>
    </row>
    <row r="2352" spans="2:9">
      <c r="B2352" s="10"/>
      <c r="C2352" s="10"/>
      <c r="D2352" s="10"/>
      <c r="E2352" s="10"/>
      <c r="F2352" s="10"/>
      <c r="G2352" s="10"/>
      <c r="H2352" s="10"/>
      <c r="I2352" s="10"/>
    </row>
    <row r="2353" spans="2:9">
      <c r="B2353" s="10"/>
      <c r="C2353" s="10"/>
      <c r="D2353" s="10"/>
      <c r="E2353" s="10"/>
      <c r="F2353" s="10"/>
      <c r="G2353" s="10"/>
      <c r="H2353" s="10"/>
      <c r="I2353" s="10"/>
    </row>
    <row r="2354" spans="2:9">
      <c r="B2354" s="10"/>
      <c r="C2354" s="10"/>
      <c r="D2354" s="10"/>
      <c r="E2354" s="10"/>
      <c r="F2354" s="10"/>
      <c r="G2354" s="10"/>
      <c r="H2354" s="10"/>
      <c r="I2354" s="10"/>
    </row>
    <row r="2355" spans="2:9">
      <c r="B2355" s="10"/>
      <c r="C2355" s="10"/>
      <c r="D2355" s="10"/>
      <c r="E2355" s="10"/>
      <c r="F2355" s="10"/>
      <c r="G2355" s="10"/>
      <c r="H2355" s="10"/>
      <c r="I2355" s="10"/>
    </row>
    <row r="2356" spans="2:9">
      <c r="B2356" s="10"/>
      <c r="C2356" s="10"/>
      <c r="D2356" s="10"/>
      <c r="E2356" s="10"/>
      <c r="F2356" s="10"/>
      <c r="G2356" s="10"/>
      <c r="H2356" s="10"/>
      <c r="I2356" s="10"/>
    </row>
    <row r="2357" spans="2:9">
      <c r="B2357" s="10"/>
      <c r="C2357" s="10"/>
      <c r="D2357" s="10"/>
      <c r="E2357" s="10"/>
      <c r="F2357" s="10"/>
      <c r="G2357" s="10"/>
      <c r="H2357" s="10"/>
      <c r="I2357" s="10"/>
    </row>
    <row r="2358" spans="2:9">
      <c r="B2358" s="10"/>
      <c r="C2358" s="10"/>
      <c r="D2358" s="10"/>
      <c r="E2358" s="10"/>
      <c r="F2358" s="10"/>
      <c r="G2358" s="10"/>
      <c r="H2358" s="10"/>
      <c r="I2358" s="10"/>
    </row>
    <row r="2359" spans="2:9">
      <c r="B2359" s="10"/>
      <c r="C2359" s="10"/>
      <c r="D2359" s="10"/>
      <c r="E2359" s="10"/>
      <c r="F2359" s="10"/>
      <c r="G2359" s="10"/>
      <c r="H2359" s="10"/>
      <c r="I2359" s="10"/>
    </row>
    <row r="2360" spans="2:9">
      <c r="B2360" s="10"/>
      <c r="C2360" s="10"/>
      <c r="D2360" s="10"/>
      <c r="E2360" s="10"/>
      <c r="F2360" s="10"/>
      <c r="G2360" s="10"/>
      <c r="H2360" s="10"/>
      <c r="I2360" s="10"/>
    </row>
    <row r="2361" spans="2:9">
      <c r="B2361" s="10"/>
      <c r="C2361" s="10"/>
      <c r="D2361" s="10"/>
      <c r="E2361" s="10"/>
      <c r="F2361" s="10"/>
      <c r="G2361" s="10"/>
      <c r="H2361" s="10"/>
      <c r="I2361" s="10"/>
    </row>
    <row r="2362" spans="2:9">
      <c r="B2362" s="10"/>
      <c r="C2362" s="10"/>
      <c r="D2362" s="10"/>
      <c r="E2362" s="10"/>
      <c r="F2362" s="10"/>
      <c r="G2362" s="10"/>
      <c r="H2362" s="10"/>
      <c r="I2362" s="10"/>
    </row>
    <row r="2363" spans="2:9">
      <c r="B2363" s="10"/>
      <c r="C2363" s="10"/>
      <c r="D2363" s="10"/>
      <c r="E2363" s="10"/>
      <c r="F2363" s="10"/>
      <c r="G2363" s="10"/>
      <c r="H2363" s="10"/>
      <c r="I2363" s="10"/>
    </row>
    <row r="2364" spans="2:9">
      <c r="B2364" s="10"/>
      <c r="C2364" s="10"/>
      <c r="D2364" s="10"/>
      <c r="E2364" s="10"/>
      <c r="F2364" s="10"/>
      <c r="G2364" s="10"/>
      <c r="H2364" s="10"/>
      <c r="I2364" s="10"/>
    </row>
    <row r="2365" spans="2:9">
      <c r="B2365" s="10"/>
      <c r="C2365" s="10"/>
      <c r="D2365" s="10"/>
      <c r="E2365" s="10"/>
      <c r="F2365" s="10"/>
      <c r="G2365" s="10"/>
      <c r="H2365" s="10"/>
      <c r="I2365" s="10"/>
    </row>
    <row r="2366" spans="2:9">
      <c r="B2366" s="10"/>
      <c r="C2366" s="10"/>
      <c r="D2366" s="10"/>
      <c r="E2366" s="10"/>
      <c r="F2366" s="10"/>
      <c r="G2366" s="10"/>
      <c r="H2366" s="10"/>
      <c r="I2366" s="10"/>
    </row>
    <row r="2367" spans="2:9">
      <c r="B2367" s="10"/>
      <c r="C2367" s="10"/>
      <c r="D2367" s="10"/>
      <c r="E2367" s="10"/>
      <c r="F2367" s="10"/>
      <c r="G2367" s="10"/>
      <c r="H2367" s="10"/>
      <c r="I2367" s="10"/>
    </row>
    <row r="2368" spans="2:9">
      <c r="B2368" s="10"/>
      <c r="C2368" s="10"/>
      <c r="D2368" s="10"/>
      <c r="E2368" s="10"/>
      <c r="F2368" s="10"/>
      <c r="G2368" s="10"/>
      <c r="H2368" s="10"/>
      <c r="I2368" s="10"/>
    </row>
    <row r="2369" spans="2:9">
      <c r="B2369" s="10"/>
      <c r="C2369" s="10"/>
      <c r="D2369" s="10"/>
      <c r="E2369" s="10"/>
      <c r="F2369" s="10"/>
      <c r="G2369" s="10"/>
      <c r="H2369" s="10"/>
      <c r="I2369" s="10"/>
    </row>
    <row r="2370" spans="2:9">
      <c r="B2370" s="10"/>
      <c r="C2370" s="10"/>
      <c r="D2370" s="10"/>
      <c r="E2370" s="10"/>
      <c r="F2370" s="10"/>
      <c r="G2370" s="10"/>
      <c r="H2370" s="10"/>
      <c r="I2370" s="10"/>
    </row>
    <row r="2371" spans="2:9">
      <c r="B2371" s="10"/>
      <c r="C2371" s="10"/>
      <c r="D2371" s="10"/>
      <c r="E2371" s="10"/>
      <c r="F2371" s="10"/>
      <c r="G2371" s="10"/>
      <c r="H2371" s="10"/>
      <c r="I2371" s="10"/>
    </row>
    <row r="2372" spans="2:9">
      <c r="B2372" s="10"/>
      <c r="C2372" s="10"/>
      <c r="D2372" s="10"/>
      <c r="E2372" s="10"/>
      <c r="F2372" s="10"/>
      <c r="G2372" s="10"/>
      <c r="H2372" s="10"/>
      <c r="I2372" s="10"/>
    </row>
    <row r="2373" spans="2:9">
      <c r="B2373" s="10"/>
      <c r="C2373" s="10"/>
      <c r="D2373" s="10"/>
      <c r="E2373" s="10"/>
      <c r="F2373" s="10"/>
      <c r="G2373" s="10"/>
      <c r="H2373" s="10"/>
      <c r="I2373" s="10"/>
    </row>
    <row r="2374" spans="2:9">
      <c r="B2374" s="10"/>
      <c r="C2374" s="10"/>
      <c r="D2374" s="10"/>
      <c r="E2374" s="10"/>
      <c r="F2374" s="10"/>
      <c r="G2374" s="10"/>
      <c r="H2374" s="10"/>
      <c r="I2374" s="10"/>
    </row>
    <row r="2375" spans="2:9">
      <c r="B2375" s="10"/>
      <c r="C2375" s="10"/>
      <c r="D2375" s="10"/>
      <c r="E2375" s="10"/>
      <c r="F2375" s="10"/>
      <c r="G2375" s="10"/>
      <c r="H2375" s="10"/>
      <c r="I2375" s="10"/>
    </row>
    <row r="2376" spans="2:9">
      <c r="B2376" s="10"/>
      <c r="C2376" s="10"/>
      <c r="D2376" s="10"/>
      <c r="E2376" s="10"/>
      <c r="F2376" s="10"/>
      <c r="G2376" s="10"/>
      <c r="H2376" s="10"/>
      <c r="I2376" s="10"/>
    </row>
    <row r="2377" spans="2:9">
      <c r="B2377" s="10"/>
      <c r="C2377" s="10"/>
      <c r="D2377" s="10"/>
      <c r="E2377" s="10"/>
      <c r="F2377" s="10"/>
      <c r="G2377" s="10"/>
      <c r="H2377" s="10"/>
      <c r="I2377" s="10"/>
    </row>
    <row r="2378" spans="2:9">
      <c r="B2378" s="10"/>
      <c r="C2378" s="10"/>
      <c r="D2378" s="10"/>
      <c r="E2378" s="10"/>
      <c r="F2378" s="10"/>
      <c r="G2378" s="10"/>
      <c r="H2378" s="10"/>
      <c r="I2378" s="10"/>
    </row>
    <row r="2379" spans="2:9">
      <c r="B2379" s="10"/>
      <c r="C2379" s="10"/>
      <c r="D2379" s="10"/>
      <c r="E2379" s="10"/>
      <c r="F2379" s="10"/>
      <c r="G2379" s="10"/>
      <c r="H2379" s="10"/>
      <c r="I2379" s="10"/>
    </row>
    <row r="2380" spans="2:9">
      <c r="B2380" s="10"/>
      <c r="C2380" s="10"/>
      <c r="D2380" s="10"/>
      <c r="E2380" s="10"/>
      <c r="F2380" s="10"/>
      <c r="G2380" s="10"/>
      <c r="H2380" s="10"/>
      <c r="I2380" s="10"/>
    </row>
    <row r="2381" spans="2:9">
      <c r="B2381" s="10"/>
      <c r="C2381" s="10"/>
      <c r="D2381" s="10"/>
      <c r="E2381" s="10"/>
      <c r="F2381" s="10"/>
      <c r="G2381" s="10"/>
      <c r="H2381" s="10"/>
      <c r="I2381" s="10"/>
    </row>
    <row r="2382" spans="2:9">
      <c r="B2382" s="10"/>
      <c r="C2382" s="10"/>
      <c r="D2382" s="10"/>
      <c r="E2382" s="10"/>
      <c r="F2382" s="10"/>
      <c r="G2382" s="10"/>
      <c r="H2382" s="10"/>
      <c r="I2382" s="10"/>
    </row>
    <row r="2383" spans="2:9">
      <c r="B2383" s="10"/>
      <c r="C2383" s="10"/>
      <c r="D2383" s="10"/>
      <c r="E2383" s="10"/>
      <c r="F2383" s="10"/>
      <c r="G2383" s="10"/>
      <c r="H2383" s="10"/>
      <c r="I2383" s="10"/>
    </row>
    <row r="2384" spans="2:9">
      <c r="B2384" s="10"/>
      <c r="C2384" s="10"/>
      <c r="D2384" s="10"/>
      <c r="E2384" s="10"/>
      <c r="F2384" s="10"/>
      <c r="G2384" s="10"/>
      <c r="H2384" s="10"/>
      <c r="I2384" s="10"/>
    </row>
    <row r="2385" spans="2:9">
      <c r="B2385" s="10"/>
      <c r="C2385" s="10"/>
      <c r="D2385" s="10"/>
      <c r="E2385" s="10"/>
      <c r="F2385" s="10"/>
      <c r="G2385" s="10"/>
      <c r="H2385" s="10"/>
      <c r="I2385" s="10"/>
    </row>
    <row r="2386" spans="2:9">
      <c r="B2386" s="10"/>
      <c r="C2386" s="10"/>
      <c r="D2386" s="10"/>
      <c r="E2386" s="10"/>
      <c r="F2386" s="10"/>
      <c r="G2386" s="10"/>
      <c r="H2386" s="10"/>
      <c r="I2386" s="10"/>
    </row>
    <row r="2387" spans="2:9">
      <c r="B2387" s="10"/>
      <c r="C2387" s="10"/>
      <c r="D2387" s="10"/>
      <c r="E2387" s="10"/>
      <c r="F2387" s="10"/>
      <c r="G2387" s="10"/>
      <c r="H2387" s="10"/>
      <c r="I2387" s="10"/>
    </row>
    <row r="2388" spans="2:9">
      <c r="B2388" s="10"/>
      <c r="C2388" s="10"/>
      <c r="D2388" s="10"/>
      <c r="E2388" s="10"/>
      <c r="F2388" s="10"/>
      <c r="G2388" s="10"/>
      <c r="H2388" s="10"/>
      <c r="I2388" s="10"/>
    </row>
    <row r="2389" spans="2:9">
      <c r="B2389" s="10"/>
      <c r="C2389" s="10"/>
      <c r="D2389" s="10"/>
      <c r="E2389" s="10"/>
      <c r="F2389" s="10"/>
      <c r="G2389" s="10"/>
      <c r="H2389" s="10"/>
      <c r="I2389" s="10"/>
    </row>
    <row r="2390" spans="2:9">
      <c r="B2390" s="10"/>
      <c r="C2390" s="10"/>
      <c r="D2390" s="10"/>
      <c r="E2390" s="10"/>
      <c r="F2390" s="10"/>
      <c r="G2390" s="10"/>
      <c r="H2390" s="10"/>
      <c r="I2390" s="10"/>
    </row>
    <row r="2391" spans="2:9">
      <c r="B2391" s="10"/>
      <c r="C2391" s="10"/>
      <c r="D2391" s="10"/>
      <c r="E2391" s="10"/>
      <c r="F2391" s="10"/>
      <c r="G2391" s="10"/>
      <c r="H2391" s="10"/>
      <c r="I2391" s="10"/>
    </row>
    <row r="2392" spans="2:9">
      <c r="B2392" s="10"/>
      <c r="C2392" s="10"/>
      <c r="D2392" s="10"/>
      <c r="E2392" s="10"/>
      <c r="F2392" s="10"/>
      <c r="G2392" s="10"/>
      <c r="H2392" s="10"/>
      <c r="I2392" s="10"/>
    </row>
    <row r="2393" spans="2:9">
      <c r="B2393" s="10"/>
      <c r="C2393" s="10"/>
      <c r="D2393" s="10"/>
      <c r="E2393" s="10"/>
      <c r="F2393" s="10"/>
      <c r="G2393" s="10"/>
      <c r="H2393" s="10"/>
      <c r="I2393" s="10"/>
    </row>
    <row r="2394" spans="2:9">
      <c r="B2394" s="10"/>
      <c r="C2394" s="10"/>
      <c r="D2394" s="10"/>
      <c r="E2394" s="10"/>
      <c r="F2394" s="10"/>
      <c r="G2394" s="10"/>
      <c r="H2394" s="10"/>
      <c r="I2394" s="10"/>
    </row>
    <row r="2395" spans="2:9">
      <c r="B2395" s="10"/>
      <c r="C2395" s="10"/>
      <c r="D2395" s="10"/>
      <c r="E2395" s="10"/>
      <c r="F2395" s="10"/>
      <c r="G2395" s="10"/>
      <c r="H2395" s="10"/>
      <c r="I2395" s="10"/>
    </row>
    <row r="2396" spans="2:9">
      <c r="B2396" s="10"/>
      <c r="C2396" s="10"/>
      <c r="D2396" s="10"/>
      <c r="E2396" s="10"/>
      <c r="F2396" s="10"/>
      <c r="G2396" s="10"/>
      <c r="H2396" s="10"/>
      <c r="I2396" s="10"/>
    </row>
    <row r="2397" spans="2:9">
      <c r="B2397" s="10"/>
      <c r="C2397" s="10"/>
      <c r="D2397" s="10"/>
      <c r="E2397" s="10"/>
      <c r="F2397" s="10"/>
      <c r="G2397" s="10"/>
      <c r="H2397" s="10"/>
      <c r="I2397" s="10"/>
    </row>
    <row r="2398" spans="2:9">
      <c r="B2398" s="10"/>
      <c r="C2398" s="10"/>
      <c r="D2398" s="10"/>
      <c r="E2398" s="10"/>
      <c r="F2398" s="10"/>
      <c r="G2398" s="10"/>
      <c r="H2398" s="10"/>
      <c r="I2398" s="10"/>
    </row>
    <row r="2399" spans="2:9">
      <c r="B2399" s="10"/>
      <c r="C2399" s="10"/>
      <c r="D2399" s="10"/>
      <c r="E2399" s="10"/>
      <c r="F2399" s="10"/>
      <c r="G2399" s="10"/>
      <c r="H2399" s="10"/>
      <c r="I2399" s="10"/>
    </row>
    <row r="2400" spans="2:9">
      <c r="B2400" s="10"/>
      <c r="C2400" s="10"/>
      <c r="D2400" s="10"/>
      <c r="E2400" s="10"/>
      <c r="F2400" s="10"/>
      <c r="G2400" s="10"/>
      <c r="H2400" s="10"/>
      <c r="I2400" s="10"/>
    </row>
    <row r="2401" spans="2:9">
      <c r="B2401" s="10"/>
      <c r="C2401" s="10"/>
      <c r="D2401" s="10"/>
      <c r="E2401" s="10"/>
      <c r="F2401" s="10"/>
      <c r="G2401" s="10"/>
      <c r="H2401" s="10"/>
      <c r="I2401" s="10"/>
    </row>
    <row r="2402" spans="2:9">
      <c r="B2402" s="10"/>
      <c r="C2402" s="10"/>
      <c r="D2402" s="10"/>
      <c r="E2402" s="10"/>
      <c r="F2402" s="10"/>
      <c r="G2402" s="10"/>
      <c r="H2402" s="10"/>
      <c r="I2402" s="10"/>
    </row>
    <row r="2403" spans="2:9">
      <c r="B2403" s="10"/>
      <c r="C2403" s="10"/>
      <c r="D2403" s="10"/>
      <c r="E2403" s="10"/>
      <c r="F2403" s="10"/>
      <c r="G2403" s="10"/>
      <c r="H2403" s="10"/>
      <c r="I2403" s="10"/>
    </row>
    <row r="2404" spans="2:9">
      <c r="B2404" s="10"/>
      <c r="C2404" s="10"/>
      <c r="D2404" s="10"/>
      <c r="E2404" s="10"/>
      <c r="F2404" s="10"/>
      <c r="G2404" s="10"/>
      <c r="H2404" s="10"/>
      <c r="I2404" s="10"/>
    </row>
    <row r="2405" spans="2:9">
      <c r="B2405" s="10"/>
      <c r="C2405" s="10"/>
      <c r="D2405" s="10"/>
      <c r="E2405" s="10"/>
      <c r="F2405" s="10"/>
      <c r="G2405" s="10"/>
      <c r="H2405" s="10"/>
      <c r="I2405" s="10"/>
    </row>
    <row r="2406" spans="2:9">
      <c r="B2406" s="10"/>
      <c r="C2406" s="10"/>
      <c r="D2406" s="10"/>
      <c r="E2406" s="10"/>
      <c r="F2406" s="10"/>
      <c r="G2406" s="10"/>
      <c r="H2406" s="10"/>
      <c r="I2406" s="10"/>
    </row>
    <row r="2407" spans="2:9">
      <c r="B2407" s="10"/>
      <c r="C2407" s="10"/>
      <c r="D2407" s="10"/>
      <c r="E2407" s="10"/>
      <c r="F2407" s="10"/>
      <c r="G2407" s="10"/>
      <c r="H2407" s="10"/>
      <c r="I2407" s="10"/>
    </row>
    <row r="2408" spans="2:9">
      <c r="B2408" s="10"/>
      <c r="C2408" s="10"/>
      <c r="D2408" s="10"/>
      <c r="E2408" s="10"/>
      <c r="F2408" s="10"/>
      <c r="G2408" s="10"/>
      <c r="H2408" s="10"/>
      <c r="I2408" s="10"/>
    </row>
    <row r="2409" spans="2:9">
      <c r="B2409" s="10"/>
      <c r="C2409" s="10"/>
      <c r="D2409" s="10"/>
      <c r="E2409" s="10"/>
      <c r="F2409" s="10"/>
      <c r="G2409" s="10"/>
      <c r="H2409" s="10"/>
      <c r="I2409" s="10"/>
    </row>
    <row r="2410" spans="2:9">
      <c r="B2410" s="10"/>
      <c r="C2410" s="10"/>
      <c r="D2410" s="10"/>
      <c r="E2410" s="10"/>
      <c r="F2410" s="10"/>
      <c r="G2410" s="10"/>
      <c r="H2410" s="10"/>
      <c r="I2410" s="10"/>
    </row>
    <row r="2411" spans="2:9">
      <c r="B2411" s="10"/>
      <c r="C2411" s="10"/>
      <c r="D2411" s="10"/>
      <c r="E2411" s="10"/>
      <c r="F2411" s="10"/>
      <c r="G2411" s="10"/>
      <c r="H2411" s="10"/>
      <c r="I2411" s="10"/>
    </row>
    <row r="2412" spans="2:9">
      <c r="B2412" s="10"/>
      <c r="C2412" s="10"/>
      <c r="D2412" s="10"/>
      <c r="E2412" s="10"/>
      <c r="F2412" s="10"/>
      <c r="G2412" s="10"/>
      <c r="H2412" s="10"/>
      <c r="I2412" s="10"/>
    </row>
    <row r="2413" spans="2:9">
      <c r="B2413" s="10"/>
      <c r="C2413" s="10"/>
      <c r="D2413" s="10"/>
      <c r="E2413" s="10"/>
      <c r="F2413" s="10"/>
      <c r="G2413" s="10"/>
      <c r="H2413" s="10"/>
      <c r="I2413" s="10"/>
    </row>
    <row r="2414" spans="2:9">
      <c r="B2414" s="10"/>
      <c r="C2414" s="10"/>
      <c r="D2414" s="10"/>
      <c r="E2414" s="10"/>
      <c r="F2414" s="10"/>
      <c r="G2414" s="10"/>
      <c r="H2414" s="10"/>
      <c r="I2414" s="10"/>
    </row>
    <row r="2415" spans="2:9">
      <c r="B2415" s="10"/>
      <c r="C2415" s="10"/>
      <c r="D2415" s="10"/>
      <c r="E2415" s="10"/>
      <c r="F2415" s="10"/>
      <c r="G2415" s="10"/>
      <c r="H2415" s="10"/>
      <c r="I2415" s="10"/>
    </row>
    <row r="2416" spans="2:9">
      <c r="B2416" s="10"/>
      <c r="C2416" s="10"/>
      <c r="D2416" s="10"/>
      <c r="E2416" s="10"/>
      <c r="F2416" s="10"/>
      <c r="G2416" s="10"/>
      <c r="H2416" s="10"/>
      <c r="I2416" s="10"/>
    </row>
    <row r="2417" spans="2:9">
      <c r="B2417" s="10"/>
      <c r="C2417" s="10"/>
      <c r="D2417" s="10"/>
      <c r="E2417" s="10"/>
      <c r="F2417" s="10"/>
      <c r="G2417" s="10"/>
      <c r="H2417" s="10"/>
      <c r="I2417" s="10"/>
    </row>
    <row r="2418" spans="2:9">
      <c r="B2418" s="10"/>
      <c r="C2418" s="10"/>
      <c r="D2418" s="10"/>
      <c r="E2418" s="10"/>
      <c r="F2418" s="10"/>
      <c r="G2418" s="10"/>
      <c r="H2418" s="10"/>
      <c r="I2418" s="10"/>
    </row>
    <row r="2419" spans="2:9">
      <c r="B2419" s="10"/>
      <c r="C2419" s="10"/>
      <c r="D2419" s="10"/>
      <c r="E2419" s="10"/>
      <c r="F2419" s="10"/>
      <c r="G2419" s="10"/>
      <c r="H2419" s="10"/>
      <c r="I2419" s="10"/>
    </row>
    <row r="2420" spans="2:9">
      <c r="B2420" s="10"/>
      <c r="C2420" s="10"/>
      <c r="D2420" s="10"/>
      <c r="E2420" s="10"/>
      <c r="F2420" s="10"/>
      <c r="G2420" s="10"/>
      <c r="H2420" s="10"/>
      <c r="I2420" s="10"/>
    </row>
    <row r="2421" spans="2:9">
      <c r="B2421" s="10"/>
      <c r="C2421" s="10"/>
      <c r="D2421" s="10"/>
      <c r="E2421" s="10"/>
      <c r="F2421" s="10"/>
      <c r="G2421" s="10"/>
      <c r="H2421" s="10"/>
      <c r="I2421" s="10"/>
    </row>
    <row r="2422" spans="2:9">
      <c r="B2422" s="10"/>
      <c r="C2422" s="10"/>
      <c r="D2422" s="10"/>
      <c r="E2422" s="10"/>
      <c r="F2422" s="10"/>
      <c r="G2422" s="10"/>
      <c r="H2422" s="10"/>
      <c r="I2422" s="10"/>
    </row>
    <row r="2423" spans="2:9">
      <c r="B2423" s="10"/>
      <c r="C2423" s="10"/>
      <c r="D2423" s="10"/>
      <c r="E2423" s="10"/>
      <c r="F2423" s="10"/>
      <c r="G2423" s="10"/>
      <c r="H2423" s="10"/>
      <c r="I2423" s="10"/>
    </row>
    <row r="2424" spans="2:9">
      <c r="B2424" s="10"/>
      <c r="C2424" s="10"/>
      <c r="D2424" s="10"/>
      <c r="E2424" s="10"/>
      <c r="F2424" s="10"/>
      <c r="G2424" s="10"/>
      <c r="H2424" s="10"/>
      <c r="I2424" s="10"/>
    </row>
    <row r="2425" spans="2:9">
      <c r="B2425" s="10"/>
      <c r="C2425" s="10"/>
      <c r="D2425" s="10"/>
      <c r="E2425" s="10"/>
      <c r="F2425" s="10"/>
      <c r="G2425" s="10"/>
      <c r="H2425" s="10"/>
      <c r="I2425" s="10"/>
    </row>
    <row r="2426" spans="2:9">
      <c r="B2426" s="10"/>
      <c r="C2426" s="10"/>
      <c r="D2426" s="10"/>
      <c r="E2426" s="10"/>
      <c r="F2426" s="10"/>
      <c r="G2426" s="10"/>
      <c r="H2426" s="10"/>
      <c r="I2426" s="10"/>
    </row>
    <row r="2427" spans="2:9">
      <c r="B2427" s="10"/>
      <c r="C2427" s="10"/>
      <c r="D2427" s="10"/>
      <c r="E2427" s="10"/>
      <c r="F2427" s="10"/>
      <c r="G2427" s="10"/>
      <c r="H2427" s="10"/>
      <c r="I2427" s="10"/>
    </row>
    <row r="2428" spans="2:9">
      <c r="B2428" s="10"/>
      <c r="C2428" s="10"/>
      <c r="D2428" s="10"/>
      <c r="E2428" s="10"/>
      <c r="F2428" s="10"/>
      <c r="G2428" s="10"/>
      <c r="H2428" s="10"/>
      <c r="I2428" s="10"/>
    </row>
    <row r="2429" spans="2:9">
      <c r="B2429" s="10"/>
      <c r="C2429" s="10"/>
      <c r="D2429" s="10"/>
      <c r="E2429" s="10"/>
      <c r="F2429" s="10"/>
      <c r="G2429" s="10"/>
      <c r="H2429" s="10"/>
      <c r="I2429" s="10"/>
    </row>
    <row r="2430" spans="2:9">
      <c r="B2430" s="10"/>
      <c r="C2430" s="10"/>
      <c r="D2430" s="10"/>
      <c r="E2430" s="10"/>
      <c r="F2430" s="10"/>
      <c r="G2430" s="10"/>
      <c r="H2430" s="10"/>
      <c r="I2430" s="10"/>
    </row>
    <row r="2431" spans="2:9">
      <c r="B2431" s="10"/>
      <c r="C2431" s="10"/>
      <c r="D2431" s="10"/>
      <c r="E2431" s="10"/>
      <c r="F2431" s="10"/>
      <c r="G2431" s="10"/>
      <c r="H2431" s="10"/>
      <c r="I2431" s="10"/>
    </row>
    <row r="2432" spans="2:9">
      <c r="B2432" s="10"/>
      <c r="C2432" s="10"/>
      <c r="D2432" s="10"/>
      <c r="E2432" s="10"/>
      <c r="F2432" s="10"/>
      <c r="G2432" s="10"/>
      <c r="H2432" s="10"/>
      <c r="I2432" s="10"/>
    </row>
    <row r="2433" spans="2:9">
      <c r="B2433" s="10"/>
      <c r="C2433" s="10"/>
      <c r="D2433" s="10"/>
      <c r="E2433" s="10"/>
      <c r="F2433" s="10"/>
      <c r="G2433" s="10"/>
      <c r="H2433" s="10"/>
      <c r="I2433" s="10"/>
    </row>
    <row r="2434" spans="2:9">
      <c r="B2434" s="10"/>
      <c r="C2434" s="10"/>
      <c r="D2434" s="10"/>
      <c r="E2434" s="10"/>
      <c r="F2434" s="10"/>
      <c r="G2434" s="10"/>
      <c r="H2434" s="10"/>
      <c r="I2434" s="10"/>
    </row>
    <row r="2435" spans="2:9">
      <c r="B2435" s="10"/>
      <c r="C2435" s="10"/>
      <c r="D2435" s="10"/>
      <c r="E2435" s="10"/>
      <c r="F2435" s="10"/>
      <c r="G2435" s="10"/>
      <c r="H2435" s="10"/>
      <c r="I2435" s="10"/>
    </row>
    <row r="2436" spans="2:9">
      <c r="B2436" s="10"/>
      <c r="C2436" s="10"/>
      <c r="D2436" s="10"/>
      <c r="E2436" s="10"/>
      <c r="F2436" s="10"/>
      <c r="G2436" s="10"/>
      <c r="H2436" s="10"/>
      <c r="I2436" s="10"/>
    </row>
    <row r="2437" spans="2:9">
      <c r="B2437" s="10"/>
      <c r="C2437" s="10"/>
      <c r="D2437" s="10"/>
      <c r="E2437" s="10"/>
      <c r="F2437" s="10"/>
      <c r="G2437" s="10"/>
      <c r="H2437" s="10"/>
      <c r="I2437" s="10"/>
    </row>
    <row r="2438" spans="2:9">
      <c r="B2438" s="10"/>
      <c r="C2438" s="10"/>
      <c r="D2438" s="10"/>
      <c r="E2438" s="10"/>
      <c r="F2438" s="10"/>
      <c r="G2438" s="10"/>
      <c r="H2438" s="10"/>
      <c r="I2438" s="10"/>
    </row>
    <row r="2439" spans="2:9">
      <c r="B2439" s="10"/>
      <c r="C2439" s="10"/>
      <c r="D2439" s="10"/>
      <c r="E2439" s="10"/>
      <c r="F2439" s="10"/>
      <c r="G2439" s="10"/>
      <c r="H2439" s="10"/>
      <c r="I2439" s="10"/>
    </row>
    <row r="2440" spans="2:9">
      <c r="B2440" s="10"/>
      <c r="C2440" s="10"/>
      <c r="D2440" s="10"/>
      <c r="E2440" s="10"/>
      <c r="F2440" s="10"/>
      <c r="G2440" s="10"/>
      <c r="H2440" s="10"/>
      <c r="I2440" s="10"/>
    </row>
    <row r="2441" spans="2:9">
      <c r="B2441" s="10"/>
      <c r="C2441" s="10"/>
      <c r="D2441" s="10"/>
      <c r="E2441" s="10"/>
      <c r="F2441" s="10"/>
      <c r="G2441" s="10"/>
      <c r="H2441" s="10"/>
      <c r="I2441" s="10"/>
    </row>
    <row r="2442" spans="2:9">
      <c r="B2442" s="10"/>
      <c r="C2442" s="10"/>
      <c r="D2442" s="10"/>
      <c r="E2442" s="10"/>
      <c r="F2442" s="10"/>
      <c r="G2442" s="10"/>
      <c r="H2442" s="10"/>
      <c r="I2442" s="10"/>
    </row>
    <row r="2443" spans="2:9">
      <c r="B2443" s="10"/>
      <c r="C2443" s="10"/>
      <c r="D2443" s="10"/>
      <c r="E2443" s="10"/>
      <c r="F2443" s="10"/>
      <c r="G2443" s="10"/>
      <c r="H2443" s="10"/>
      <c r="I2443" s="10"/>
    </row>
    <row r="2444" spans="2:9">
      <c r="B2444" s="10"/>
      <c r="C2444" s="10"/>
      <c r="D2444" s="10"/>
      <c r="E2444" s="10"/>
      <c r="F2444" s="10"/>
      <c r="G2444" s="10"/>
      <c r="H2444" s="10"/>
      <c r="I2444" s="10"/>
    </row>
    <row r="2445" spans="2:9">
      <c r="B2445" s="10"/>
      <c r="C2445" s="10"/>
      <c r="D2445" s="10"/>
      <c r="E2445" s="10"/>
      <c r="F2445" s="10"/>
      <c r="G2445" s="10"/>
      <c r="H2445" s="10"/>
      <c r="I2445" s="10"/>
    </row>
    <row r="2446" spans="2:9">
      <c r="B2446" s="10"/>
      <c r="C2446" s="10"/>
      <c r="D2446" s="10"/>
      <c r="E2446" s="10"/>
      <c r="F2446" s="10"/>
      <c r="G2446" s="10"/>
      <c r="H2446" s="10"/>
      <c r="I2446" s="10"/>
    </row>
    <row r="2447" spans="2:9">
      <c r="B2447" s="10"/>
      <c r="C2447" s="10"/>
      <c r="D2447" s="10"/>
      <c r="E2447" s="10"/>
      <c r="F2447" s="10"/>
      <c r="G2447" s="10"/>
      <c r="H2447" s="10"/>
      <c r="I2447" s="10"/>
    </row>
    <row r="2448" spans="2:9">
      <c r="B2448" s="10"/>
      <c r="C2448" s="10"/>
      <c r="D2448" s="10"/>
      <c r="E2448" s="10"/>
      <c r="F2448" s="10"/>
      <c r="G2448" s="10"/>
      <c r="H2448" s="10"/>
      <c r="I2448" s="10"/>
    </row>
    <row r="2449" spans="2:9">
      <c r="B2449" s="10"/>
      <c r="C2449" s="10"/>
      <c r="D2449" s="10"/>
      <c r="E2449" s="10"/>
      <c r="F2449" s="10"/>
      <c r="G2449" s="10"/>
      <c r="H2449" s="10"/>
      <c r="I2449" s="10"/>
    </row>
    <row r="2450" spans="2:9">
      <c r="B2450" s="10"/>
      <c r="C2450" s="10"/>
      <c r="D2450" s="10"/>
      <c r="E2450" s="10"/>
      <c r="F2450" s="10"/>
      <c r="G2450" s="10"/>
      <c r="H2450" s="10"/>
      <c r="I2450" s="10"/>
    </row>
    <row r="2451" spans="2:9">
      <c r="B2451" s="10"/>
      <c r="C2451" s="10"/>
      <c r="D2451" s="10"/>
      <c r="E2451" s="10"/>
      <c r="F2451" s="10"/>
      <c r="G2451" s="10"/>
      <c r="H2451" s="10"/>
      <c r="I2451" s="10"/>
    </row>
    <row r="2452" spans="2:9">
      <c r="B2452" s="10"/>
      <c r="C2452" s="10"/>
      <c r="D2452" s="10"/>
      <c r="E2452" s="10"/>
      <c r="F2452" s="10"/>
      <c r="G2452" s="10"/>
      <c r="H2452" s="10"/>
      <c r="I2452" s="10"/>
    </row>
    <row r="2453" spans="2:9">
      <c r="B2453" s="10"/>
      <c r="C2453" s="10"/>
      <c r="D2453" s="10"/>
      <c r="E2453" s="10"/>
      <c r="F2453" s="10"/>
      <c r="G2453" s="10"/>
      <c r="H2453" s="10"/>
      <c r="I2453" s="10"/>
    </row>
    <row r="2454" spans="2:9">
      <c r="B2454" s="10"/>
      <c r="C2454" s="10"/>
      <c r="D2454" s="10"/>
      <c r="E2454" s="10"/>
      <c r="F2454" s="10"/>
      <c r="G2454" s="10"/>
      <c r="H2454" s="10"/>
      <c r="I2454" s="10"/>
    </row>
    <row r="2455" spans="2:9">
      <c r="B2455" s="10"/>
      <c r="C2455" s="10"/>
      <c r="D2455" s="10"/>
      <c r="E2455" s="10"/>
      <c r="F2455" s="10"/>
      <c r="G2455" s="10"/>
      <c r="H2455" s="10"/>
      <c r="I2455" s="10"/>
    </row>
    <row r="2456" spans="2:9">
      <c r="B2456" s="10"/>
      <c r="C2456" s="10"/>
      <c r="D2456" s="10"/>
      <c r="E2456" s="10"/>
      <c r="F2456" s="10"/>
      <c r="G2456" s="10"/>
      <c r="H2456" s="10"/>
      <c r="I2456" s="10"/>
    </row>
    <row r="2457" spans="2:9">
      <c r="B2457" s="10"/>
      <c r="C2457" s="10"/>
      <c r="D2457" s="10"/>
      <c r="E2457" s="10"/>
      <c r="F2457" s="10"/>
      <c r="G2457" s="10"/>
      <c r="H2457" s="10"/>
      <c r="I2457" s="10"/>
    </row>
    <row r="2458" spans="2:9">
      <c r="B2458" s="10"/>
      <c r="C2458" s="10"/>
      <c r="D2458" s="10"/>
      <c r="E2458" s="10"/>
      <c r="F2458" s="10"/>
      <c r="G2458" s="10"/>
      <c r="H2458" s="10"/>
      <c r="I2458" s="10"/>
    </row>
    <row r="2459" spans="2:9">
      <c r="B2459" s="10"/>
      <c r="C2459" s="10"/>
      <c r="D2459" s="10"/>
      <c r="E2459" s="10"/>
      <c r="F2459" s="10"/>
      <c r="G2459" s="10"/>
      <c r="H2459" s="10"/>
      <c r="I2459" s="10"/>
    </row>
    <row r="2460" spans="2:9">
      <c r="B2460" s="10"/>
      <c r="C2460" s="10"/>
      <c r="D2460" s="10"/>
      <c r="E2460" s="10"/>
      <c r="F2460" s="10"/>
      <c r="G2460" s="10"/>
      <c r="H2460" s="10"/>
      <c r="I2460" s="10"/>
    </row>
    <row r="2461" spans="2:9">
      <c r="B2461" s="10"/>
      <c r="C2461" s="10"/>
      <c r="D2461" s="10"/>
      <c r="E2461" s="10"/>
      <c r="F2461" s="10"/>
      <c r="G2461" s="10"/>
      <c r="H2461" s="10"/>
      <c r="I2461" s="10"/>
    </row>
    <row r="2462" spans="2:9">
      <c r="B2462" s="10"/>
      <c r="C2462" s="10"/>
      <c r="D2462" s="10"/>
      <c r="E2462" s="10"/>
      <c r="F2462" s="10"/>
      <c r="G2462" s="10"/>
      <c r="H2462" s="10"/>
      <c r="I2462" s="10"/>
    </row>
    <row r="2463" spans="2:9">
      <c r="B2463" s="10"/>
      <c r="C2463" s="10"/>
      <c r="D2463" s="10"/>
      <c r="E2463" s="10"/>
      <c r="F2463" s="10"/>
      <c r="G2463" s="10"/>
      <c r="H2463" s="10"/>
      <c r="I2463" s="10"/>
    </row>
    <row r="2464" spans="2:9">
      <c r="B2464" s="10"/>
      <c r="C2464" s="10"/>
      <c r="D2464" s="10"/>
      <c r="E2464" s="10"/>
      <c r="F2464" s="10"/>
      <c r="G2464" s="10"/>
      <c r="H2464" s="10"/>
      <c r="I2464" s="10"/>
    </row>
    <row r="2465" spans="2:9">
      <c r="B2465" s="10"/>
      <c r="C2465" s="10"/>
      <c r="D2465" s="10"/>
      <c r="E2465" s="10"/>
      <c r="F2465" s="10"/>
      <c r="G2465" s="10"/>
      <c r="H2465" s="10"/>
      <c r="I2465" s="10"/>
    </row>
    <row r="2466" spans="2:9">
      <c r="B2466" s="10"/>
      <c r="C2466" s="10"/>
      <c r="D2466" s="10"/>
      <c r="E2466" s="10"/>
      <c r="F2466" s="10"/>
      <c r="G2466" s="10"/>
      <c r="H2466" s="10"/>
      <c r="I2466" s="10"/>
    </row>
    <row r="2467" spans="2:9">
      <c r="B2467" s="10"/>
      <c r="C2467" s="10"/>
      <c r="D2467" s="10"/>
      <c r="E2467" s="10"/>
      <c r="F2467" s="10"/>
      <c r="G2467" s="10"/>
      <c r="H2467" s="10"/>
      <c r="I2467" s="10"/>
    </row>
    <row r="2468" spans="2:9">
      <c r="B2468" s="10"/>
      <c r="C2468" s="10"/>
      <c r="D2468" s="10"/>
      <c r="E2468" s="10"/>
      <c r="F2468" s="10"/>
      <c r="G2468" s="10"/>
      <c r="H2468" s="10"/>
      <c r="I2468" s="10"/>
    </row>
    <row r="2469" spans="2:9">
      <c r="B2469" s="10"/>
      <c r="C2469" s="10"/>
      <c r="D2469" s="10"/>
      <c r="E2469" s="10"/>
      <c r="F2469" s="10"/>
      <c r="G2469" s="10"/>
      <c r="H2469" s="10"/>
      <c r="I2469" s="10"/>
    </row>
    <row r="2470" spans="2:9">
      <c r="B2470" s="10"/>
      <c r="C2470" s="10"/>
      <c r="D2470" s="10"/>
      <c r="E2470" s="10"/>
      <c r="F2470" s="10"/>
      <c r="G2470" s="10"/>
      <c r="H2470" s="10"/>
      <c r="I2470" s="10"/>
    </row>
    <row r="2471" spans="2:9">
      <c r="B2471" s="10"/>
      <c r="C2471" s="10"/>
      <c r="D2471" s="10"/>
      <c r="E2471" s="10"/>
      <c r="F2471" s="10"/>
      <c r="G2471" s="10"/>
      <c r="H2471" s="10"/>
      <c r="I2471" s="10"/>
    </row>
    <row r="2472" spans="2:9">
      <c r="B2472" s="10"/>
      <c r="C2472" s="10"/>
      <c r="D2472" s="10"/>
      <c r="E2472" s="10"/>
      <c r="F2472" s="10"/>
      <c r="G2472" s="10"/>
      <c r="H2472" s="10"/>
      <c r="I2472" s="10"/>
    </row>
    <row r="2473" spans="2:9">
      <c r="B2473" s="10"/>
      <c r="C2473" s="10"/>
      <c r="D2473" s="10"/>
      <c r="E2473" s="10"/>
      <c r="F2473" s="10"/>
      <c r="G2473" s="10"/>
      <c r="H2473" s="10"/>
      <c r="I2473" s="10"/>
    </row>
    <row r="2474" spans="2:9">
      <c r="B2474" s="10"/>
      <c r="C2474" s="10"/>
      <c r="D2474" s="10"/>
      <c r="E2474" s="10"/>
      <c r="F2474" s="10"/>
      <c r="G2474" s="10"/>
      <c r="H2474" s="10"/>
      <c r="I2474" s="10"/>
    </row>
    <row r="2475" spans="2:9">
      <c r="B2475" s="10"/>
      <c r="C2475" s="10"/>
      <c r="D2475" s="10"/>
      <c r="E2475" s="10"/>
      <c r="F2475" s="10"/>
      <c r="G2475" s="10"/>
      <c r="H2475" s="10"/>
      <c r="I2475" s="10"/>
    </row>
    <row r="2476" spans="2:9">
      <c r="B2476" s="10"/>
      <c r="C2476" s="10"/>
      <c r="D2476" s="10"/>
      <c r="E2476" s="10"/>
      <c r="F2476" s="10"/>
      <c r="G2476" s="10"/>
      <c r="H2476" s="10"/>
      <c r="I2476" s="10"/>
    </row>
    <row r="2477" spans="2:9">
      <c r="B2477" s="10"/>
      <c r="C2477" s="10"/>
      <c r="D2477" s="10"/>
      <c r="E2477" s="10"/>
      <c r="F2477" s="10"/>
      <c r="G2477" s="10"/>
      <c r="H2477" s="10"/>
      <c r="I2477" s="10"/>
    </row>
    <row r="2478" spans="2:9">
      <c r="B2478" s="10"/>
      <c r="C2478" s="10"/>
      <c r="D2478" s="10"/>
      <c r="E2478" s="10"/>
      <c r="F2478" s="10"/>
      <c r="G2478" s="10"/>
      <c r="H2478" s="10"/>
      <c r="I2478" s="10"/>
    </row>
    <row r="2479" spans="2:9">
      <c r="B2479" s="10"/>
      <c r="C2479" s="10"/>
      <c r="D2479" s="10"/>
      <c r="E2479" s="10"/>
      <c r="F2479" s="10"/>
      <c r="G2479" s="10"/>
      <c r="H2479" s="10"/>
      <c r="I2479" s="10"/>
    </row>
    <row r="2480" spans="2:9">
      <c r="B2480" s="10"/>
      <c r="C2480" s="10"/>
      <c r="D2480" s="10"/>
      <c r="E2480" s="10"/>
      <c r="F2480" s="10"/>
      <c r="G2480" s="10"/>
      <c r="H2480" s="10"/>
      <c r="I2480" s="10"/>
    </row>
    <row r="2481" spans="2:9">
      <c r="B2481" s="10"/>
      <c r="C2481" s="10"/>
      <c r="D2481" s="10"/>
      <c r="E2481" s="10"/>
      <c r="F2481" s="10"/>
      <c r="G2481" s="10"/>
      <c r="H2481" s="10"/>
      <c r="I2481" s="10"/>
    </row>
    <row r="2482" spans="2:9">
      <c r="B2482" s="10"/>
      <c r="C2482" s="10"/>
      <c r="D2482" s="10"/>
      <c r="E2482" s="10"/>
      <c r="F2482" s="10"/>
      <c r="G2482" s="10"/>
      <c r="H2482" s="10"/>
      <c r="I2482" s="10"/>
    </row>
    <row r="2483" spans="2:9">
      <c r="B2483" s="10"/>
      <c r="C2483" s="10"/>
      <c r="D2483" s="10"/>
      <c r="E2483" s="10"/>
      <c r="F2483" s="10"/>
      <c r="G2483" s="10"/>
      <c r="H2483" s="10"/>
      <c r="I2483" s="10"/>
    </row>
    <row r="2484" spans="2:9">
      <c r="B2484" s="10"/>
      <c r="C2484" s="10"/>
      <c r="D2484" s="10"/>
      <c r="E2484" s="10"/>
      <c r="F2484" s="10"/>
      <c r="G2484" s="10"/>
      <c r="H2484" s="10"/>
      <c r="I2484" s="10"/>
    </row>
    <row r="2485" spans="2:9">
      <c r="B2485" s="10"/>
      <c r="C2485" s="10"/>
      <c r="D2485" s="10"/>
      <c r="E2485" s="10"/>
      <c r="F2485" s="10"/>
      <c r="G2485" s="10"/>
      <c r="H2485" s="10"/>
      <c r="I2485" s="10"/>
    </row>
    <row r="2486" spans="2:9">
      <c r="B2486" s="10"/>
      <c r="C2486" s="10"/>
      <c r="D2486" s="10"/>
      <c r="E2486" s="10"/>
      <c r="F2486" s="10"/>
      <c r="G2486" s="10"/>
      <c r="H2486" s="10"/>
      <c r="I2486" s="10"/>
    </row>
    <row r="2487" spans="2:9">
      <c r="B2487" s="10"/>
      <c r="C2487" s="10"/>
      <c r="D2487" s="10"/>
      <c r="E2487" s="10"/>
      <c r="F2487" s="10"/>
      <c r="G2487" s="10"/>
      <c r="H2487" s="10"/>
      <c r="I2487" s="10"/>
    </row>
    <row r="2488" spans="2:9">
      <c r="B2488" s="10"/>
      <c r="C2488" s="10"/>
      <c r="D2488" s="10"/>
      <c r="E2488" s="10"/>
      <c r="F2488" s="10"/>
      <c r="G2488" s="10"/>
      <c r="H2488" s="10"/>
      <c r="I2488" s="10"/>
    </row>
    <row r="2489" spans="2:9">
      <c r="B2489" s="10"/>
      <c r="C2489" s="10"/>
      <c r="D2489" s="10"/>
      <c r="E2489" s="10"/>
      <c r="F2489" s="10"/>
      <c r="G2489" s="10"/>
      <c r="H2489" s="10"/>
      <c r="I2489" s="10"/>
    </row>
    <row r="2490" spans="2:9">
      <c r="B2490" s="10"/>
      <c r="C2490" s="10"/>
      <c r="D2490" s="10"/>
      <c r="E2490" s="10"/>
      <c r="F2490" s="10"/>
      <c r="G2490" s="10"/>
      <c r="H2490" s="10"/>
      <c r="I2490" s="10"/>
    </row>
    <row r="2491" spans="2:9">
      <c r="B2491" s="10"/>
      <c r="C2491" s="10"/>
      <c r="D2491" s="10"/>
      <c r="E2491" s="10"/>
      <c r="F2491" s="10"/>
      <c r="G2491" s="10"/>
      <c r="H2491" s="10"/>
      <c r="I2491" s="10"/>
    </row>
    <row r="2492" spans="2:9">
      <c r="B2492" s="10"/>
      <c r="C2492" s="10"/>
      <c r="D2492" s="10"/>
      <c r="E2492" s="10"/>
      <c r="F2492" s="10"/>
      <c r="G2492" s="10"/>
      <c r="H2492" s="10"/>
      <c r="I2492" s="10"/>
    </row>
    <row r="2493" spans="2:9">
      <c r="B2493" s="10"/>
      <c r="C2493" s="10"/>
      <c r="D2493" s="10"/>
      <c r="E2493" s="10"/>
      <c r="F2493" s="10"/>
      <c r="G2493" s="10"/>
      <c r="H2493" s="10"/>
      <c r="I2493" s="10"/>
    </row>
    <row r="2494" spans="2:9">
      <c r="B2494" s="10"/>
      <c r="C2494" s="10"/>
      <c r="D2494" s="10"/>
      <c r="E2494" s="10"/>
      <c r="F2494" s="10"/>
      <c r="G2494" s="10"/>
      <c r="H2494" s="10"/>
      <c r="I2494" s="10"/>
    </row>
    <row r="2495" spans="2:9">
      <c r="B2495" s="10"/>
      <c r="C2495" s="10"/>
      <c r="D2495" s="10"/>
      <c r="E2495" s="10"/>
      <c r="F2495" s="10"/>
      <c r="G2495" s="10"/>
      <c r="H2495" s="10"/>
      <c r="I2495" s="10"/>
    </row>
    <row r="2496" spans="2:9">
      <c r="B2496" s="10"/>
      <c r="C2496" s="10"/>
      <c r="D2496" s="10"/>
      <c r="E2496" s="10"/>
      <c r="F2496" s="10"/>
      <c r="G2496" s="10"/>
      <c r="H2496" s="10"/>
      <c r="I2496" s="10"/>
    </row>
    <row r="2497" spans="2:9">
      <c r="B2497" s="10"/>
      <c r="C2497" s="10"/>
      <c r="D2497" s="10"/>
      <c r="E2497" s="10"/>
      <c r="F2497" s="10"/>
      <c r="G2497" s="10"/>
      <c r="H2497" s="10"/>
      <c r="I2497" s="10"/>
    </row>
    <row r="2498" spans="2:9">
      <c r="B2498" s="10"/>
      <c r="C2498" s="10"/>
      <c r="D2498" s="10"/>
      <c r="E2498" s="10"/>
      <c r="F2498" s="10"/>
      <c r="G2498" s="10"/>
      <c r="H2498" s="10"/>
      <c r="I2498" s="10"/>
    </row>
    <row r="2499" spans="2:9">
      <c r="B2499" s="10"/>
      <c r="C2499" s="10"/>
      <c r="D2499" s="10"/>
      <c r="E2499" s="10"/>
      <c r="F2499" s="10"/>
      <c r="G2499" s="10"/>
      <c r="H2499" s="10"/>
      <c r="I2499" s="10"/>
    </row>
    <row r="2500" spans="2:9">
      <c r="B2500" s="10"/>
      <c r="C2500" s="10"/>
      <c r="D2500" s="10"/>
      <c r="E2500" s="10"/>
      <c r="F2500" s="10"/>
      <c r="G2500" s="10"/>
      <c r="H2500" s="10"/>
      <c r="I2500" s="10"/>
    </row>
    <row r="2501" spans="2:9">
      <c r="B2501" s="10"/>
      <c r="C2501" s="10"/>
      <c r="D2501" s="10"/>
      <c r="E2501" s="10"/>
      <c r="F2501" s="10"/>
      <c r="G2501" s="10"/>
      <c r="H2501" s="10"/>
      <c r="I2501" s="10"/>
    </row>
    <row r="2502" spans="2:9">
      <c r="B2502" s="10"/>
      <c r="C2502" s="10"/>
      <c r="D2502" s="10"/>
      <c r="E2502" s="10"/>
      <c r="F2502" s="10"/>
      <c r="G2502" s="10"/>
      <c r="H2502" s="10"/>
      <c r="I2502" s="10"/>
    </row>
    <row r="2503" spans="2:9">
      <c r="B2503" s="10"/>
      <c r="C2503" s="10"/>
      <c r="D2503" s="10"/>
      <c r="E2503" s="10"/>
      <c r="F2503" s="10"/>
      <c r="G2503" s="10"/>
      <c r="H2503" s="10"/>
      <c r="I2503" s="10"/>
    </row>
    <row r="2504" spans="2:9">
      <c r="B2504" s="10"/>
      <c r="C2504" s="10"/>
      <c r="D2504" s="10"/>
      <c r="E2504" s="10"/>
      <c r="F2504" s="10"/>
      <c r="G2504" s="10"/>
      <c r="H2504" s="10"/>
      <c r="I2504" s="10"/>
    </row>
    <row r="2505" spans="2:9">
      <c r="B2505" s="10"/>
      <c r="C2505" s="10"/>
      <c r="D2505" s="10"/>
      <c r="E2505" s="10"/>
      <c r="F2505" s="10"/>
      <c r="G2505" s="10"/>
      <c r="H2505" s="10"/>
      <c r="I2505" s="10"/>
    </row>
    <row r="2506" spans="2:9">
      <c r="B2506" s="10"/>
      <c r="C2506" s="10"/>
      <c r="D2506" s="10"/>
      <c r="E2506" s="10"/>
      <c r="F2506" s="10"/>
      <c r="G2506" s="10"/>
      <c r="H2506" s="10"/>
      <c r="I2506" s="10"/>
    </row>
    <row r="2507" spans="2:9">
      <c r="B2507" s="10"/>
      <c r="C2507" s="10"/>
      <c r="D2507" s="10"/>
      <c r="E2507" s="10"/>
      <c r="F2507" s="10"/>
      <c r="G2507" s="10"/>
      <c r="H2507" s="10"/>
      <c r="I2507" s="10"/>
    </row>
    <row r="2508" spans="2:9">
      <c r="B2508" s="10"/>
      <c r="C2508" s="10"/>
      <c r="D2508" s="10"/>
      <c r="E2508" s="10"/>
      <c r="F2508" s="10"/>
      <c r="G2508" s="10"/>
      <c r="H2508" s="10"/>
      <c r="I2508" s="10"/>
    </row>
    <row r="2509" spans="2:9">
      <c r="B2509" s="10"/>
      <c r="C2509" s="10"/>
      <c r="D2509" s="10"/>
      <c r="E2509" s="10"/>
      <c r="F2509" s="10"/>
      <c r="G2509" s="10"/>
      <c r="H2509" s="10"/>
      <c r="I2509" s="10"/>
    </row>
    <row r="2510" spans="2:9">
      <c r="B2510" s="10"/>
      <c r="C2510" s="10"/>
      <c r="D2510" s="10"/>
      <c r="E2510" s="10"/>
      <c r="F2510" s="10"/>
      <c r="G2510" s="10"/>
      <c r="H2510" s="10"/>
      <c r="I2510" s="10"/>
    </row>
    <row r="2511" spans="2:9">
      <c r="B2511" s="10"/>
      <c r="C2511" s="10"/>
      <c r="D2511" s="10"/>
      <c r="E2511" s="10"/>
      <c r="F2511" s="10"/>
      <c r="G2511" s="10"/>
      <c r="H2511" s="10"/>
      <c r="I2511" s="10"/>
    </row>
    <row r="2512" spans="2:9">
      <c r="B2512" s="10"/>
      <c r="C2512" s="10"/>
      <c r="D2512" s="10"/>
      <c r="E2512" s="10"/>
      <c r="F2512" s="10"/>
      <c r="G2512" s="10"/>
      <c r="H2512" s="10"/>
      <c r="I2512" s="10"/>
    </row>
    <row r="2513" spans="2:9">
      <c r="B2513" s="10"/>
      <c r="C2513" s="10"/>
      <c r="D2513" s="10"/>
      <c r="E2513" s="10"/>
      <c r="F2513" s="10"/>
      <c r="G2513" s="10"/>
      <c r="H2513" s="10"/>
      <c r="I2513" s="10"/>
    </row>
    <row r="2514" spans="2:9">
      <c r="B2514" s="10"/>
      <c r="C2514" s="10"/>
      <c r="D2514" s="10"/>
      <c r="E2514" s="10"/>
      <c r="F2514" s="10"/>
      <c r="G2514" s="10"/>
      <c r="H2514" s="10"/>
      <c r="I2514" s="10"/>
    </row>
    <row r="2515" spans="2:9">
      <c r="B2515" s="10"/>
      <c r="C2515" s="10"/>
      <c r="D2515" s="10"/>
      <c r="E2515" s="10"/>
      <c r="F2515" s="10"/>
      <c r="G2515" s="10"/>
      <c r="H2515" s="10"/>
      <c r="I2515" s="10"/>
    </row>
    <row r="2516" spans="2:9">
      <c r="B2516" s="10"/>
      <c r="C2516" s="10"/>
      <c r="D2516" s="10"/>
      <c r="E2516" s="10"/>
      <c r="F2516" s="10"/>
      <c r="G2516" s="10"/>
      <c r="H2516" s="10"/>
      <c r="I2516" s="10"/>
    </row>
    <row r="2517" spans="2:9">
      <c r="B2517" s="10"/>
      <c r="C2517" s="10"/>
      <c r="D2517" s="10"/>
      <c r="E2517" s="10"/>
      <c r="F2517" s="10"/>
      <c r="G2517" s="10"/>
      <c r="H2517" s="10"/>
      <c r="I2517" s="10"/>
    </row>
    <row r="2518" spans="2:9">
      <c r="B2518" s="10"/>
      <c r="C2518" s="10"/>
      <c r="D2518" s="10"/>
      <c r="E2518" s="10"/>
      <c r="F2518" s="10"/>
      <c r="G2518" s="10"/>
      <c r="H2518" s="10"/>
      <c r="I2518" s="10"/>
    </row>
    <row r="2519" spans="2:9">
      <c r="B2519" s="10"/>
      <c r="C2519" s="10"/>
      <c r="D2519" s="10"/>
      <c r="E2519" s="10"/>
      <c r="F2519" s="10"/>
      <c r="G2519" s="10"/>
      <c r="H2519" s="10"/>
      <c r="I2519" s="10"/>
    </row>
    <row r="2520" spans="2:9">
      <c r="B2520" s="10"/>
      <c r="C2520" s="10"/>
      <c r="D2520" s="10"/>
      <c r="E2520" s="10"/>
      <c r="F2520" s="10"/>
      <c r="G2520" s="10"/>
      <c r="H2520" s="10"/>
      <c r="I2520" s="10"/>
    </row>
    <row r="2521" spans="2:9">
      <c r="B2521" s="10"/>
      <c r="C2521" s="10"/>
      <c r="D2521" s="10"/>
      <c r="E2521" s="10"/>
      <c r="F2521" s="10"/>
      <c r="G2521" s="10"/>
      <c r="H2521" s="10"/>
      <c r="I2521" s="10"/>
    </row>
    <row r="2522" spans="2:9">
      <c r="B2522" s="10"/>
      <c r="C2522" s="10"/>
      <c r="D2522" s="10"/>
      <c r="E2522" s="10"/>
      <c r="F2522" s="10"/>
      <c r="G2522" s="10"/>
      <c r="H2522" s="10"/>
      <c r="I2522" s="10"/>
    </row>
    <row r="2523" spans="2:9">
      <c r="B2523" s="10"/>
      <c r="C2523" s="10"/>
      <c r="D2523" s="10"/>
      <c r="E2523" s="10"/>
      <c r="F2523" s="10"/>
      <c r="G2523" s="10"/>
      <c r="H2523" s="10"/>
      <c r="I2523" s="10"/>
    </row>
    <row r="2524" spans="2:9">
      <c r="B2524" s="10"/>
      <c r="C2524" s="10"/>
      <c r="D2524" s="10"/>
      <c r="E2524" s="10"/>
      <c r="F2524" s="10"/>
      <c r="G2524" s="10"/>
      <c r="H2524" s="10"/>
      <c r="I2524" s="10"/>
    </row>
    <row r="2525" spans="2:9">
      <c r="B2525" s="10"/>
      <c r="C2525" s="10"/>
      <c r="D2525" s="10"/>
      <c r="E2525" s="10"/>
      <c r="F2525" s="10"/>
      <c r="G2525" s="10"/>
      <c r="H2525" s="10"/>
      <c r="I2525" s="10"/>
    </row>
    <row r="2526" spans="2:9">
      <c r="B2526" s="10"/>
      <c r="C2526" s="10"/>
      <c r="D2526" s="10"/>
      <c r="E2526" s="10"/>
      <c r="F2526" s="10"/>
      <c r="G2526" s="10"/>
      <c r="H2526" s="10"/>
      <c r="I2526" s="10"/>
    </row>
    <row r="2527" spans="2:9">
      <c r="B2527" s="10"/>
      <c r="C2527" s="10"/>
      <c r="D2527" s="10"/>
      <c r="E2527" s="10"/>
      <c r="F2527" s="10"/>
      <c r="G2527" s="10"/>
      <c r="H2527" s="10"/>
      <c r="I2527" s="10"/>
    </row>
    <row r="2528" spans="2:9">
      <c r="B2528" s="10"/>
      <c r="C2528" s="10"/>
      <c r="D2528" s="10"/>
      <c r="E2528" s="10"/>
      <c r="F2528" s="10"/>
      <c r="G2528" s="10"/>
      <c r="H2528" s="10"/>
      <c r="I2528" s="10"/>
    </row>
    <row r="2529" spans="2:9">
      <c r="B2529" s="10"/>
      <c r="C2529" s="10"/>
      <c r="D2529" s="10"/>
      <c r="E2529" s="10"/>
      <c r="F2529" s="10"/>
      <c r="G2529" s="10"/>
      <c r="H2529" s="10"/>
      <c r="I2529" s="10"/>
    </row>
    <row r="2530" spans="2:9">
      <c r="B2530" s="10"/>
      <c r="C2530" s="10"/>
      <c r="D2530" s="10"/>
      <c r="E2530" s="10"/>
      <c r="F2530" s="10"/>
      <c r="G2530" s="10"/>
      <c r="H2530" s="10"/>
      <c r="I2530" s="10"/>
    </row>
    <row r="2531" spans="2:9">
      <c r="B2531" s="10"/>
      <c r="C2531" s="10"/>
      <c r="D2531" s="10"/>
      <c r="E2531" s="10"/>
      <c r="F2531" s="10"/>
      <c r="G2531" s="10"/>
      <c r="H2531" s="10"/>
      <c r="I2531" s="10"/>
    </row>
    <row r="2532" spans="2:9">
      <c r="B2532" s="10"/>
      <c r="C2532" s="10"/>
      <c r="D2532" s="10"/>
      <c r="E2532" s="10"/>
      <c r="F2532" s="10"/>
      <c r="G2532" s="10"/>
      <c r="H2532" s="10"/>
      <c r="I2532" s="10"/>
    </row>
    <row r="2533" spans="2:9">
      <c r="B2533" s="10"/>
      <c r="C2533" s="10"/>
      <c r="D2533" s="10"/>
      <c r="E2533" s="10"/>
      <c r="F2533" s="10"/>
      <c r="G2533" s="10"/>
      <c r="H2533" s="10"/>
      <c r="I2533" s="10"/>
    </row>
    <row r="2534" spans="2:9">
      <c r="B2534" s="10"/>
      <c r="C2534" s="10"/>
      <c r="D2534" s="10"/>
      <c r="E2534" s="10"/>
      <c r="F2534" s="10"/>
      <c r="G2534" s="10"/>
      <c r="H2534" s="10"/>
      <c r="I2534" s="10"/>
    </row>
    <row r="2535" spans="2:9">
      <c r="B2535" s="10"/>
      <c r="C2535" s="10"/>
      <c r="D2535" s="10"/>
      <c r="E2535" s="10"/>
      <c r="F2535" s="10"/>
      <c r="G2535" s="10"/>
      <c r="H2535" s="10"/>
      <c r="I2535" s="10"/>
    </row>
    <row r="2536" spans="2:9">
      <c r="B2536" s="10"/>
      <c r="C2536" s="10"/>
      <c r="D2536" s="10"/>
      <c r="E2536" s="10"/>
      <c r="F2536" s="10"/>
      <c r="G2536" s="10"/>
      <c r="H2536" s="10"/>
      <c r="I2536" s="10"/>
    </row>
    <row r="2537" spans="2:9">
      <c r="B2537" s="10"/>
      <c r="C2537" s="10"/>
      <c r="D2537" s="10"/>
      <c r="E2537" s="10"/>
      <c r="F2537" s="10"/>
      <c r="G2537" s="10"/>
      <c r="H2537" s="10"/>
      <c r="I2537" s="10"/>
    </row>
    <row r="2538" spans="2:9">
      <c r="B2538" s="10"/>
      <c r="C2538" s="10"/>
      <c r="D2538" s="10"/>
      <c r="E2538" s="10"/>
      <c r="F2538" s="10"/>
      <c r="G2538" s="10"/>
      <c r="H2538" s="10"/>
      <c r="I2538" s="10"/>
    </row>
    <row r="2539" spans="2:9">
      <c r="B2539" s="10"/>
      <c r="C2539" s="10"/>
      <c r="D2539" s="10"/>
      <c r="E2539" s="10"/>
      <c r="F2539" s="10"/>
      <c r="G2539" s="10"/>
      <c r="H2539" s="10"/>
      <c r="I2539" s="10"/>
    </row>
    <row r="2540" spans="2:9">
      <c r="B2540" s="10"/>
      <c r="C2540" s="10"/>
      <c r="D2540" s="10"/>
      <c r="E2540" s="10"/>
      <c r="F2540" s="10"/>
      <c r="G2540" s="10"/>
      <c r="H2540" s="10"/>
      <c r="I2540" s="10"/>
    </row>
    <row r="2541" spans="2:9">
      <c r="B2541" s="10"/>
      <c r="C2541" s="10"/>
      <c r="D2541" s="10"/>
      <c r="E2541" s="10"/>
      <c r="F2541" s="10"/>
      <c r="G2541" s="10"/>
      <c r="H2541" s="10"/>
      <c r="I2541" s="10"/>
    </row>
    <row r="2542" spans="2:9">
      <c r="B2542" s="10"/>
      <c r="C2542" s="10"/>
      <c r="D2542" s="10"/>
      <c r="E2542" s="10"/>
      <c r="F2542" s="10"/>
      <c r="G2542" s="10"/>
      <c r="H2542" s="10"/>
      <c r="I2542" s="10"/>
    </row>
    <row r="2543" spans="2:9">
      <c r="B2543" s="10"/>
      <c r="C2543" s="10"/>
      <c r="D2543" s="10"/>
      <c r="E2543" s="10"/>
      <c r="F2543" s="10"/>
      <c r="G2543" s="10"/>
      <c r="H2543" s="10"/>
      <c r="I2543" s="10"/>
    </row>
    <row r="2544" spans="2:9">
      <c r="B2544" s="10"/>
      <c r="C2544" s="10"/>
      <c r="D2544" s="10"/>
      <c r="E2544" s="10"/>
      <c r="F2544" s="10"/>
      <c r="G2544" s="10"/>
      <c r="H2544" s="10"/>
      <c r="I2544" s="10"/>
    </row>
    <row r="2545" spans="2:9">
      <c r="B2545" s="10"/>
      <c r="C2545" s="10"/>
      <c r="D2545" s="10"/>
      <c r="E2545" s="10"/>
      <c r="F2545" s="10"/>
      <c r="G2545" s="10"/>
      <c r="H2545" s="10"/>
      <c r="I2545" s="10"/>
    </row>
    <row r="2546" spans="2:9">
      <c r="B2546" s="10"/>
      <c r="C2546" s="10"/>
      <c r="D2546" s="10"/>
      <c r="E2546" s="10"/>
      <c r="F2546" s="10"/>
      <c r="G2546" s="10"/>
      <c r="H2546" s="10"/>
      <c r="I2546" s="10"/>
    </row>
    <row r="2547" spans="2:9">
      <c r="B2547" s="10"/>
      <c r="C2547" s="10"/>
      <c r="D2547" s="10"/>
      <c r="E2547" s="10"/>
      <c r="F2547" s="10"/>
      <c r="G2547" s="10"/>
      <c r="H2547" s="10"/>
      <c r="I2547" s="10"/>
    </row>
    <row r="2548" spans="2:9">
      <c r="B2548" s="10"/>
      <c r="C2548" s="10"/>
      <c r="D2548" s="10"/>
      <c r="E2548" s="10"/>
      <c r="F2548" s="10"/>
      <c r="G2548" s="10"/>
      <c r="H2548" s="10"/>
      <c r="I2548" s="10"/>
    </row>
    <row r="2549" spans="2:9">
      <c r="B2549" s="10"/>
      <c r="C2549" s="10"/>
      <c r="D2549" s="10"/>
      <c r="E2549" s="10"/>
      <c r="F2549" s="10"/>
      <c r="G2549" s="10"/>
      <c r="H2549" s="10"/>
      <c r="I2549" s="10"/>
    </row>
    <row r="2550" spans="2:9">
      <c r="B2550" s="10"/>
      <c r="C2550" s="10"/>
      <c r="D2550" s="10"/>
      <c r="E2550" s="10"/>
      <c r="F2550" s="10"/>
      <c r="G2550" s="10"/>
      <c r="H2550" s="10"/>
      <c r="I2550" s="10"/>
    </row>
    <row r="2551" spans="2:9">
      <c r="B2551" s="10"/>
      <c r="C2551" s="10"/>
      <c r="D2551" s="10"/>
      <c r="E2551" s="10"/>
      <c r="F2551" s="10"/>
      <c r="G2551" s="10"/>
      <c r="H2551" s="10"/>
      <c r="I2551" s="10"/>
    </row>
    <row r="2552" spans="2:9">
      <c r="B2552" s="10"/>
      <c r="C2552" s="10"/>
      <c r="D2552" s="10"/>
      <c r="E2552" s="10"/>
      <c r="F2552" s="10"/>
      <c r="G2552" s="10"/>
      <c r="H2552" s="10"/>
      <c r="I2552" s="10"/>
    </row>
    <row r="2553" spans="2:9">
      <c r="B2553" s="10"/>
      <c r="C2553" s="10"/>
      <c r="D2553" s="10"/>
      <c r="E2553" s="10"/>
      <c r="F2553" s="10"/>
      <c r="G2553" s="10"/>
      <c r="H2553" s="10"/>
      <c r="I2553" s="10"/>
    </row>
    <row r="2554" spans="2:9">
      <c r="B2554" s="10"/>
      <c r="C2554" s="10"/>
      <c r="D2554" s="10"/>
      <c r="E2554" s="10"/>
      <c r="F2554" s="10"/>
      <c r="G2554" s="10"/>
      <c r="H2554" s="10"/>
      <c r="I2554" s="10"/>
    </row>
    <row r="2555" spans="2:9">
      <c r="B2555" s="10"/>
      <c r="C2555" s="10"/>
      <c r="D2555" s="10"/>
      <c r="E2555" s="10"/>
      <c r="F2555" s="10"/>
      <c r="G2555" s="10"/>
      <c r="H2555" s="10"/>
      <c r="I2555" s="10"/>
    </row>
    <row r="2556" spans="2:9">
      <c r="B2556" s="10"/>
      <c r="C2556" s="10"/>
      <c r="D2556" s="10"/>
      <c r="E2556" s="10"/>
      <c r="F2556" s="10"/>
      <c r="G2556" s="10"/>
      <c r="H2556" s="10"/>
      <c r="I2556" s="10"/>
    </row>
    <row r="2557" spans="2:9">
      <c r="B2557" s="10"/>
      <c r="C2557" s="10"/>
      <c r="D2557" s="10"/>
      <c r="E2557" s="10"/>
      <c r="F2557" s="10"/>
      <c r="G2557" s="10"/>
      <c r="H2557" s="10"/>
      <c r="I2557" s="10"/>
    </row>
    <row r="2558" spans="2:9">
      <c r="B2558" s="10"/>
      <c r="C2558" s="10"/>
      <c r="D2558" s="10"/>
      <c r="E2558" s="10"/>
      <c r="F2558" s="10"/>
      <c r="G2558" s="10"/>
      <c r="H2558" s="10"/>
      <c r="I2558" s="10"/>
    </row>
    <row r="2559" spans="2:9">
      <c r="B2559" s="10"/>
      <c r="C2559" s="10"/>
      <c r="D2559" s="10"/>
      <c r="E2559" s="10"/>
      <c r="F2559" s="10"/>
      <c r="G2559" s="10"/>
      <c r="H2559" s="10"/>
      <c r="I2559" s="10"/>
    </row>
    <row r="2560" spans="2:9">
      <c r="B2560" s="10"/>
      <c r="C2560" s="10"/>
      <c r="D2560" s="10"/>
      <c r="E2560" s="10"/>
      <c r="F2560" s="10"/>
      <c r="G2560" s="10"/>
      <c r="H2560" s="10"/>
      <c r="I2560" s="10"/>
    </row>
    <row r="2561" spans="2:9">
      <c r="B2561" s="10"/>
      <c r="C2561" s="10"/>
      <c r="D2561" s="10"/>
      <c r="E2561" s="10"/>
      <c r="F2561" s="10"/>
      <c r="G2561" s="10"/>
      <c r="H2561" s="10"/>
      <c r="I2561" s="10"/>
    </row>
    <row r="2562" spans="2:9">
      <c r="B2562" s="10"/>
      <c r="C2562" s="10"/>
      <c r="D2562" s="10"/>
      <c r="E2562" s="10"/>
      <c r="F2562" s="10"/>
      <c r="G2562" s="10"/>
      <c r="H2562" s="10"/>
      <c r="I2562" s="10"/>
    </row>
    <row r="2563" spans="2:9">
      <c r="B2563" s="10"/>
      <c r="C2563" s="10"/>
      <c r="D2563" s="10"/>
      <c r="E2563" s="10"/>
      <c r="F2563" s="10"/>
      <c r="G2563" s="10"/>
      <c r="H2563" s="10"/>
      <c r="I2563" s="10"/>
    </row>
    <row r="2564" spans="2:9">
      <c r="B2564" s="10"/>
      <c r="C2564" s="10"/>
      <c r="D2564" s="10"/>
      <c r="E2564" s="10"/>
      <c r="F2564" s="10"/>
      <c r="G2564" s="10"/>
      <c r="H2564" s="10"/>
      <c r="I2564" s="10"/>
    </row>
    <row r="2565" spans="2:9">
      <c r="B2565" s="10"/>
      <c r="C2565" s="10"/>
      <c r="D2565" s="10"/>
      <c r="E2565" s="10"/>
      <c r="F2565" s="10"/>
      <c r="G2565" s="10"/>
      <c r="H2565" s="10"/>
      <c r="I2565" s="10"/>
    </row>
    <row r="2566" spans="2:9">
      <c r="B2566" s="10"/>
      <c r="C2566" s="10"/>
      <c r="D2566" s="10"/>
      <c r="E2566" s="10"/>
      <c r="F2566" s="10"/>
      <c r="G2566" s="10"/>
      <c r="H2566" s="10"/>
      <c r="I2566" s="10"/>
    </row>
    <row r="2567" spans="2:9">
      <c r="B2567" s="10"/>
      <c r="C2567" s="10"/>
      <c r="D2567" s="10"/>
      <c r="E2567" s="10"/>
      <c r="F2567" s="10"/>
      <c r="G2567" s="10"/>
      <c r="H2567" s="10"/>
      <c r="I2567" s="10"/>
    </row>
    <row r="2568" spans="2:9">
      <c r="B2568" s="10"/>
      <c r="C2568" s="10"/>
      <c r="D2568" s="10"/>
      <c r="E2568" s="10"/>
      <c r="F2568" s="10"/>
      <c r="G2568" s="10"/>
      <c r="H2568" s="10"/>
      <c r="I2568" s="10"/>
    </row>
    <row r="2569" spans="2:9">
      <c r="B2569" s="10"/>
      <c r="C2569" s="10"/>
      <c r="D2569" s="10"/>
      <c r="E2569" s="10"/>
      <c r="F2569" s="10"/>
      <c r="G2569" s="10"/>
      <c r="H2569" s="10"/>
      <c r="I2569" s="10"/>
    </row>
    <row r="2570" spans="2:9">
      <c r="B2570" s="10"/>
      <c r="C2570" s="10"/>
      <c r="D2570" s="10"/>
      <c r="E2570" s="10"/>
      <c r="F2570" s="10"/>
      <c r="G2570" s="10"/>
      <c r="H2570" s="10"/>
      <c r="I2570" s="10"/>
    </row>
    <row r="2571" spans="2:9">
      <c r="B2571" s="10"/>
      <c r="C2571" s="10"/>
      <c r="D2571" s="10"/>
      <c r="E2571" s="10"/>
      <c r="F2571" s="10"/>
      <c r="G2571" s="10"/>
      <c r="H2571" s="10"/>
      <c r="I2571" s="10"/>
    </row>
    <row r="2572" spans="2:9">
      <c r="B2572" s="10"/>
      <c r="C2572" s="10"/>
      <c r="D2572" s="10"/>
      <c r="E2572" s="10"/>
      <c r="F2572" s="10"/>
      <c r="G2572" s="10"/>
      <c r="H2572" s="10"/>
      <c r="I2572" s="10"/>
    </row>
    <row r="2573" spans="2:9">
      <c r="B2573" s="10"/>
      <c r="C2573" s="10"/>
      <c r="D2573" s="10"/>
      <c r="E2573" s="10"/>
      <c r="F2573" s="10"/>
      <c r="G2573" s="10"/>
      <c r="H2573" s="10"/>
      <c r="I2573" s="10"/>
    </row>
    <row r="2574" spans="2:9">
      <c r="B2574" s="10"/>
      <c r="C2574" s="10"/>
      <c r="D2574" s="10"/>
      <c r="E2574" s="10"/>
      <c r="F2574" s="10"/>
      <c r="G2574" s="10"/>
      <c r="H2574" s="10"/>
      <c r="I2574" s="10"/>
    </row>
    <row r="2575" spans="2:9">
      <c r="B2575" s="10"/>
      <c r="C2575" s="10"/>
      <c r="D2575" s="10"/>
      <c r="E2575" s="10"/>
      <c r="F2575" s="10"/>
      <c r="G2575" s="10"/>
      <c r="H2575" s="10"/>
      <c r="I2575" s="10"/>
    </row>
    <row r="2576" spans="2:9">
      <c r="B2576" s="10"/>
      <c r="C2576" s="10"/>
      <c r="D2576" s="10"/>
      <c r="E2576" s="10"/>
      <c r="F2576" s="10"/>
      <c r="G2576" s="10"/>
      <c r="H2576" s="10"/>
      <c r="I2576" s="10"/>
    </row>
    <row r="2577" spans="2:9">
      <c r="B2577" s="10"/>
      <c r="C2577" s="10"/>
      <c r="D2577" s="10"/>
      <c r="E2577" s="10"/>
      <c r="F2577" s="10"/>
      <c r="G2577" s="10"/>
      <c r="H2577" s="10"/>
      <c r="I2577" s="10"/>
    </row>
    <row r="2578" spans="2:9">
      <c r="B2578" s="10"/>
      <c r="C2578" s="10"/>
      <c r="D2578" s="10"/>
      <c r="E2578" s="10"/>
      <c r="F2578" s="10"/>
      <c r="G2578" s="10"/>
      <c r="H2578" s="10"/>
      <c r="I2578" s="10"/>
    </row>
    <row r="2579" spans="2:9">
      <c r="B2579" s="10"/>
      <c r="C2579" s="10"/>
      <c r="D2579" s="10"/>
      <c r="E2579" s="10"/>
      <c r="F2579" s="10"/>
      <c r="G2579" s="10"/>
      <c r="H2579" s="10"/>
      <c r="I2579" s="10"/>
    </row>
    <row r="2580" spans="2:9">
      <c r="B2580" s="10"/>
      <c r="C2580" s="10"/>
      <c r="D2580" s="10"/>
      <c r="E2580" s="10"/>
      <c r="F2580" s="10"/>
      <c r="G2580" s="10"/>
      <c r="H2580" s="10"/>
      <c r="I2580" s="10"/>
    </row>
    <row r="2581" spans="2:9">
      <c r="B2581" s="10"/>
      <c r="C2581" s="10"/>
      <c r="D2581" s="10"/>
      <c r="E2581" s="10"/>
      <c r="F2581" s="10"/>
      <c r="G2581" s="10"/>
      <c r="H2581" s="10"/>
      <c r="I2581" s="10"/>
    </row>
    <row r="2582" spans="2:9">
      <c r="B2582" s="10"/>
      <c r="C2582" s="10"/>
      <c r="D2582" s="10"/>
      <c r="E2582" s="10"/>
      <c r="F2582" s="10"/>
      <c r="G2582" s="10"/>
      <c r="H2582" s="10"/>
      <c r="I2582" s="10"/>
    </row>
    <row r="2583" spans="2:9">
      <c r="B2583" s="10"/>
      <c r="C2583" s="10"/>
      <c r="D2583" s="10"/>
      <c r="E2583" s="10"/>
      <c r="F2583" s="10"/>
      <c r="G2583" s="10"/>
      <c r="H2583" s="10"/>
      <c r="I2583" s="10"/>
    </row>
    <row r="2584" spans="2:9">
      <c r="B2584" s="10"/>
      <c r="C2584" s="10"/>
      <c r="D2584" s="10"/>
      <c r="E2584" s="10"/>
      <c r="F2584" s="10"/>
      <c r="G2584" s="10"/>
      <c r="H2584" s="10"/>
      <c r="I2584" s="10"/>
    </row>
    <row r="2585" spans="2:9">
      <c r="B2585" s="10"/>
      <c r="C2585" s="10"/>
      <c r="D2585" s="10"/>
      <c r="E2585" s="10"/>
      <c r="F2585" s="10"/>
      <c r="G2585" s="10"/>
      <c r="H2585" s="10"/>
      <c r="I2585" s="10"/>
    </row>
    <row r="2586" spans="2:9">
      <c r="B2586" s="10"/>
      <c r="C2586" s="10"/>
      <c r="D2586" s="10"/>
      <c r="E2586" s="10"/>
      <c r="F2586" s="10"/>
      <c r="G2586" s="10"/>
      <c r="H2586" s="10"/>
      <c r="I2586" s="10"/>
    </row>
    <row r="2587" spans="2:9">
      <c r="B2587" s="10"/>
      <c r="C2587" s="10"/>
      <c r="D2587" s="10"/>
      <c r="E2587" s="10"/>
      <c r="F2587" s="10"/>
      <c r="G2587" s="10"/>
      <c r="H2587" s="10"/>
      <c r="I2587" s="10"/>
    </row>
    <row r="2588" spans="2:9">
      <c r="B2588" s="10"/>
      <c r="C2588" s="10"/>
      <c r="D2588" s="10"/>
      <c r="E2588" s="10"/>
      <c r="F2588" s="10"/>
      <c r="G2588" s="10"/>
      <c r="H2588" s="10"/>
      <c r="I2588" s="10"/>
    </row>
    <row r="2589" spans="2:9">
      <c r="B2589" s="10"/>
      <c r="C2589" s="10"/>
      <c r="D2589" s="10"/>
      <c r="E2589" s="10"/>
      <c r="F2589" s="10"/>
      <c r="G2589" s="10"/>
      <c r="H2589" s="10"/>
      <c r="I2589" s="10"/>
    </row>
    <row r="2590" spans="2:9">
      <c r="B2590" s="10"/>
      <c r="C2590" s="10"/>
      <c r="D2590" s="10"/>
      <c r="E2590" s="10"/>
      <c r="F2590" s="10"/>
      <c r="G2590" s="10"/>
      <c r="H2590" s="10"/>
      <c r="I2590" s="10"/>
    </row>
    <row r="2591" spans="2:9">
      <c r="B2591" s="10"/>
      <c r="C2591" s="10"/>
      <c r="D2591" s="10"/>
      <c r="E2591" s="10"/>
      <c r="F2591" s="10"/>
      <c r="G2591" s="10"/>
      <c r="H2591" s="10"/>
      <c r="I2591" s="10"/>
    </row>
    <row r="2592" spans="2:9">
      <c r="B2592" s="10"/>
      <c r="C2592" s="10"/>
      <c r="D2592" s="10"/>
      <c r="E2592" s="10"/>
      <c r="F2592" s="10"/>
      <c r="G2592" s="10"/>
      <c r="H2592" s="10"/>
      <c r="I2592" s="10"/>
    </row>
    <row r="2593" spans="2:9">
      <c r="B2593" s="10"/>
      <c r="C2593" s="10"/>
      <c r="D2593" s="10"/>
      <c r="E2593" s="10"/>
      <c r="F2593" s="10"/>
      <c r="G2593" s="10"/>
      <c r="H2593" s="10"/>
      <c r="I2593" s="10"/>
    </row>
    <row r="2594" spans="2:9">
      <c r="B2594" s="10"/>
      <c r="C2594" s="10"/>
      <c r="D2594" s="10"/>
      <c r="E2594" s="10"/>
      <c r="F2594" s="10"/>
      <c r="G2594" s="10"/>
      <c r="H2594" s="10"/>
      <c r="I2594" s="10"/>
    </row>
    <row r="2595" spans="2:9">
      <c r="B2595" s="10"/>
      <c r="C2595" s="10"/>
      <c r="D2595" s="10"/>
      <c r="E2595" s="10"/>
      <c r="F2595" s="10"/>
      <c r="G2595" s="10"/>
      <c r="H2595" s="10"/>
      <c r="I2595" s="10"/>
    </row>
    <row r="2596" spans="2:9">
      <c r="B2596" s="10"/>
      <c r="C2596" s="10"/>
      <c r="D2596" s="10"/>
      <c r="E2596" s="10"/>
      <c r="F2596" s="10"/>
      <c r="G2596" s="10"/>
      <c r="H2596" s="10"/>
      <c r="I2596" s="10"/>
    </row>
    <row r="2597" spans="2:9">
      <c r="B2597" s="10"/>
      <c r="C2597" s="10"/>
      <c r="D2597" s="10"/>
      <c r="E2597" s="10"/>
      <c r="F2597" s="10"/>
      <c r="G2597" s="10"/>
      <c r="H2597" s="10"/>
      <c r="I2597" s="10"/>
    </row>
    <row r="2598" spans="2:9">
      <c r="B2598" s="10"/>
      <c r="C2598" s="10"/>
      <c r="D2598" s="10"/>
      <c r="E2598" s="10"/>
      <c r="F2598" s="10"/>
      <c r="G2598" s="10"/>
      <c r="H2598" s="10"/>
      <c r="I2598" s="10"/>
    </row>
    <row r="2599" spans="2:9">
      <c r="B2599" s="10"/>
      <c r="C2599" s="10"/>
      <c r="D2599" s="10"/>
      <c r="E2599" s="10"/>
      <c r="F2599" s="10"/>
      <c r="G2599" s="10"/>
      <c r="H2599" s="10"/>
      <c r="I2599" s="10"/>
    </row>
    <row r="2600" spans="2:9">
      <c r="B2600" s="10"/>
      <c r="C2600" s="10"/>
      <c r="D2600" s="10"/>
      <c r="E2600" s="10"/>
      <c r="F2600" s="10"/>
      <c r="G2600" s="10"/>
      <c r="H2600" s="10"/>
      <c r="I2600" s="10"/>
    </row>
    <row r="2601" spans="2:9">
      <c r="B2601" s="10"/>
      <c r="C2601" s="10"/>
      <c r="D2601" s="10"/>
      <c r="E2601" s="10"/>
      <c r="F2601" s="10"/>
      <c r="G2601" s="10"/>
      <c r="H2601" s="10"/>
      <c r="I2601" s="10"/>
    </row>
    <row r="2602" spans="2:9">
      <c r="B2602" s="10"/>
      <c r="C2602" s="10"/>
      <c r="D2602" s="10"/>
      <c r="E2602" s="10"/>
      <c r="F2602" s="10"/>
      <c r="G2602" s="10"/>
      <c r="H2602" s="10"/>
      <c r="I2602" s="10"/>
    </row>
    <row r="2603" spans="2:9">
      <c r="B2603" s="10"/>
      <c r="C2603" s="10"/>
      <c r="D2603" s="10"/>
      <c r="E2603" s="10"/>
      <c r="F2603" s="10"/>
      <c r="G2603" s="10"/>
      <c r="H2603" s="10"/>
      <c r="I2603" s="10"/>
    </row>
    <row r="2604" spans="2:9">
      <c r="B2604" s="10"/>
      <c r="C2604" s="10"/>
      <c r="D2604" s="10"/>
      <c r="E2604" s="10"/>
      <c r="F2604" s="10"/>
      <c r="G2604" s="10"/>
      <c r="H2604" s="10"/>
      <c r="I2604" s="10"/>
    </row>
    <row r="2605" spans="2:9">
      <c r="B2605" s="10"/>
      <c r="C2605" s="10"/>
      <c r="D2605" s="10"/>
      <c r="E2605" s="10"/>
      <c r="F2605" s="10"/>
      <c r="G2605" s="10"/>
      <c r="H2605" s="10"/>
      <c r="I2605" s="10"/>
    </row>
    <row r="2606" spans="2:9">
      <c r="B2606" s="10"/>
      <c r="C2606" s="10"/>
      <c r="D2606" s="10"/>
      <c r="E2606" s="10"/>
      <c r="F2606" s="10"/>
      <c r="G2606" s="10"/>
      <c r="H2606" s="10"/>
      <c r="I2606" s="10"/>
    </row>
    <row r="2607" spans="2:9">
      <c r="B2607" s="10"/>
      <c r="C2607" s="10"/>
      <c r="D2607" s="10"/>
      <c r="E2607" s="10"/>
      <c r="F2607" s="10"/>
      <c r="G2607" s="10"/>
      <c r="H2607" s="10"/>
      <c r="I2607" s="10"/>
    </row>
    <row r="2608" spans="2:9">
      <c r="B2608" s="10"/>
      <c r="C2608" s="10"/>
      <c r="D2608" s="10"/>
      <c r="E2608" s="10"/>
      <c r="F2608" s="10"/>
      <c r="G2608" s="10"/>
      <c r="H2608" s="10"/>
      <c r="I2608" s="10"/>
    </row>
    <row r="2609" spans="2:9">
      <c r="B2609" s="10"/>
      <c r="C2609" s="10"/>
      <c r="D2609" s="10"/>
      <c r="E2609" s="10"/>
      <c r="F2609" s="10"/>
      <c r="G2609" s="10"/>
      <c r="H2609" s="10"/>
      <c r="I2609" s="10"/>
    </row>
    <row r="2610" spans="2:9">
      <c r="B2610" s="10"/>
      <c r="C2610" s="10"/>
      <c r="D2610" s="10"/>
      <c r="E2610" s="10"/>
      <c r="F2610" s="10"/>
      <c r="G2610" s="10"/>
      <c r="H2610" s="10"/>
      <c r="I2610" s="10"/>
    </row>
    <row r="2611" spans="2:9">
      <c r="B2611" s="10"/>
      <c r="C2611" s="10"/>
      <c r="D2611" s="10"/>
      <c r="E2611" s="10"/>
      <c r="F2611" s="10"/>
      <c r="G2611" s="10"/>
      <c r="H2611" s="10"/>
      <c r="I2611" s="10"/>
    </row>
    <row r="2612" spans="2:9">
      <c r="B2612" s="10"/>
      <c r="C2612" s="10"/>
      <c r="D2612" s="10"/>
      <c r="E2612" s="10"/>
      <c r="F2612" s="10"/>
      <c r="G2612" s="10"/>
      <c r="H2612" s="10"/>
      <c r="I2612" s="10"/>
    </row>
    <row r="2613" spans="2:9">
      <c r="B2613" s="10"/>
      <c r="C2613" s="10"/>
      <c r="D2613" s="10"/>
      <c r="E2613" s="10"/>
      <c r="F2613" s="10"/>
      <c r="G2613" s="10"/>
      <c r="H2613" s="10"/>
      <c r="I2613" s="10"/>
    </row>
    <row r="2614" spans="2:9">
      <c r="B2614" s="10"/>
      <c r="C2614" s="10"/>
      <c r="D2614" s="10"/>
      <c r="E2614" s="10"/>
      <c r="F2614" s="10"/>
      <c r="G2614" s="10"/>
      <c r="H2614" s="10"/>
      <c r="I2614" s="10"/>
    </row>
    <row r="2615" spans="2:9">
      <c r="B2615" s="10"/>
      <c r="C2615" s="10"/>
      <c r="D2615" s="10"/>
      <c r="E2615" s="10"/>
      <c r="F2615" s="10"/>
      <c r="G2615" s="10"/>
      <c r="H2615" s="10"/>
      <c r="I2615" s="10"/>
    </row>
    <row r="2616" spans="2:9">
      <c r="B2616" s="10"/>
      <c r="C2616" s="10"/>
      <c r="D2616" s="10"/>
      <c r="E2616" s="10"/>
      <c r="F2616" s="10"/>
      <c r="G2616" s="10"/>
      <c r="H2616" s="10"/>
      <c r="I2616" s="10"/>
    </row>
    <row r="2617" spans="2:9">
      <c r="B2617" s="10"/>
      <c r="C2617" s="10"/>
      <c r="D2617" s="10"/>
      <c r="E2617" s="10"/>
      <c r="F2617" s="10"/>
      <c r="G2617" s="10"/>
      <c r="H2617" s="10"/>
      <c r="I2617" s="10"/>
    </row>
    <row r="2618" spans="2:9">
      <c r="B2618" s="10"/>
      <c r="C2618" s="10"/>
      <c r="D2618" s="10"/>
      <c r="E2618" s="10"/>
      <c r="F2618" s="10"/>
      <c r="G2618" s="10"/>
      <c r="H2618" s="10"/>
      <c r="I2618" s="10"/>
    </row>
    <row r="2619" spans="2:9">
      <c r="B2619" s="10"/>
      <c r="C2619" s="10"/>
      <c r="D2619" s="10"/>
      <c r="E2619" s="10"/>
      <c r="F2619" s="10"/>
      <c r="G2619" s="10"/>
      <c r="H2619" s="10"/>
      <c r="I2619" s="10"/>
    </row>
    <row r="2620" spans="2:9">
      <c r="B2620" s="10"/>
      <c r="C2620" s="10"/>
      <c r="D2620" s="10"/>
      <c r="E2620" s="10"/>
      <c r="F2620" s="10"/>
      <c r="G2620" s="10"/>
      <c r="H2620" s="10"/>
      <c r="I2620" s="10"/>
    </row>
    <row r="2621" spans="2:9">
      <c r="B2621" s="10"/>
      <c r="C2621" s="10"/>
      <c r="D2621" s="10"/>
      <c r="E2621" s="10"/>
      <c r="F2621" s="10"/>
      <c r="G2621" s="10"/>
      <c r="H2621" s="10"/>
      <c r="I2621" s="10"/>
    </row>
    <row r="2622" spans="2:9">
      <c r="B2622" s="10"/>
      <c r="C2622" s="10"/>
      <c r="D2622" s="10"/>
      <c r="E2622" s="10"/>
      <c r="F2622" s="10"/>
      <c r="G2622" s="10"/>
      <c r="H2622" s="10"/>
      <c r="I2622" s="10"/>
    </row>
    <row r="2623" spans="2:9">
      <c r="B2623" s="10"/>
      <c r="C2623" s="10"/>
      <c r="D2623" s="10"/>
      <c r="E2623" s="10"/>
      <c r="F2623" s="10"/>
      <c r="G2623" s="10"/>
      <c r="H2623" s="10"/>
      <c r="I2623" s="10"/>
    </row>
    <row r="2624" spans="2:9">
      <c r="B2624" s="10"/>
      <c r="C2624" s="10"/>
      <c r="D2624" s="10"/>
      <c r="E2624" s="10"/>
      <c r="F2624" s="10"/>
      <c r="G2624" s="10"/>
      <c r="H2624" s="10"/>
      <c r="I2624" s="10"/>
    </row>
    <row r="2625" spans="2:9">
      <c r="B2625" s="10"/>
      <c r="C2625" s="10"/>
      <c r="D2625" s="10"/>
      <c r="E2625" s="10"/>
      <c r="F2625" s="10"/>
      <c r="G2625" s="10"/>
      <c r="H2625" s="10"/>
      <c r="I2625" s="10"/>
    </row>
    <row r="2626" spans="2:9">
      <c r="B2626" s="10"/>
      <c r="C2626" s="10"/>
      <c r="D2626" s="10"/>
      <c r="E2626" s="10"/>
      <c r="F2626" s="10"/>
      <c r="G2626" s="10"/>
      <c r="H2626" s="10"/>
      <c r="I2626" s="10"/>
    </row>
    <row r="2627" spans="2:9">
      <c r="B2627" s="10"/>
      <c r="C2627" s="10"/>
      <c r="D2627" s="10"/>
      <c r="E2627" s="10"/>
      <c r="F2627" s="10"/>
      <c r="G2627" s="10"/>
      <c r="H2627" s="10"/>
      <c r="I2627" s="10"/>
    </row>
    <row r="2628" spans="2:9">
      <c r="B2628" s="10"/>
      <c r="C2628" s="10"/>
      <c r="D2628" s="10"/>
      <c r="E2628" s="10"/>
      <c r="F2628" s="10"/>
      <c r="G2628" s="10"/>
      <c r="H2628" s="10"/>
      <c r="I2628" s="10"/>
    </row>
    <row r="2629" spans="2:9">
      <c r="B2629" s="10"/>
      <c r="C2629" s="10"/>
      <c r="D2629" s="10"/>
      <c r="E2629" s="10"/>
      <c r="F2629" s="10"/>
      <c r="G2629" s="10"/>
      <c r="H2629" s="10"/>
      <c r="I2629" s="10"/>
    </row>
    <row r="2630" spans="2:9">
      <c r="B2630" s="10"/>
      <c r="C2630" s="10"/>
      <c r="D2630" s="10"/>
      <c r="E2630" s="10"/>
      <c r="F2630" s="10"/>
      <c r="G2630" s="10"/>
      <c r="H2630" s="10"/>
      <c r="I2630" s="10"/>
    </row>
    <row r="2631" spans="2:9">
      <c r="B2631" s="10"/>
      <c r="C2631" s="10"/>
      <c r="D2631" s="10"/>
      <c r="E2631" s="10"/>
      <c r="F2631" s="10"/>
      <c r="G2631" s="10"/>
      <c r="H2631" s="10"/>
      <c r="I2631" s="10"/>
    </row>
    <row r="2632" spans="2:9">
      <c r="B2632" s="10"/>
      <c r="C2632" s="10"/>
      <c r="D2632" s="10"/>
      <c r="E2632" s="10"/>
      <c r="F2632" s="10"/>
      <c r="G2632" s="10"/>
      <c r="H2632" s="10"/>
      <c r="I2632" s="10"/>
    </row>
    <row r="2633" spans="2:9">
      <c r="B2633" s="10"/>
      <c r="C2633" s="10"/>
      <c r="D2633" s="10"/>
      <c r="E2633" s="10"/>
      <c r="F2633" s="10"/>
      <c r="G2633" s="10"/>
      <c r="H2633" s="10"/>
      <c r="I2633" s="10"/>
    </row>
    <row r="2634" spans="2:9">
      <c r="B2634" s="10"/>
      <c r="C2634" s="10"/>
      <c r="D2634" s="10"/>
      <c r="E2634" s="10"/>
      <c r="F2634" s="10"/>
      <c r="G2634" s="10"/>
      <c r="H2634" s="10"/>
      <c r="I2634" s="10"/>
    </row>
    <row r="2635" spans="2:9">
      <c r="B2635" s="10"/>
      <c r="C2635" s="10"/>
      <c r="D2635" s="10"/>
      <c r="E2635" s="10"/>
      <c r="F2635" s="10"/>
      <c r="G2635" s="10"/>
      <c r="H2635" s="10"/>
      <c r="I2635" s="10"/>
    </row>
    <row r="2636" spans="2:9">
      <c r="B2636" s="10"/>
      <c r="C2636" s="10"/>
      <c r="D2636" s="10"/>
      <c r="E2636" s="10"/>
      <c r="F2636" s="10"/>
      <c r="G2636" s="10"/>
      <c r="H2636" s="10"/>
      <c r="I2636" s="10"/>
    </row>
    <row r="2637" spans="2:9">
      <c r="B2637" s="10"/>
      <c r="C2637" s="10"/>
      <c r="D2637" s="10"/>
      <c r="E2637" s="10"/>
      <c r="F2637" s="10"/>
      <c r="G2637" s="10"/>
      <c r="H2637" s="10"/>
      <c r="I2637" s="10"/>
    </row>
    <row r="2638" spans="2:9">
      <c r="B2638" s="10"/>
      <c r="C2638" s="10"/>
      <c r="D2638" s="10"/>
      <c r="E2638" s="10"/>
      <c r="F2638" s="10"/>
      <c r="G2638" s="10"/>
      <c r="H2638" s="10"/>
      <c r="I2638" s="10"/>
    </row>
    <row r="2639" spans="2:9">
      <c r="B2639" s="10"/>
      <c r="C2639" s="10"/>
      <c r="D2639" s="10"/>
      <c r="E2639" s="10"/>
      <c r="F2639" s="10"/>
      <c r="G2639" s="10"/>
      <c r="H2639" s="10"/>
      <c r="I2639" s="10"/>
    </row>
    <row r="2640" spans="2:9">
      <c r="B2640" s="10"/>
      <c r="C2640" s="10"/>
      <c r="D2640" s="10"/>
      <c r="E2640" s="10"/>
      <c r="F2640" s="10"/>
      <c r="G2640" s="10"/>
      <c r="H2640" s="10"/>
      <c r="I2640" s="10"/>
    </row>
    <row r="2641" spans="2:9">
      <c r="B2641" s="10"/>
      <c r="C2641" s="10"/>
      <c r="D2641" s="10"/>
      <c r="E2641" s="10"/>
      <c r="F2641" s="10"/>
      <c r="G2641" s="10"/>
      <c r="H2641" s="10"/>
      <c r="I2641" s="10"/>
    </row>
    <row r="2642" spans="2:9">
      <c r="B2642" s="10"/>
      <c r="C2642" s="10"/>
      <c r="D2642" s="10"/>
      <c r="E2642" s="10"/>
      <c r="F2642" s="10"/>
      <c r="G2642" s="10"/>
      <c r="H2642" s="10"/>
      <c r="I2642" s="10"/>
    </row>
    <row r="2643" spans="2:9">
      <c r="B2643" s="10"/>
      <c r="C2643" s="10"/>
      <c r="D2643" s="10"/>
      <c r="E2643" s="10"/>
      <c r="F2643" s="10"/>
      <c r="G2643" s="10"/>
      <c r="H2643" s="10"/>
      <c r="I2643" s="10"/>
    </row>
    <row r="2644" spans="2:9">
      <c r="B2644" s="10"/>
      <c r="C2644" s="10"/>
      <c r="D2644" s="10"/>
      <c r="E2644" s="10"/>
      <c r="F2644" s="10"/>
      <c r="G2644" s="10"/>
      <c r="H2644" s="10"/>
      <c r="I2644" s="10"/>
    </row>
    <row r="2645" spans="2:9">
      <c r="B2645" s="10"/>
      <c r="C2645" s="10"/>
      <c r="D2645" s="10"/>
      <c r="E2645" s="10"/>
      <c r="F2645" s="10"/>
      <c r="G2645" s="10"/>
      <c r="H2645" s="10"/>
      <c r="I2645" s="10"/>
    </row>
    <row r="2646" spans="2:9">
      <c r="B2646" s="10"/>
      <c r="C2646" s="10"/>
      <c r="D2646" s="10"/>
      <c r="E2646" s="10"/>
      <c r="F2646" s="10"/>
      <c r="G2646" s="10"/>
      <c r="H2646" s="10"/>
      <c r="I2646" s="10"/>
    </row>
    <row r="2647" spans="2:9">
      <c r="B2647" s="10"/>
      <c r="C2647" s="10"/>
      <c r="D2647" s="10"/>
      <c r="E2647" s="10"/>
      <c r="F2647" s="10"/>
      <c r="G2647" s="10"/>
      <c r="H2647" s="10"/>
      <c r="I2647" s="10"/>
    </row>
    <row r="2648" spans="2:9">
      <c r="B2648" s="10"/>
      <c r="C2648" s="10"/>
      <c r="D2648" s="10"/>
      <c r="E2648" s="10"/>
      <c r="F2648" s="10"/>
      <c r="G2648" s="10"/>
      <c r="H2648" s="10"/>
      <c r="I2648" s="10"/>
    </row>
    <row r="2649" spans="2:9">
      <c r="B2649" s="10"/>
      <c r="C2649" s="10"/>
      <c r="D2649" s="10"/>
      <c r="E2649" s="10"/>
      <c r="F2649" s="10"/>
      <c r="G2649" s="10"/>
      <c r="H2649" s="10"/>
      <c r="I2649" s="10"/>
    </row>
    <row r="2650" spans="2:9">
      <c r="B2650" s="10"/>
      <c r="C2650" s="10"/>
      <c r="D2650" s="10"/>
      <c r="E2650" s="10"/>
      <c r="F2650" s="10"/>
      <c r="G2650" s="10"/>
      <c r="H2650" s="10"/>
      <c r="I2650" s="10"/>
    </row>
    <row r="2651" spans="2:9">
      <c r="B2651" s="10"/>
      <c r="C2651" s="10"/>
      <c r="D2651" s="10"/>
      <c r="E2651" s="10"/>
      <c r="F2651" s="10"/>
      <c r="G2651" s="10"/>
      <c r="H2651" s="10"/>
      <c r="I2651" s="10"/>
    </row>
    <row r="2652" spans="2:9">
      <c r="B2652" s="10"/>
      <c r="C2652" s="10"/>
      <c r="D2652" s="10"/>
      <c r="E2652" s="10"/>
      <c r="F2652" s="10"/>
      <c r="G2652" s="10"/>
      <c r="H2652" s="10"/>
      <c r="I2652" s="10"/>
    </row>
    <row r="2653" spans="2:9">
      <c r="B2653" s="10"/>
      <c r="C2653" s="10"/>
      <c r="D2653" s="10"/>
      <c r="E2653" s="10"/>
      <c r="F2653" s="10"/>
      <c r="G2653" s="10"/>
      <c r="H2653" s="10"/>
      <c r="I2653" s="10"/>
    </row>
    <row r="2654" spans="2:9">
      <c r="B2654" s="10"/>
      <c r="C2654" s="10"/>
      <c r="D2654" s="10"/>
      <c r="E2654" s="10"/>
      <c r="F2654" s="10"/>
      <c r="G2654" s="10"/>
      <c r="H2654" s="10"/>
      <c r="I2654" s="10"/>
    </row>
    <row r="2655" spans="2:9">
      <c r="B2655" s="10"/>
      <c r="C2655" s="10"/>
      <c r="D2655" s="10"/>
      <c r="E2655" s="10"/>
      <c r="F2655" s="10"/>
      <c r="G2655" s="10"/>
      <c r="H2655" s="10"/>
      <c r="I2655" s="10"/>
    </row>
    <row r="2656" spans="2:9">
      <c r="B2656" s="10"/>
      <c r="C2656" s="10"/>
      <c r="D2656" s="10"/>
      <c r="E2656" s="10"/>
      <c r="F2656" s="10"/>
      <c r="G2656" s="10"/>
      <c r="H2656" s="10"/>
      <c r="I2656" s="10"/>
    </row>
    <row r="2657" spans="2:9">
      <c r="B2657" s="10"/>
      <c r="C2657" s="10"/>
      <c r="D2657" s="10"/>
      <c r="E2657" s="10"/>
      <c r="F2657" s="10"/>
      <c r="G2657" s="10"/>
      <c r="H2657" s="10"/>
      <c r="I2657" s="10"/>
    </row>
    <row r="2658" spans="2:9">
      <c r="B2658" s="10"/>
      <c r="C2658" s="10"/>
      <c r="D2658" s="10"/>
      <c r="E2658" s="10"/>
      <c r="F2658" s="10"/>
      <c r="G2658" s="10"/>
      <c r="H2658" s="10"/>
      <c r="I2658" s="10"/>
    </row>
    <row r="2659" spans="2:9">
      <c r="B2659" s="10"/>
      <c r="C2659" s="10"/>
      <c r="D2659" s="10"/>
      <c r="E2659" s="10"/>
      <c r="F2659" s="10"/>
      <c r="G2659" s="10"/>
      <c r="H2659" s="10"/>
      <c r="I2659" s="10"/>
    </row>
    <row r="2660" spans="2:9">
      <c r="B2660" s="10"/>
      <c r="C2660" s="10"/>
      <c r="D2660" s="10"/>
      <c r="E2660" s="10"/>
      <c r="F2660" s="10"/>
      <c r="G2660" s="10"/>
      <c r="H2660" s="10"/>
      <c r="I2660" s="10"/>
    </row>
    <row r="2661" spans="2:9">
      <c r="B2661" s="10"/>
      <c r="C2661" s="10"/>
      <c r="D2661" s="10"/>
      <c r="E2661" s="10"/>
      <c r="F2661" s="10"/>
      <c r="G2661" s="10"/>
      <c r="H2661" s="10"/>
      <c r="I2661" s="10"/>
    </row>
    <row r="2662" spans="2:9">
      <c r="B2662" s="10"/>
      <c r="C2662" s="10"/>
      <c r="D2662" s="10"/>
      <c r="E2662" s="10"/>
      <c r="F2662" s="10"/>
      <c r="G2662" s="10"/>
      <c r="H2662" s="10"/>
      <c r="I2662" s="10"/>
    </row>
    <row r="2663" spans="2:9">
      <c r="B2663" s="10"/>
      <c r="C2663" s="10"/>
      <c r="D2663" s="10"/>
      <c r="E2663" s="10"/>
      <c r="F2663" s="10"/>
      <c r="G2663" s="10"/>
      <c r="H2663" s="10"/>
      <c r="I2663" s="10"/>
    </row>
    <row r="2664" spans="2:9">
      <c r="B2664" s="10"/>
      <c r="C2664" s="10"/>
      <c r="D2664" s="10"/>
      <c r="E2664" s="10"/>
      <c r="F2664" s="10"/>
      <c r="G2664" s="10"/>
      <c r="H2664" s="10"/>
      <c r="I2664" s="10"/>
    </row>
    <row r="2665" spans="2:9">
      <c r="B2665" s="10"/>
      <c r="C2665" s="10"/>
      <c r="D2665" s="10"/>
      <c r="E2665" s="10"/>
      <c r="F2665" s="10"/>
      <c r="G2665" s="10"/>
      <c r="H2665" s="10"/>
      <c r="I2665" s="10"/>
    </row>
    <row r="2666" spans="2:9">
      <c r="B2666" s="10"/>
      <c r="C2666" s="10"/>
      <c r="D2666" s="10"/>
      <c r="E2666" s="10"/>
      <c r="F2666" s="10"/>
      <c r="G2666" s="10"/>
      <c r="H2666" s="10"/>
      <c r="I2666" s="10"/>
    </row>
    <row r="2667" spans="2:9">
      <c r="B2667" s="10"/>
      <c r="C2667" s="10"/>
      <c r="D2667" s="10"/>
      <c r="E2667" s="10"/>
      <c r="F2667" s="10"/>
      <c r="G2667" s="10"/>
      <c r="H2667" s="10"/>
      <c r="I2667" s="10"/>
    </row>
    <row r="2668" spans="2:9">
      <c r="B2668" s="10"/>
      <c r="C2668" s="10"/>
      <c r="D2668" s="10"/>
      <c r="E2668" s="10"/>
      <c r="F2668" s="10"/>
      <c r="G2668" s="10"/>
      <c r="H2668" s="10"/>
      <c r="I2668" s="10"/>
    </row>
    <row r="2669" spans="2:9">
      <c r="B2669" s="10"/>
      <c r="C2669" s="10"/>
      <c r="D2669" s="10"/>
      <c r="E2669" s="10"/>
      <c r="F2669" s="10"/>
      <c r="G2669" s="10"/>
      <c r="H2669" s="10"/>
      <c r="I2669" s="10"/>
    </row>
    <row r="2670" spans="2:9">
      <c r="B2670" s="10"/>
      <c r="C2670" s="10"/>
      <c r="D2670" s="10"/>
      <c r="E2670" s="10"/>
      <c r="F2670" s="10"/>
      <c r="G2670" s="10"/>
      <c r="H2670" s="10"/>
      <c r="I2670" s="10"/>
    </row>
    <row r="2671" spans="2:9">
      <c r="B2671" s="10"/>
      <c r="C2671" s="10"/>
      <c r="D2671" s="10"/>
      <c r="E2671" s="10"/>
      <c r="F2671" s="10"/>
      <c r="G2671" s="10"/>
      <c r="H2671" s="10"/>
      <c r="I2671" s="10"/>
    </row>
    <row r="2672" spans="2:9">
      <c r="B2672" s="10"/>
      <c r="C2672" s="10"/>
      <c r="D2672" s="10"/>
      <c r="E2672" s="10"/>
      <c r="F2672" s="10"/>
      <c r="G2672" s="10"/>
      <c r="H2672" s="10"/>
      <c r="I2672" s="10"/>
    </row>
    <row r="2673" spans="2:9">
      <c r="B2673" s="10"/>
      <c r="C2673" s="10"/>
      <c r="D2673" s="10"/>
      <c r="E2673" s="10"/>
      <c r="F2673" s="10"/>
      <c r="G2673" s="10"/>
      <c r="H2673" s="10"/>
      <c r="I2673" s="10"/>
    </row>
    <row r="2674" spans="2:9">
      <c r="B2674" s="10"/>
      <c r="C2674" s="10"/>
      <c r="D2674" s="10"/>
      <c r="E2674" s="10"/>
      <c r="F2674" s="10"/>
      <c r="G2674" s="10"/>
      <c r="H2674" s="10"/>
      <c r="I2674" s="10"/>
    </row>
    <row r="2675" spans="2:9">
      <c r="B2675" s="10"/>
      <c r="C2675" s="10"/>
      <c r="D2675" s="10"/>
      <c r="E2675" s="10"/>
      <c r="F2675" s="10"/>
      <c r="G2675" s="10"/>
      <c r="H2675" s="10"/>
      <c r="I2675" s="10"/>
    </row>
    <row r="2676" spans="2:9">
      <c r="B2676" s="10"/>
      <c r="C2676" s="10"/>
      <c r="D2676" s="10"/>
      <c r="E2676" s="10"/>
      <c r="F2676" s="10"/>
      <c r="G2676" s="10"/>
      <c r="H2676" s="10"/>
      <c r="I2676" s="10"/>
    </row>
    <row r="2677" spans="2:9">
      <c r="B2677" s="10"/>
      <c r="C2677" s="10"/>
      <c r="D2677" s="10"/>
      <c r="E2677" s="10"/>
      <c r="F2677" s="10"/>
      <c r="G2677" s="10"/>
      <c r="H2677" s="10"/>
      <c r="I2677" s="10"/>
    </row>
    <row r="2678" spans="2:9">
      <c r="B2678" s="10"/>
      <c r="C2678" s="10"/>
      <c r="D2678" s="10"/>
      <c r="E2678" s="10"/>
      <c r="F2678" s="10"/>
      <c r="G2678" s="10"/>
      <c r="H2678" s="10"/>
      <c r="I2678" s="10"/>
    </row>
    <row r="2679" spans="2:9">
      <c r="B2679" s="10"/>
      <c r="C2679" s="10"/>
      <c r="D2679" s="10"/>
      <c r="E2679" s="10"/>
      <c r="F2679" s="10"/>
      <c r="G2679" s="10"/>
      <c r="H2679" s="10"/>
      <c r="I2679" s="10"/>
    </row>
    <row r="2680" spans="2:9">
      <c r="B2680" s="10"/>
      <c r="C2680" s="10"/>
      <c r="D2680" s="10"/>
      <c r="E2680" s="10"/>
      <c r="F2680" s="10"/>
      <c r="G2680" s="10"/>
      <c r="H2680" s="10"/>
      <c r="I2680" s="10"/>
    </row>
    <row r="2681" spans="2:9">
      <c r="B2681" s="10"/>
      <c r="C2681" s="10"/>
      <c r="D2681" s="10"/>
      <c r="E2681" s="10"/>
      <c r="F2681" s="10"/>
      <c r="G2681" s="10"/>
      <c r="H2681" s="10"/>
      <c r="I2681" s="10"/>
    </row>
    <row r="2682" spans="2:9">
      <c r="B2682" s="10"/>
      <c r="C2682" s="10"/>
      <c r="D2682" s="10"/>
      <c r="E2682" s="10"/>
      <c r="F2682" s="10"/>
      <c r="G2682" s="10"/>
      <c r="H2682" s="10"/>
      <c r="I2682" s="10"/>
    </row>
    <row r="2683" spans="2:9">
      <c r="B2683" s="10"/>
      <c r="C2683" s="10"/>
      <c r="D2683" s="10"/>
      <c r="E2683" s="10"/>
      <c r="F2683" s="10"/>
      <c r="G2683" s="10"/>
      <c r="H2683" s="10"/>
      <c r="I2683" s="10"/>
    </row>
    <row r="2684" spans="2:9">
      <c r="B2684" s="10"/>
      <c r="C2684" s="10"/>
      <c r="D2684" s="10"/>
      <c r="E2684" s="10"/>
      <c r="F2684" s="10"/>
      <c r="G2684" s="10"/>
      <c r="H2684" s="10"/>
      <c r="I2684" s="10"/>
    </row>
    <row r="2685" spans="2:9">
      <c r="B2685" s="10"/>
      <c r="C2685" s="10"/>
      <c r="D2685" s="10"/>
      <c r="E2685" s="10"/>
      <c r="F2685" s="10"/>
      <c r="G2685" s="10"/>
      <c r="H2685" s="10"/>
      <c r="I2685" s="10"/>
    </row>
    <row r="2686" spans="2:9">
      <c r="B2686" s="10"/>
      <c r="C2686" s="10"/>
      <c r="D2686" s="10"/>
      <c r="E2686" s="10"/>
      <c r="F2686" s="10"/>
      <c r="G2686" s="10"/>
      <c r="H2686" s="10"/>
      <c r="I2686" s="10"/>
    </row>
    <row r="2687" spans="2:9">
      <c r="B2687" s="10"/>
      <c r="C2687" s="10"/>
      <c r="D2687" s="10"/>
      <c r="E2687" s="10"/>
      <c r="F2687" s="10"/>
      <c r="G2687" s="10"/>
      <c r="H2687" s="10"/>
      <c r="I2687" s="10"/>
    </row>
    <row r="2688" spans="2:9">
      <c r="B2688" s="10"/>
      <c r="C2688" s="10"/>
      <c r="D2688" s="10"/>
      <c r="E2688" s="10"/>
      <c r="F2688" s="10"/>
      <c r="G2688" s="10"/>
      <c r="H2688" s="10"/>
      <c r="I2688" s="10"/>
    </row>
    <row r="2689" spans="2:9">
      <c r="B2689" s="10"/>
      <c r="C2689" s="10"/>
      <c r="D2689" s="10"/>
      <c r="E2689" s="10"/>
      <c r="F2689" s="10"/>
      <c r="G2689" s="10"/>
      <c r="H2689" s="10"/>
      <c r="I2689" s="10"/>
    </row>
    <row r="2690" spans="2:9">
      <c r="B2690" s="10"/>
      <c r="C2690" s="10"/>
      <c r="D2690" s="10"/>
      <c r="E2690" s="10"/>
      <c r="F2690" s="10"/>
      <c r="G2690" s="10"/>
      <c r="H2690" s="10"/>
      <c r="I2690" s="10"/>
    </row>
    <row r="2691" spans="2:9">
      <c r="B2691" s="10"/>
      <c r="C2691" s="10"/>
      <c r="D2691" s="10"/>
      <c r="E2691" s="10"/>
      <c r="F2691" s="10"/>
      <c r="G2691" s="10"/>
      <c r="H2691" s="10"/>
      <c r="I2691" s="10"/>
    </row>
    <row r="2692" spans="2:9">
      <c r="B2692" s="10"/>
      <c r="C2692" s="10"/>
      <c r="D2692" s="10"/>
      <c r="E2692" s="10"/>
      <c r="F2692" s="10"/>
      <c r="G2692" s="10"/>
      <c r="H2692" s="10"/>
      <c r="I2692" s="10"/>
    </row>
    <row r="2693" spans="2:9">
      <c r="B2693" s="10"/>
      <c r="C2693" s="10"/>
      <c r="D2693" s="10"/>
      <c r="E2693" s="10"/>
      <c r="F2693" s="10"/>
      <c r="G2693" s="10"/>
      <c r="H2693" s="10"/>
      <c r="I2693" s="10"/>
    </row>
    <row r="2694" spans="2:9">
      <c r="B2694" s="10"/>
      <c r="C2694" s="10"/>
      <c r="D2694" s="10"/>
      <c r="E2694" s="10"/>
      <c r="F2694" s="10"/>
      <c r="G2694" s="10"/>
      <c r="H2694" s="10"/>
      <c r="I2694" s="10"/>
    </row>
    <row r="2695" spans="2:9">
      <c r="B2695" s="10"/>
      <c r="C2695" s="10"/>
      <c r="D2695" s="10"/>
      <c r="E2695" s="10"/>
      <c r="F2695" s="10"/>
      <c r="G2695" s="10"/>
      <c r="H2695" s="10"/>
      <c r="I2695" s="10"/>
    </row>
    <row r="2696" spans="2:9">
      <c r="B2696" s="10"/>
      <c r="C2696" s="10"/>
      <c r="D2696" s="10"/>
      <c r="E2696" s="10"/>
      <c r="F2696" s="10"/>
      <c r="G2696" s="10"/>
      <c r="H2696" s="10"/>
      <c r="I2696" s="10"/>
    </row>
    <row r="2697" spans="2:9">
      <c r="B2697" s="10"/>
      <c r="C2697" s="10"/>
      <c r="D2697" s="10"/>
      <c r="E2697" s="10"/>
      <c r="F2697" s="10"/>
      <c r="G2697" s="10"/>
      <c r="H2697" s="10"/>
      <c r="I2697" s="10"/>
    </row>
    <row r="2698" spans="2:9">
      <c r="B2698" s="10"/>
      <c r="C2698" s="10"/>
      <c r="D2698" s="10"/>
      <c r="E2698" s="10"/>
      <c r="F2698" s="10"/>
      <c r="G2698" s="10"/>
      <c r="H2698" s="10"/>
      <c r="I2698" s="10"/>
    </row>
    <row r="2699" spans="2:9">
      <c r="B2699" s="10"/>
      <c r="C2699" s="10"/>
      <c r="D2699" s="10"/>
      <c r="E2699" s="10"/>
      <c r="F2699" s="10"/>
      <c r="G2699" s="10"/>
      <c r="H2699" s="10"/>
      <c r="I2699" s="10"/>
    </row>
    <row r="2700" spans="2:9">
      <c r="B2700" s="10"/>
      <c r="C2700" s="10"/>
      <c r="D2700" s="10"/>
      <c r="E2700" s="10"/>
      <c r="F2700" s="10"/>
      <c r="G2700" s="10"/>
      <c r="H2700" s="10"/>
      <c r="I2700" s="10"/>
    </row>
    <row r="2701" spans="2:9">
      <c r="B2701" s="10"/>
      <c r="C2701" s="10"/>
      <c r="D2701" s="10"/>
      <c r="E2701" s="10"/>
      <c r="F2701" s="10"/>
      <c r="G2701" s="10"/>
      <c r="H2701" s="10"/>
      <c r="I2701" s="10"/>
    </row>
    <row r="2702" spans="2:9">
      <c r="B2702" s="10"/>
      <c r="C2702" s="10"/>
      <c r="D2702" s="10"/>
      <c r="E2702" s="10"/>
      <c r="F2702" s="10"/>
      <c r="G2702" s="10"/>
      <c r="H2702" s="10"/>
      <c r="I2702" s="10"/>
    </row>
    <row r="2703" spans="2:9">
      <c r="B2703" s="10"/>
      <c r="C2703" s="10"/>
      <c r="D2703" s="10"/>
      <c r="E2703" s="10"/>
      <c r="F2703" s="10"/>
      <c r="G2703" s="10"/>
      <c r="H2703" s="10"/>
      <c r="I2703" s="10"/>
    </row>
    <row r="2704" spans="2:9">
      <c r="B2704" s="10"/>
      <c r="C2704" s="10"/>
      <c r="D2704" s="10"/>
      <c r="E2704" s="10"/>
      <c r="F2704" s="10"/>
      <c r="G2704" s="10"/>
      <c r="H2704" s="10"/>
      <c r="I2704" s="10"/>
    </row>
    <row r="2705" spans="2:9">
      <c r="B2705" s="10"/>
      <c r="C2705" s="10"/>
      <c r="D2705" s="10"/>
      <c r="E2705" s="10"/>
      <c r="F2705" s="10"/>
      <c r="G2705" s="10"/>
      <c r="H2705" s="10"/>
      <c r="I2705" s="10"/>
    </row>
    <row r="2706" spans="2:9">
      <c r="B2706" s="10"/>
      <c r="C2706" s="10"/>
      <c r="D2706" s="10"/>
      <c r="E2706" s="10"/>
      <c r="F2706" s="10"/>
      <c r="G2706" s="10"/>
      <c r="H2706" s="10"/>
      <c r="I2706" s="10"/>
    </row>
    <row r="2707" spans="2:9">
      <c r="B2707" s="10"/>
      <c r="C2707" s="10"/>
      <c r="D2707" s="10"/>
      <c r="E2707" s="10"/>
      <c r="F2707" s="10"/>
      <c r="G2707" s="10"/>
      <c r="H2707" s="10"/>
      <c r="I2707" s="10"/>
    </row>
    <row r="2708" spans="2:9">
      <c r="B2708" s="10"/>
      <c r="C2708" s="10"/>
      <c r="D2708" s="10"/>
      <c r="E2708" s="10"/>
      <c r="F2708" s="10"/>
      <c r="G2708" s="10"/>
      <c r="H2708" s="10"/>
      <c r="I2708" s="10"/>
    </row>
    <row r="2709" spans="2:9">
      <c r="B2709" s="10"/>
      <c r="C2709" s="10"/>
      <c r="D2709" s="10"/>
      <c r="E2709" s="10"/>
      <c r="F2709" s="10"/>
      <c r="G2709" s="10"/>
      <c r="H2709" s="10"/>
      <c r="I2709" s="10"/>
    </row>
    <row r="2710" spans="2:9">
      <c r="B2710" s="10"/>
      <c r="C2710" s="10"/>
      <c r="D2710" s="10"/>
      <c r="E2710" s="10"/>
      <c r="F2710" s="10"/>
      <c r="G2710" s="10"/>
      <c r="H2710" s="10"/>
      <c r="I2710" s="10"/>
    </row>
    <row r="2711" spans="2:9">
      <c r="B2711" s="10"/>
      <c r="C2711" s="10"/>
      <c r="D2711" s="10"/>
      <c r="E2711" s="10"/>
      <c r="F2711" s="10"/>
      <c r="G2711" s="10"/>
      <c r="H2711" s="10"/>
      <c r="I2711" s="10"/>
    </row>
    <row r="2712" spans="2:9">
      <c r="B2712" s="10"/>
      <c r="C2712" s="10"/>
      <c r="D2712" s="10"/>
      <c r="E2712" s="10"/>
      <c r="F2712" s="10"/>
      <c r="G2712" s="10"/>
      <c r="H2712" s="10"/>
      <c r="I2712" s="10"/>
    </row>
    <row r="2713" spans="2:9">
      <c r="B2713" s="10"/>
      <c r="C2713" s="10"/>
      <c r="D2713" s="10"/>
      <c r="E2713" s="10"/>
      <c r="F2713" s="10"/>
      <c r="G2713" s="10"/>
      <c r="H2713" s="10"/>
      <c r="I2713" s="10"/>
    </row>
    <row r="2714" spans="2:9">
      <c r="B2714" s="10"/>
      <c r="C2714" s="10"/>
      <c r="D2714" s="10"/>
      <c r="E2714" s="10"/>
      <c r="F2714" s="10"/>
      <c r="G2714" s="10"/>
      <c r="H2714" s="10"/>
      <c r="I2714" s="10"/>
    </row>
    <row r="2715" spans="2:9">
      <c r="B2715" s="10"/>
      <c r="C2715" s="10"/>
      <c r="D2715" s="10"/>
      <c r="E2715" s="10"/>
      <c r="F2715" s="10"/>
      <c r="G2715" s="10"/>
      <c r="H2715" s="10"/>
      <c r="I2715" s="10"/>
    </row>
    <row r="2716" spans="2:9">
      <c r="B2716" s="10"/>
      <c r="C2716" s="10"/>
      <c r="D2716" s="10"/>
      <c r="E2716" s="10"/>
      <c r="F2716" s="10"/>
      <c r="G2716" s="10"/>
      <c r="H2716" s="10"/>
      <c r="I2716" s="10"/>
    </row>
    <row r="2717" spans="2:9">
      <c r="B2717" s="10"/>
      <c r="C2717" s="10"/>
      <c r="D2717" s="10"/>
      <c r="E2717" s="10"/>
      <c r="F2717" s="10"/>
      <c r="G2717" s="10"/>
      <c r="H2717" s="10"/>
      <c r="I2717" s="10"/>
    </row>
    <row r="2718" spans="2:9">
      <c r="B2718" s="10"/>
      <c r="C2718" s="10"/>
      <c r="D2718" s="10"/>
      <c r="E2718" s="10"/>
      <c r="F2718" s="10"/>
      <c r="G2718" s="10"/>
      <c r="H2718" s="10"/>
      <c r="I2718" s="10"/>
    </row>
    <row r="2719" spans="2:9">
      <c r="B2719" s="10"/>
      <c r="C2719" s="10"/>
      <c r="D2719" s="10"/>
      <c r="E2719" s="10"/>
      <c r="F2719" s="10"/>
      <c r="G2719" s="10"/>
      <c r="H2719" s="10"/>
      <c r="I2719" s="10"/>
    </row>
    <row r="2720" spans="2:9">
      <c r="B2720" s="10"/>
      <c r="C2720" s="10"/>
      <c r="D2720" s="10"/>
      <c r="E2720" s="10"/>
      <c r="F2720" s="10"/>
      <c r="G2720" s="10"/>
      <c r="H2720" s="10"/>
      <c r="I2720" s="10"/>
    </row>
    <row r="2721" spans="2:9">
      <c r="B2721" s="10"/>
      <c r="C2721" s="10"/>
      <c r="D2721" s="10"/>
      <c r="E2721" s="10"/>
      <c r="F2721" s="10"/>
      <c r="G2721" s="10"/>
      <c r="H2721" s="10"/>
      <c r="I2721" s="10"/>
    </row>
    <row r="2722" spans="2:9">
      <c r="B2722" s="10"/>
      <c r="C2722" s="10"/>
      <c r="D2722" s="10"/>
      <c r="E2722" s="10"/>
      <c r="F2722" s="10"/>
      <c r="G2722" s="10"/>
      <c r="H2722" s="10"/>
      <c r="I2722" s="10"/>
    </row>
    <row r="2723" spans="2:9">
      <c r="B2723" s="10"/>
      <c r="C2723" s="10"/>
      <c r="D2723" s="10"/>
      <c r="E2723" s="10"/>
      <c r="F2723" s="10"/>
      <c r="G2723" s="10"/>
      <c r="H2723" s="10"/>
      <c r="I2723" s="10"/>
    </row>
    <row r="2724" spans="2:9">
      <c r="B2724" s="10"/>
      <c r="C2724" s="10"/>
      <c r="D2724" s="10"/>
      <c r="E2724" s="10"/>
      <c r="F2724" s="10"/>
      <c r="G2724" s="10"/>
      <c r="H2724" s="10"/>
      <c r="I2724" s="10"/>
    </row>
    <row r="2725" spans="2:9">
      <c r="B2725" s="10"/>
      <c r="C2725" s="10"/>
      <c r="D2725" s="10"/>
      <c r="E2725" s="10"/>
      <c r="F2725" s="10"/>
      <c r="G2725" s="10"/>
      <c r="H2725" s="10"/>
      <c r="I2725" s="10"/>
    </row>
    <row r="2726" spans="2:9">
      <c r="B2726" s="10"/>
      <c r="C2726" s="10"/>
      <c r="D2726" s="10"/>
      <c r="E2726" s="10"/>
      <c r="F2726" s="10"/>
      <c r="G2726" s="10"/>
      <c r="H2726" s="10"/>
      <c r="I2726" s="10"/>
    </row>
    <row r="2727" spans="2:9">
      <c r="B2727" s="10"/>
      <c r="C2727" s="10"/>
      <c r="D2727" s="10"/>
      <c r="E2727" s="10"/>
      <c r="F2727" s="10"/>
      <c r="G2727" s="10"/>
      <c r="H2727" s="10"/>
      <c r="I2727" s="10"/>
    </row>
    <row r="2728" spans="2:9">
      <c r="B2728" s="10"/>
      <c r="C2728" s="10"/>
      <c r="D2728" s="10"/>
      <c r="E2728" s="10"/>
      <c r="F2728" s="10"/>
      <c r="G2728" s="10"/>
      <c r="H2728" s="10"/>
      <c r="I2728" s="10"/>
    </row>
    <row r="2729" spans="2:9">
      <c r="B2729" s="10"/>
      <c r="C2729" s="10"/>
      <c r="D2729" s="10"/>
      <c r="E2729" s="10"/>
      <c r="F2729" s="10"/>
      <c r="G2729" s="10"/>
      <c r="H2729" s="10"/>
      <c r="I2729" s="10"/>
    </row>
    <row r="2730" spans="2:9">
      <c r="B2730" s="10"/>
      <c r="C2730" s="10"/>
      <c r="D2730" s="10"/>
      <c r="E2730" s="10"/>
      <c r="F2730" s="10"/>
      <c r="G2730" s="10"/>
      <c r="H2730" s="10"/>
      <c r="I2730" s="10"/>
    </row>
    <row r="2731" spans="2:9">
      <c r="B2731" s="10"/>
      <c r="C2731" s="10"/>
      <c r="D2731" s="10"/>
      <c r="E2731" s="10"/>
      <c r="F2731" s="10"/>
      <c r="G2731" s="10"/>
      <c r="H2731" s="10"/>
      <c r="I2731" s="10"/>
    </row>
    <row r="2732" spans="2:9">
      <c r="B2732" s="10"/>
      <c r="C2732" s="10"/>
      <c r="D2732" s="10"/>
      <c r="E2732" s="10"/>
      <c r="F2732" s="10"/>
      <c r="G2732" s="10"/>
      <c r="H2732" s="10"/>
      <c r="I2732" s="10"/>
    </row>
    <row r="2733" spans="2:9">
      <c r="B2733" s="10"/>
      <c r="C2733" s="10"/>
      <c r="D2733" s="10"/>
      <c r="E2733" s="10"/>
      <c r="F2733" s="10"/>
      <c r="G2733" s="10"/>
      <c r="H2733" s="10"/>
      <c r="I2733" s="10"/>
    </row>
    <row r="2734" spans="2:9">
      <c r="B2734" s="10"/>
      <c r="C2734" s="10"/>
      <c r="D2734" s="10"/>
      <c r="E2734" s="10"/>
      <c r="F2734" s="10"/>
      <c r="G2734" s="10"/>
      <c r="H2734" s="10"/>
      <c r="I2734" s="10"/>
    </row>
    <row r="2735" spans="2:9">
      <c r="B2735" s="10"/>
      <c r="C2735" s="10"/>
      <c r="D2735" s="10"/>
      <c r="E2735" s="10"/>
      <c r="F2735" s="10"/>
      <c r="G2735" s="10"/>
      <c r="H2735" s="10"/>
      <c r="I2735" s="10"/>
    </row>
    <row r="2736" spans="2:9">
      <c r="B2736" s="10"/>
      <c r="C2736" s="10"/>
      <c r="D2736" s="10"/>
      <c r="E2736" s="10"/>
      <c r="F2736" s="10"/>
      <c r="G2736" s="10"/>
      <c r="H2736" s="10"/>
      <c r="I2736" s="10"/>
    </row>
    <row r="2737" spans="2:9">
      <c r="B2737" s="10"/>
      <c r="C2737" s="10"/>
      <c r="D2737" s="10"/>
      <c r="E2737" s="10"/>
      <c r="F2737" s="10"/>
      <c r="G2737" s="10"/>
      <c r="H2737" s="10"/>
      <c r="I2737" s="10"/>
    </row>
    <row r="2738" spans="2:9">
      <c r="B2738" s="10"/>
      <c r="C2738" s="10"/>
      <c r="D2738" s="10"/>
      <c r="E2738" s="10"/>
      <c r="F2738" s="10"/>
      <c r="G2738" s="10"/>
      <c r="H2738" s="10"/>
      <c r="I2738" s="10"/>
    </row>
    <row r="2739" spans="2:9">
      <c r="B2739" s="10"/>
      <c r="C2739" s="10"/>
      <c r="D2739" s="10"/>
      <c r="E2739" s="10"/>
      <c r="F2739" s="10"/>
      <c r="G2739" s="10"/>
      <c r="H2739" s="10"/>
      <c r="I2739" s="10"/>
    </row>
    <row r="2740" spans="2:9">
      <c r="B2740" s="10"/>
      <c r="C2740" s="10"/>
      <c r="D2740" s="10"/>
      <c r="E2740" s="10"/>
      <c r="F2740" s="10"/>
      <c r="G2740" s="10"/>
      <c r="H2740" s="10"/>
      <c r="I2740" s="10"/>
    </row>
    <row r="2741" spans="2:9">
      <c r="B2741" s="10"/>
      <c r="C2741" s="10"/>
      <c r="D2741" s="10"/>
      <c r="E2741" s="10"/>
      <c r="F2741" s="10"/>
      <c r="G2741" s="10"/>
      <c r="H2741" s="10"/>
      <c r="I2741" s="10"/>
    </row>
    <row r="2742" spans="2:9">
      <c r="B2742" s="10"/>
      <c r="C2742" s="10"/>
      <c r="D2742" s="10"/>
      <c r="E2742" s="10"/>
      <c r="F2742" s="10"/>
      <c r="G2742" s="10"/>
      <c r="H2742" s="10"/>
      <c r="I2742" s="10"/>
    </row>
    <row r="2743" spans="2:9">
      <c r="B2743" s="10"/>
      <c r="C2743" s="10"/>
      <c r="D2743" s="10"/>
      <c r="E2743" s="10"/>
      <c r="F2743" s="10"/>
      <c r="G2743" s="10"/>
      <c r="H2743" s="10"/>
      <c r="I2743" s="10"/>
    </row>
    <row r="2744" spans="2:9">
      <c r="B2744" s="10"/>
      <c r="C2744" s="10"/>
      <c r="D2744" s="10"/>
      <c r="E2744" s="10"/>
      <c r="F2744" s="10"/>
      <c r="G2744" s="10"/>
      <c r="H2744" s="10"/>
      <c r="I2744" s="10"/>
    </row>
    <row r="2745" spans="2:9">
      <c r="B2745" s="10"/>
      <c r="C2745" s="10"/>
      <c r="D2745" s="10"/>
      <c r="E2745" s="10"/>
      <c r="F2745" s="10"/>
      <c r="G2745" s="10"/>
      <c r="H2745" s="10"/>
      <c r="I2745" s="10"/>
    </row>
    <row r="2746" spans="2:9">
      <c r="B2746" s="10"/>
      <c r="C2746" s="10"/>
      <c r="D2746" s="10"/>
      <c r="E2746" s="10"/>
      <c r="F2746" s="10"/>
      <c r="G2746" s="10"/>
      <c r="H2746" s="10"/>
      <c r="I2746" s="10"/>
    </row>
    <row r="2747" spans="2:9">
      <c r="B2747" s="10"/>
      <c r="C2747" s="10"/>
      <c r="D2747" s="10"/>
      <c r="E2747" s="10"/>
      <c r="F2747" s="10"/>
      <c r="G2747" s="10"/>
      <c r="H2747" s="10"/>
      <c r="I2747" s="10"/>
    </row>
    <row r="2748" spans="2:9">
      <c r="B2748" s="10"/>
      <c r="C2748" s="10"/>
      <c r="D2748" s="10"/>
      <c r="E2748" s="10"/>
      <c r="F2748" s="10"/>
      <c r="G2748" s="10"/>
      <c r="H2748" s="10"/>
      <c r="I2748" s="10"/>
    </row>
    <row r="2749" spans="2:9">
      <c r="B2749" s="10"/>
      <c r="C2749" s="10"/>
      <c r="D2749" s="10"/>
      <c r="E2749" s="10"/>
      <c r="F2749" s="10"/>
      <c r="G2749" s="10"/>
      <c r="H2749" s="10"/>
      <c r="I2749" s="10"/>
    </row>
    <row r="2750" spans="2:9">
      <c r="B2750" s="10"/>
      <c r="C2750" s="10"/>
      <c r="D2750" s="10"/>
      <c r="E2750" s="10"/>
      <c r="F2750" s="10"/>
      <c r="G2750" s="10"/>
      <c r="H2750" s="10"/>
      <c r="I2750" s="10"/>
    </row>
    <row r="2751" spans="2:9">
      <c r="B2751" s="10"/>
      <c r="C2751" s="10"/>
      <c r="D2751" s="10"/>
      <c r="E2751" s="10"/>
      <c r="F2751" s="10"/>
      <c r="G2751" s="10"/>
      <c r="H2751" s="10"/>
      <c r="I2751" s="10"/>
    </row>
    <row r="2752" spans="2:9">
      <c r="B2752" s="10"/>
      <c r="C2752" s="10"/>
      <c r="D2752" s="10"/>
      <c r="E2752" s="10"/>
      <c r="F2752" s="10"/>
      <c r="G2752" s="10"/>
      <c r="H2752" s="10"/>
      <c r="I2752" s="10"/>
    </row>
    <row r="2753" spans="2:9">
      <c r="B2753" s="10"/>
      <c r="C2753" s="10"/>
      <c r="D2753" s="10"/>
      <c r="E2753" s="10"/>
      <c r="F2753" s="10"/>
      <c r="G2753" s="10"/>
      <c r="H2753" s="10"/>
      <c r="I2753" s="10"/>
    </row>
    <row r="2754" spans="2:9">
      <c r="B2754" s="10"/>
      <c r="C2754" s="10"/>
      <c r="D2754" s="10"/>
      <c r="E2754" s="10"/>
      <c r="F2754" s="10"/>
      <c r="G2754" s="10"/>
      <c r="H2754" s="10"/>
      <c r="I2754" s="10"/>
    </row>
    <row r="2755" spans="2:9">
      <c r="B2755" s="10"/>
      <c r="C2755" s="10"/>
      <c r="D2755" s="10"/>
      <c r="E2755" s="10"/>
      <c r="F2755" s="10"/>
      <c r="G2755" s="10"/>
      <c r="H2755" s="10"/>
      <c r="I2755" s="10"/>
    </row>
    <row r="2756" spans="2:9">
      <c r="B2756" s="10"/>
      <c r="C2756" s="10"/>
      <c r="D2756" s="10"/>
      <c r="E2756" s="10"/>
      <c r="F2756" s="10"/>
      <c r="G2756" s="10"/>
      <c r="H2756" s="10"/>
      <c r="I2756" s="10"/>
    </row>
    <row r="2757" spans="2:9">
      <c r="B2757" s="10"/>
      <c r="C2757" s="10"/>
      <c r="D2757" s="10"/>
      <c r="E2757" s="10"/>
      <c r="F2757" s="10"/>
      <c r="G2757" s="10"/>
      <c r="H2757" s="10"/>
      <c r="I2757" s="10"/>
    </row>
    <row r="2758" spans="2:9">
      <c r="B2758" s="10"/>
      <c r="C2758" s="10"/>
      <c r="D2758" s="10"/>
      <c r="E2758" s="10"/>
      <c r="F2758" s="10"/>
      <c r="G2758" s="10"/>
      <c r="H2758" s="10"/>
      <c r="I2758" s="10"/>
    </row>
    <row r="2759" spans="2:9">
      <c r="B2759" s="10"/>
      <c r="C2759" s="10"/>
      <c r="D2759" s="10"/>
      <c r="E2759" s="10"/>
      <c r="F2759" s="10"/>
      <c r="G2759" s="10"/>
      <c r="H2759" s="10"/>
      <c r="I2759" s="10"/>
    </row>
    <row r="2760" spans="2:9">
      <c r="B2760" s="10"/>
      <c r="C2760" s="10"/>
      <c r="D2760" s="10"/>
      <c r="E2760" s="10"/>
      <c r="F2760" s="10"/>
      <c r="G2760" s="10"/>
      <c r="H2760" s="10"/>
      <c r="I2760" s="10"/>
    </row>
    <row r="2761" spans="2:9">
      <c r="B2761" s="10"/>
      <c r="C2761" s="10"/>
      <c r="D2761" s="10"/>
      <c r="E2761" s="10"/>
      <c r="F2761" s="10"/>
      <c r="G2761" s="10"/>
      <c r="H2761" s="10"/>
      <c r="I2761" s="10"/>
    </row>
    <row r="2762" spans="2:9">
      <c r="B2762" s="10"/>
      <c r="C2762" s="10"/>
      <c r="D2762" s="10"/>
      <c r="E2762" s="10"/>
      <c r="F2762" s="10"/>
      <c r="G2762" s="10"/>
      <c r="H2762" s="10"/>
      <c r="I2762" s="10"/>
    </row>
    <row r="2763" spans="2:9">
      <c r="B2763" s="10"/>
      <c r="C2763" s="10"/>
      <c r="D2763" s="10"/>
      <c r="E2763" s="10"/>
      <c r="F2763" s="10"/>
      <c r="G2763" s="10"/>
      <c r="H2763" s="10"/>
      <c r="I2763" s="10"/>
    </row>
    <row r="2764" spans="2:9">
      <c r="B2764" s="10"/>
      <c r="C2764" s="10"/>
      <c r="D2764" s="10"/>
      <c r="E2764" s="10"/>
      <c r="F2764" s="10"/>
      <c r="G2764" s="10"/>
      <c r="H2764" s="10"/>
      <c r="I2764" s="10"/>
    </row>
    <row r="2765" spans="2:9">
      <c r="B2765" s="10"/>
      <c r="C2765" s="10"/>
      <c r="D2765" s="10"/>
      <c r="E2765" s="10"/>
      <c r="F2765" s="10"/>
      <c r="G2765" s="10"/>
      <c r="H2765" s="10"/>
      <c r="I2765" s="10"/>
    </row>
    <row r="2766" spans="2:9">
      <c r="B2766" s="10"/>
      <c r="C2766" s="10"/>
      <c r="D2766" s="10"/>
      <c r="E2766" s="10"/>
      <c r="F2766" s="10"/>
      <c r="G2766" s="10"/>
      <c r="H2766" s="10"/>
      <c r="I2766" s="10"/>
    </row>
    <row r="2767" spans="2:9">
      <c r="B2767" s="10"/>
      <c r="C2767" s="10"/>
      <c r="D2767" s="10"/>
      <c r="E2767" s="10"/>
      <c r="F2767" s="10"/>
      <c r="G2767" s="10"/>
      <c r="H2767" s="10"/>
      <c r="I2767" s="10"/>
    </row>
    <row r="2768" spans="2:9">
      <c r="B2768" s="10"/>
      <c r="C2768" s="10"/>
      <c r="D2768" s="10"/>
      <c r="E2768" s="10"/>
      <c r="F2768" s="10"/>
      <c r="G2768" s="10"/>
      <c r="H2768" s="10"/>
      <c r="I2768" s="10"/>
    </row>
    <row r="2769" spans="2:9">
      <c r="B2769" s="10"/>
      <c r="C2769" s="10"/>
      <c r="D2769" s="10"/>
      <c r="E2769" s="10"/>
      <c r="F2769" s="10"/>
      <c r="G2769" s="10"/>
      <c r="H2769" s="10"/>
      <c r="I2769" s="10"/>
    </row>
    <row r="2770" spans="2:9">
      <c r="B2770" s="10"/>
      <c r="C2770" s="10"/>
      <c r="D2770" s="10"/>
      <c r="E2770" s="10"/>
      <c r="F2770" s="10"/>
      <c r="G2770" s="10"/>
      <c r="H2770" s="10"/>
      <c r="I2770" s="10"/>
    </row>
    <row r="2771" spans="2:9">
      <c r="B2771" s="10"/>
      <c r="C2771" s="10"/>
      <c r="D2771" s="10"/>
      <c r="E2771" s="10"/>
      <c r="F2771" s="10"/>
      <c r="G2771" s="10"/>
      <c r="H2771" s="10"/>
      <c r="I2771" s="10"/>
    </row>
    <row r="2772" spans="2:9">
      <c r="B2772" s="10"/>
      <c r="C2772" s="10"/>
      <c r="D2772" s="10"/>
      <c r="E2772" s="10"/>
      <c r="F2772" s="10"/>
      <c r="G2772" s="10"/>
      <c r="H2772" s="10"/>
      <c r="I2772" s="10"/>
    </row>
    <row r="2773" spans="2:9">
      <c r="B2773" s="10"/>
      <c r="C2773" s="10"/>
      <c r="D2773" s="10"/>
      <c r="E2773" s="10"/>
      <c r="F2773" s="10"/>
      <c r="G2773" s="10"/>
      <c r="H2773" s="10"/>
      <c r="I2773" s="10"/>
    </row>
    <row r="2774" spans="2:9">
      <c r="B2774" s="10"/>
      <c r="C2774" s="10"/>
      <c r="D2774" s="10"/>
      <c r="E2774" s="10"/>
      <c r="F2774" s="10"/>
      <c r="G2774" s="10"/>
      <c r="H2774" s="10"/>
      <c r="I2774" s="10"/>
    </row>
    <row r="2775" spans="2:9">
      <c r="B2775" s="10"/>
      <c r="C2775" s="10"/>
      <c r="D2775" s="10"/>
      <c r="E2775" s="10"/>
      <c r="F2775" s="10"/>
      <c r="G2775" s="10"/>
      <c r="H2775" s="10"/>
      <c r="I2775" s="10"/>
    </row>
    <row r="2776" spans="2:9">
      <c r="B2776" s="10"/>
      <c r="C2776" s="10"/>
      <c r="D2776" s="10"/>
      <c r="E2776" s="10"/>
      <c r="F2776" s="10"/>
      <c r="G2776" s="10"/>
      <c r="H2776" s="10"/>
      <c r="I2776" s="10"/>
    </row>
    <row r="2777" spans="2:9">
      <c r="B2777" s="10"/>
      <c r="C2777" s="10"/>
      <c r="D2777" s="10"/>
      <c r="E2777" s="10"/>
      <c r="F2777" s="10"/>
      <c r="G2777" s="10"/>
      <c r="H2777" s="10"/>
      <c r="I2777" s="10"/>
    </row>
    <row r="2778" spans="2:9">
      <c r="B2778" s="10"/>
      <c r="C2778" s="10"/>
      <c r="D2778" s="10"/>
      <c r="E2778" s="10"/>
      <c r="F2778" s="10"/>
      <c r="G2778" s="10"/>
      <c r="H2778" s="10"/>
      <c r="I2778" s="10"/>
    </row>
    <row r="2779" spans="2:9">
      <c r="B2779" s="10"/>
      <c r="C2779" s="10"/>
      <c r="D2779" s="10"/>
      <c r="E2779" s="10"/>
      <c r="F2779" s="10"/>
      <c r="G2779" s="10"/>
      <c r="H2779" s="10"/>
      <c r="I2779" s="10"/>
    </row>
    <row r="2780" spans="2:9">
      <c r="B2780" s="10"/>
      <c r="C2780" s="10"/>
      <c r="D2780" s="10"/>
      <c r="E2780" s="10"/>
      <c r="F2780" s="10"/>
      <c r="G2780" s="10"/>
      <c r="H2780" s="10"/>
      <c r="I2780" s="10"/>
    </row>
    <row r="2781" spans="2:9">
      <c r="B2781" s="10"/>
      <c r="C2781" s="10"/>
      <c r="D2781" s="10"/>
      <c r="E2781" s="10"/>
      <c r="F2781" s="10"/>
      <c r="G2781" s="10"/>
      <c r="H2781" s="10"/>
      <c r="I2781" s="10"/>
    </row>
    <row r="2782" spans="2:9">
      <c r="B2782" s="10"/>
      <c r="C2782" s="10"/>
      <c r="D2782" s="10"/>
      <c r="E2782" s="10"/>
      <c r="F2782" s="10"/>
      <c r="G2782" s="10"/>
      <c r="H2782" s="10"/>
      <c r="I2782" s="10"/>
    </row>
    <row r="2783" spans="2:9">
      <c r="B2783" s="10"/>
      <c r="C2783" s="10"/>
      <c r="D2783" s="10"/>
      <c r="E2783" s="10"/>
      <c r="F2783" s="10"/>
      <c r="G2783" s="10"/>
      <c r="H2783" s="10"/>
      <c r="I2783" s="10"/>
    </row>
    <row r="2784" spans="2:9">
      <c r="B2784" s="10"/>
      <c r="C2784" s="10"/>
      <c r="D2784" s="10"/>
      <c r="E2784" s="10"/>
      <c r="F2784" s="10"/>
      <c r="G2784" s="10"/>
      <c r="H2784" s="10"/>
      <c r="I2784" s="10"/>
    </row>
    <row r="2785" spans="2:9">
      <c r="B2785" s="10"/>
      <c r="C2785" s="10"/>
      <c r="D2785" s="10"/>
      <c r="E2785" s="10"/>
      <c r="F2785" s="10"/>
      <c r="G2785" s="10"/>
      <c r="H2785" s="10"/>
      <c r="I2785" s="10"/>
    </row>
    <row r="2786" spans="2:9">
      <c r="B2786" s="10"/>
      <c r="C2786" s="10"/>
      <c r="D2786" s="10"/>
      <c r="E2786" s="10"/>
      <c r="F2786" s="10"/>
      <c r="G2786" s="10"/>
      <c r="H2786" s="10"/>
      <c r="I2786" s="10"/>
    </row>
    <row r="2787" spans="2:9">
      <c r="B2787" s="10"/>
      <c r="C2787" s="10"/>
      <c r="D2787" s="10"/>
      <c r="E2787" s="10"/>
      <c r="F2787" s="10"/>
      <c r="G2787" s="10"/>
      <c r="H2787" s="10"/>
      <c r="I2787" s="10"/>
    </row>
    <row r="2788" spans="2:9">
      <c r="B2788" s="10"/>
      <c r="C2788" s="10"/>
      <c r="D2788" s="10"/>
      <c r="E2788" s="10"/>
      <c r="F2788" s="10"/>
      <c r="G2788" s="10"/>
      <c r="H2788" s="10"/>
      <c r="I2788" s="10"/>
    </row>
    <row r="2789" spans="2:9">
      <c r="B2789" s="10"/>
      <c r="C2789" s="10"/>
      <c r="D2789" s="10"/>
      <c r="E2789" s="10"/>
      <c r="F2789" s="10"/>
      <c r="G2789" s="10"/>
      <c r="H2789" s="10"/>
      <c r="I2789" s="10"/>
    </row>
    <row r="2790" spans="2:9">
      <c r="B2790" s="10"/>
      <c r="C2790" s="10"/>
      <c r="D2790" s="10"/>
      <c r="E2790" s="10"/>
      <c r="F2790" s="10"/>
      <c r="G2790" s="10"/>
      <c r="H2790" s="10"/>
      <c r="I2790" s="10"/>
    </row>
    <row r="2791" spans="2:9">
      <c r="B2791" s="10"/>
      <c r="C2791" s="10"/>
      <c r="D2791" s="10"/>
      <c r="E2791" s="10"/>
      <c r="F2791" s="10"/>
      <c r="G2791" s="10"/>
      <c r="H2791" s="10"/>
      <c r="I2791" s="10"/>
    </row>
    <row r="2792" spans="2:9">
      <c r="B2792" s="10"/>
      <c r="C2792" s="10"/>
      <c r="D2792" s="10"/>
      <c r="E2792" s="10"/>
      <c r="F2792" s="10"/>
      <c r="G2792" s="10"/>
      <c r="H2792" s="10"/>
      <c r="I2792" s="10"/>
    </row>
    <row r="2793" spans="2:9">
      <c r="B2793" s="10"/>
      <c r="C2793" s="10"/>
      <c r="D2793" s="10"/>
      <c r="E2793" s="10"/>
      <c r="F2793" s="10"/>
      <c r="G2793" s="10"/>
      <c r="H2793" s="10"/>
      <c r="I2793" s="10"/>
    </row>
    <row r="2794" spans="2:9">
      <c r="B2794" s="10"/>
      <c r="C2794" s="10"/>
      <c r="D2794" s="10"/>
      <c r="E2794" s="10"/>
      <c r="F2794" s="10"/>
      <c r="G2794" s="10"/>
      <c r="H2794" s="10"/>
      <c r="I2794" s="10"/>
    </row>
    <row r="2795" spans="2:9">
      <c r="B2795" s="10"/>
      <c r="C2795" s="10"/>
      <c r="D2795" s="10"/>
      <c r="E2795" s="10"/>
      <c r="F2795" s="10"/>
      <c r="G2795" s="10"/>
      <c r="H2795" s="10"/>
      <c r="I2795" s="10"/>
    </row>
    <row r="2796" spans="2:9">
      <c r="B2796" s="10"/>
      <c r="C2796" s="10"/>
      <c r="D2796" s="10"/>
      <c r="E2796" s="10"/>
      <c r="F2796" s="10"/>
      <c r="G2796" s="10"/>
      <c r="H2796" s="10"/>
      <c r="I2796" s="10"/>
    </row>
    <row r="2797" spans="2:9">
      <c r="B2797" s="10"/>
      <c r="C2797" s="10"/>
      <c r="D2797" s="10"/>
      <c r="E2797" s="10"/>
      <c r="F2797" s="10"/>
      <c r="G2797" s="10"/>
      <c r="H2797" s="10"/>
      <c r="I2797" s="10"/>
    </row>
    <row r="2798" spans="2:9">
      <c r="B2798" s="10"/>
      <c r="C2798" s="10"/>
      <c r="D2798" s="10"/>
      <c r="E2798" s="10"/>
      <c r="F2798" s="10"/>
      <c r="G2798" s="10"/>
      <c r="H2798" s="10"/>
      <c r="I2798" s="10"/>
    </row>
    <row r="2799" spans="2:9">
      <c r="B2799" s="10"/>
      <c r="C2799" s="10"/>
      <c r="D2799" s="10"/>
      <c r="E2799" s="10"/>
      <c r="F2799" s="10"/>
      <c r="G2799" s="10"/>
      <c r="H2799" s="10"/>
      <c r="I2799" s="10"/>
    </row>
    <row r="2800" spans="2:9">
      <c r="B2800" s="10"/>
      <c r="C2800" s="10"/>
      <c r="D2800" s="10"/>
      <c r="E2800" s="10"/>
      <c r="F2800" s="10"/>
      <c r="G2800" s="10"/>
      <c r="H2800" s="10"/>
      <c r="I2800" s="10"/>
    </row>
    <row r="2801" spans="2:9">
      <c r="B2801" s="10"/>
      <c r="C2801" s="10"/>
      <c r="D2801" s="10"/>
      <c r="E2801" s="10"/>
      <c r="F2801" s="10"/>
      <c r="G2801" s="10"/>
      <c r="H2801" s="10"/>
      <c r="I2801" s="10"/>
    </row>
    <row r="2802" spans="2:9">
      <c r="B2802" s="10"/>
      <c r="C2802" s="10"/>
      <c r="D2802" s="10"/>
      <c r="E2802" s="10"/>
      <c r="F2802" s="10"/>
      <c r="G2802" s="10"/>
      <c r="H2802" s="10"/>
      <c r="I2802" s="10"/>
    </row>
    <row r="2803" spans="2:9">
      <c r="B2803" s="10"/>
      <c r="C2803" s="10"/>
      <c r="D2803" s="10"/>
      <c r="E2803" s="10"/>
      <c r="F2803" s="10"/>
      <c r="G2803" s="10"/>
      <c r="H2803" s="10"/>
      <c r="I2803" s="10"/>
    </row>
    <row r="2804" spans="2:9">
      <c r="B2804" s="10"/>
      <c r="C2804" s="10"/>
      <c r="D2804" s="10"/>
      <c r="E2804" s="10"/>
      <c r="F2804" s="10"/>
      <c r="G2804" s="10"/>
      <c r="H2804" s="10"/>
      <c r="I2804" s="10"/>
    </row>
    <row r="2805" spans="2:9">
      <c r="B2805" s="10"/>
      <c r="C2805" s="10"/>
      <c r="D2805" s="10"/>
      <c r="E2805" s="10"/>
      <c r="F2805" s="10"/>
      <c r="G2805" s="10"/>
      <c r="H2805" s="10"/>
      <c r="I2805" s="10"/>
    </row>
    <row r="2806" spans="2:9">
      <c r="B2806" s="10"/>
      <c r="C2806" s="10"/>
      <c r="D2806" s="10"/>
      <c r="E2806" s="10"/>
      <c r="F2806" s="10"/>
      <c r="G2806" s="10"/>
      <c r="H2806" s="10"/>
      <c r="I2806" s="10"/>
    </row>
    <row r="2807" spans="2:9">
      <c r="B2807" s="10"/>
      <c r="C2807" s="10"/>
      <c r="D2807" s="10"/>
      <c r="E2807" s="10"/>
      <c r="F2807" s="10"/>
      <c r="G2807" s="10"/>
      <c r="H2807" s="10"/>
      <c r="I2807" s="10"/>
    </row>
    <row r="2808" spans="2:9">
      <c r="B2808" s="10"/>
      <c r="C2808" s="10"/>
      <c r="D2808" s="10"/>
      <c r="E2808" s="10"/>
      <c r="F2808" s="10"/>
      <c r="G2808" s="10"/>
      <c r="H2808" s="10"/>
      <c r="I2808" s="10"/>
    </row>
    <row r="2809" spans="2:9">
      <c r="B2809" s="10"/>
      <c r="C2809" s="10"/>
      <c r="D2809" s="10"/>
      <c r="E2809" s="10"/>
      <c r="F2809" s="10"/>
      <c r="G2809" s="10"/>
      <c r="H2809" s="10"/>
      <c r="I2809" s="10"/>
    </row>
    <row r="2810" spans="2:9">
      <c r="B2810" s="10"/>
      <c r="C2810" s="10"/>
      <c r="D2810" s="10"/>
      <c r="E2810" s="10"/>
      <c r="F2810" s="10"/>
      <c r="G2810" s="10"/>
      <c r="H2810" s="10"/>
      <c r="I2810" s="10"/>
    </row>
    <row r="2811" spans="2:9">
      <c r="B2811" s="10"/>
      <c r="C2811" s="10"/>
      <c r="D2811" s="10"/>
      <c r="E2811" s="10"/>
      <c r="F2811" s="10"/>
      <c r="G2811" s="10"/>
      <c r="H2811" s="10"/>
      <c r="I2811" s="10"/>
    </row>
    <row r="2812" spans="2:9">
      <c r="B2812" s="10"/>
      <c r="C2812" s="10"/>
      <c r="D2812" s="10"/>
      <c r="E2812" s="10"/>
      <c r="F2812" s="10"/>
      <c r="G2812" s="10"/>
      <c r="H2812" s="10"/>
      <c r="I2812" s="10"/>
    </row>
    <row r="2813" spans="2:9">
      <c r="B2813" s="10"/>
      <c r="C2813" s="10"/>
      <c r="D2813" s="10"/>
      <c r="E2813" s="10"/>
      <c r="F2813" s="10"/>
      <c r="G2813" s="10"/>
      <c r="H2813" s="10"/>
      <c r="I2813" s="10"/>
    </row>
    <row r="2814" spans="2:9">
      <c r="B2814" s="10"/>
      <c r="C2814" s="10"/>
      <c r="D2814" s="10"/>
      <c r="E2814" s="10"/>
      <c r="F2814" s="10"/>
      <c r="G2814" s="10"/>
      <c r="H2814" s="10"/>
      <c r="I2814" s="10"/>
    </row>
    <row r="2815" spans="2:9">
      <c r="B2815" s="10"/>
      <c r="C2815" s="10"/>
      <c r="D2815" s="10"/>
      <c r="E2815" s="10"/>
      <c r="F2815" s="10"/>
      <c r="G2815" s="10"/>
      <c r="H2815" s="10"/>
      <c r="I2815" s="10"/>
    </row>
    <row r="2816" spans="2:9">
      <c r="B2816" s="10"/>
      <c r="C2816" s="10"/>
      <c r="D2816" s="10"/>
      <c r="E2816" s="10"/>
      <c r="F2816" s="10"/>
      <c r="G2816" s="10"/>
      <c r="H2816" s="10"/>
      <c r="I2816" s="10"/>
    </row>
    <row r="2817" spans="2:9">
      <c r="B2817" s="10"/>
      <c r="C2817" s="10"/>
      <c r="D2817" s="10"/>
      <c r="E2817" s="10"/>
      <c r="F2817" s="10"/>
      <c r="G2817" s="10"/>
      <c r="H2817" s="10"/>
      <c r="I2817" s="10"/>
    </row>
    <row r="2818" spans="2:9">
      <c r="B2818" s="10"/>
      <c r="C2818" s="10"/>
      <c r="D2818" s="10"/>
      <c r="E2818" s="10"/>
      <c r="F2818" s="10"/>
      <c r="G2818" s="10"/>
      <c r="H2818" s="10"/>
      <c r="I2818" s="10"/>
    </row>
    <row r="2819" spans="2:9">
      <c r="B2819" s="10"/>
      <c r="C2819" s="10"/>
      <c r="D2819" s="10"/>
      <c r="E2819" s="10"/>
      <c r="F2819" s="10"/>
      <c r="G2819" s="10"/>
      <c r="H2819" s="10"/>
      <c r="I2819" s="10"/>
    </row>
    <row r="2820" spans="2:9">
      <c r="B2820" s="10"/>
      <c r="C2820" s="10"/>
      <c r="D2820" s="10"/>
      <c r="E2820" s="10"/>
      <c r="F2820" s="10"/>
      <c r="G2820" s="10"/>
      <c r="H2820" s="10"/>
      <c r="I2820" s="10"/>
    </row>
    <row r="2821" spans="2:9">
      <c r="B2821" s="10"/>
      <c r="C2821" s="10"/>
      <c r="D2821" s="10"/>
      <c r="E2821" s="10"/>
      <c r="F2821" s="10"/>
      <c r="G2821" s="10"/>
      <c r="H2821" s="10"/>
      <c r="I2821" s="10"/>
    </row>
    <row r="2822" spans="2:9">
      <c r="B2822" s="10"/>
      <c r="C2822" s="10"/>
      <c r="D2822" s="10"/>
      <c r="E2822" s="10"/>
      <c r="F2822" s="10"/>
      <c r="G2822" s="10"/>
      <c r="H2822" s="10"/>
      <c r="I2822" s="10"/>
    </row>
    <row r="2823" spans="2:9">
      <c r="B2823" s="10"/>
      <c r="C2823" s="10"/>
      <c r="D2823" s="10"/>
      <c r="E2823" s="10"/>
      <c r="F2823" s="10"/>
      <c r="G2823" s="10"/>
      <c r="H2823" s="10"/>
      <c r="I2823" s="10"/>
    </row>
    <row r="2824" spans="2:9">
      <c r="B2824" s="10"/>
      <c r="C2824" s="10"/>
      <c r="D2824" s="10"/>
      <c r="E2824" s="10"/>
      <c r="F2824" s="10"/>
      <c r="G2824" s="10"/>
      <c r="H2824" s="10"/>
      <c r="I2824" s="10"/>
    </row>
    <row r="2825" spans="2:9">
      <c r="B2825" s="10"/>
      <c r="C2825" s="10"/>
      <c r="D2825" s="10"/>
      <c r="E2825" s="10"/>
      <c r="F2825" s="10"/>
      <c r="G2825" s="10"/>
      <c r="H2825" s="10"/>
      <c r="I2825" s="10"/>
    </row>
    <row r="2826" spans="2:9">
      <c r="B2826" s="10"/>
      <c r="C2826" s="10"/>
      <c r="D2826" s="10"/>
      <c r="E2826" s="10"/>
      <c r="F2826" s="10"/>
      <c r="G2826" s="10"/>
      <c r="H2826" s="10"/>
      <c r="I2826" s="10"/>
    </row>
    <row r="2827" spans="2:9">
      <c r="B2827" s="10"/>
      <c r="C2827" s="10"/>
      <c r="D2827" s="10"/>
      <c r="E2827" s="10"/>
      <c r="F2827" s="10"/>
      <c r="G2827" s="10"/>
      <c r="H2827" s="10"/>
      <c r="I2827" s="10"/>
    </row>
    <row r="2828" spans="2:9">
      <c r="B2828" s="10"/>
      <c r="C2828" s="10"/>
      <c r="D2828" s="10"/>
      <c r="E2828" s="10"/>
      <c r="F2828" s="10"/>
      <c r="G2828" s="10"/>
      <c r="H2828" s="10"/>
      <c r="I2828" s="10"/>
    </row>
    <row r="2829" spans="2:9">
      <c r="B2829" s="10"/>
      <c r="C2829" s="10"/>
      <c r="D2829" s="10"/>
      <c r="E2829" s="10"/>
      <c r="F2829" s="10"/>
      <c r="G2829" s="10"/>
      <c r="H2829" s="10"/>
      <c r="I2829" s="10"/>
    </row>
    <row r="2830" spans="2:9">
      <c r="B2830" s="10"/>
      <c r="C2830" s="10"/>
      <c r="D2830" s="10"/>
      <c r="E2830" s="10"/>
      <c r="F2830" s="10"/>
      <c r="G2830" s="10"/>
      <c r="H2830" s="10"/>
      <c r="I2830" s="10"/>
    </row>
    <row r="2831" spans="2:9">
      <c r="B2831" s="10"/>
      <c r="C2831" s="10"/>
      <c r="D2831" s="10"/>
      <c r="E2831" s="10"/>
      <c r="F2831" s="10"/>
      <c r="G2831" s="10"/>
      <c r="H2831" s="10"/>
      <c r="I2831" s="10"/>
    </row>
    <row r="2832" spans="2:9">
      <c r="B2832" s="10"/>
      <c r="C2832" s="10"/>
      <c r="D2832" s="10"/>
      <c r="E2832" s="10"/>
      <c r="F2832" s="10"/>
      <c r="G2832" s="10"/>
      <c r="H2832" s="10"/>
      <c r="I2832" s="10"/>
    </row>
    <row r="2833" spans="2:9">
      <c r="B2833" s="10"/>
      <c r="C2833" s="10"/>
      <c r="D2833" s="10"/>
      <c r="E2833" s="10"/>
      <c r="F2833" s="10"/>
      <c r="G2833" s="10"/>
      <c r="H2833" s="10"/>
      <c r="I2833" s="10"/>
    </row>
    <row r="2834" spans="2:9">
      <c r="B2834" s="10"/>
      <c r="C2834" s="10"/>
      <c r="D2834" s="10"/>
      <c r="E2834" s="10"/>
      <c r="F2834" s="10"/>
      <c r="G2834" s="10"/>
      <c r="H2834" s="10"/>
      <c r="I2834" s="10"/>
    </row>
    <row r="2835" spans="2:9">
      <c r="B2835" s="10"/>
      <c r="C2835" s="10"/>
      <c r="D2835" s="10"/>
      <c r="E2835" s="10"/>
      <c r="F2835" s="10"/>
      <c r="G2835" s="10"/>
      <c r="H2835" s="10"/>
      <c r="I2835" s="10"/>
    </row>
    <row r="2836" spans="2:9">
      <c r="B2836" s="10"/>
      <c r="C2836" s="10"/>
      <c r="D2836" s="10"/>
      <c r="E2836" s="10"/>
      <c r="F2836" s="10"/>
      <c r="G2836" s="10"/>
      <c r="H2836" s="10"/>
      <c r="I2836" s="10"/>
    </row>
    <row r="2837" spans="2:9">
      <c r="B2837" s="10"/>
      <c r="C2837" s="10"/>
      <c r="D2837" s="10"/>
      <c r="E2837" s="10"/>
      <c r="F2837" s="10"/>
      <c r="G2837" s="10"/>
      <c r="H2837" s="10"/>
      <c r="I2837" s="10"/>
    </row>
    <row r="2838" spans="2:9">
      <c r="B2838" s="10"/>
      <c r="C2838" s="10"/>
      <c r="D2838" s="10"/>
      <c r="E2838" s="10"/>
      <c r="F2838" s="10"/>
      <c r="G2838" s="10"/>
      <c r="H2838" s="10"/>
      <c r="I2838" s="10"/>
    </row>
    <row r="2839" spans="2:9">
      <c r="B2839" s="10"/>
      <c r="C2839" s="10"/>
      <c r="D2839" s="10"/>
      <c r="E2839" s="10"/>
      <c r="F2839" s="10"/>
      <c r="G2839" s="10"/>
      <c r="H2839" s="10"/>
      <c r="I2839" s="10"/>
    </row>
    <row r="2840" spans="2:9">
      <c r="B2840" s="10"/>
      <c r="C2840" s="10"/>
      <c r="D2840" s="10"/>
      <c r="E2840" s="10"/>
      <c r="F2840" s="10"/>
      <c r="G2840" s="10"/>
      <c r="H2840" s="10"/>
      <c r="I2840" s="10"/>
    </row>
    <row r="2841" spans="2:9">
      <c r="B2841" s="10"/>
      <c r="C2841" s="10"/>
      <c r="D2841" s="10"/>
      <c r="E2841" s="10"/>
      <c r="F2841" s="10"/>
      <c r="G2841" s="10"/>
      <c r="H2841" s="10"/>
      <c r="I2841" s="10"/>
    </row>
    <row r="2842" spans="2:9">
      <c r="B2842" s="10"/>
      <c r="C2842" s="10"/>
      <c r="D2842" s="10"/>
      <c r="E2842" s="10"/>
      <c r="F2842" s="10"/>
      <c r="G2842" s="10"/>
      <c r="H2842" s="10"/>
      <c r="I2842" s="10"/>
    </row>
    <row r="2843" spans="2:9">
      <c r="B2843" s="10"/>
      <c r="C2843" s="10"/>
      <c r="D2843" s="10"/>
      <c r="E2843" s="10"/>
      <c r="F2843" s="10"/>
      <c r="G2843" s="10"/>
      <c r="H2843" s="10"/>
      <c r="I2843" s="10"/>
    </row>
    <row r="2844" spans="2:9">
      <c r="B2844" s="10"/>
      <c r="C2844" s="10"/>
      <c r="D2844" s="10"/>
      <c r="E2844" s="10"/>
      <c r="F2844" s="10"/>
      <c r="G2844" s="10"/>
      <c r="H2844" s="10"/>
      <c r="I2844" s="10"/>
    </row>
    <row r="2845" spans="2:9">
      <c r="B2845" s="10"/>
      <c r="C2845" s="10"/>
      <c r="D2845" s="10"/>
      <c r="E2845" s="10"/>
      <c r="F2845" s="10"/>
      <c r="G2845" s="10"/>
      <c r="H2845" s="10"/>
      <c r="I2845" s="10"/>
    </row>
    <row r="2846" spans="2:9">
      <c r="B2846" s="10"/>
      <c r="C2846" s="10"/>
      <c r="D2846" s="10"/>
      <c r="E2846" s="10"/>
      <c r="F2846" s="10"/>
      <c r="G2846" s="10"/>
      <c r="H2846" s="10"/>
      <c r="I2846" s="10"/>
    </row>
    <row r="2847" spans="2:9">
      <c r="B2847" s="10"/>
      <c r="C2847" s="10"/>
      <c r="D2847" s="10"/>
      <c r="E2847" s="10"/>
      <c r="F2847" s="10"/>
      <c r="G2847" s="10"/>
      <c r="H2847" s="10"/>
      <c r="I2847" s="10"/>
    </row>
    <row r="2848" spans="2:9">
      <c r="B2848" s="10"/>
      <c r="C2848" s="10"/>
      <c r="D2848" s="10"/>
      <c r="E2848" s="10"/>
      <c r="F2848" s="10"/>
      <c r="G2848" s="10"/>
      <c r="H2848" s="10"/>
      <c r="I2848" s="10"/>
    </row>
    <row r="2849" spans="2:9">
      <c r="B2849" s="10"/>
      <c r="C2849" s="10"/>
      <c r="D2849" s="10"/>
      <c r="E2849" s="10"/>
      <c r="F2849" s="10"/>
      <c r="G2849" s="10"/>
      <c r="H2849" s="10"/>
      <c r="I2849" s="10"/>
    </row>
    <row r="2850" spans="2:9">
      <c r="B2850" s="10"/>
      <c r="C2850" s="10"/>
      <c r="D2850" s="10"/>
      <c r="E2850" s="10"/>
      <c r="F2850" s="10"/>
      <c r="G2850" s="10"/>
      <c r="H2850" s="10"/>
      <c r="I2850" s="10"/>
    </row>
    <row r="2851" spans="2:9">
      <c r="B2851" s="10"/>
      <c r="C2851" s="10"/>
      <c r="D2851" s="10"/>
      <c r="E2851" s="10"/>
      <c r="F2851" s="10"/>
      <c r="G2851" s="10"/>
      <c r="H2851" s="10"/>
      <c r="I2851" s="10"/>
    </row>
    <row r="2852" spans="2:9">
      <c r="B2852" s="10"/>
      <c r="C2852" s="10"/>
      <c r="D2852" s="10"/>
      <c r="E2852" s="10"/>
      <c r="F2852" s="10"/>
      <c r="G2852" s="10"/>
      <c r="H2852" s="10"/>
      <c r="I2852" s="10"/>
    </row>
    <row r="2853" spans="2:9">
      <c r="B2853" s="10"/>
      <c r="C2853" s="10"/>
      <c r="D2853" s="10"/>
      <c r="E2853" s="10"/>
      <c r="F2853" s="10"/>
      <c r="G2853" s="10"/>
      <c r="H2853" s="10"/>
      <c r="I2853" s="10"/>
    </row>
    <row r="2854" spans="2:9">
      <c r="B2854" s="10"/>
      <c r="C2854" s="10"/>
      <c r="D2854" s="10"/>
      <c r="E2854" s="10"/>
      <c r="F2854" s="10"/>
      <c r="G2854" s="10"/>
      <c r="H2854" s="10"/>
      <c r="I2854" s="10"/>
    </row>
    <row r="2855" spans="2:9">
      <c r="B2855" s="10"/>
      <c r="C2855" s="10"/>
      <c r="D2855" s="10"/>
      <c r="E2855" s="10"/>
      <c r="F2855" s="10"/>
      <c r="G2855" s="10"/>
      <c r="H2855" s="10"/>
      <c r="I2855" s="10"/>
    </row>
    <row r="2856" spans="2:9">
      <c r="B2856" s="10"/>
      <c r="C2856" s="10"/>
      <c r="D2856" s="10"/>
      <c r="E2856" s="10"/>
      <c r="F2856" s="10"/>
      <c r="G2856" s="10"/>
      <c r="H2856" s="10"/>
      <c r="I2856" s="10"/>
    </row>
    <row r="2857" spans="2:9">
      <c r="B2857" s="10"/>
      <c r="C2857" s="10"/>
      <c r="D2857" s="10"/>
      <c r="E2857" s="10"/>
      <c r="F2857" s="10"/>
      <c r="G2857" s="10"/>
      <c r="H2857" s="10"/>
      <c r="I2857" s="10"/>
    </row>
    <row r="2858" spans="2:9">
      <c r="B2858" s="10"/>
      <c r="C2858" s="10"/>
      <c r="D2858" s="10"/>
      <c r="E2858" s="10"/>
      <c r="F2858" s="10"/>
      <c r="G2858" s="10"/>
      <c r="H2858" s="10"/>
      <c r="I2858" s="10"/>
    </row>
    <row r="2859" spans="2:9">
      <c r="B2859" s="10"/>
      <c r="C2859" s="10"/>
      <c r="D2859" s="10"/>
      <c r="E2859" s="10"/>
      <c r="F2859" s="10"/>
      <c r="G2859" s="10"/>
      <c r="H2859" s="10"/>
      <c r="I2859" s="10"/>
    </row>
    <row r="2860" spans="2:9">
      <c r="B2860" s="10"/>
      <c r="C2860" s="10"/>
      <c r="D2860" s="10"/>
      <c r="E2860" s="10"/>
      <c r="F2860" s="10"/>
      <c r="G2860" s="10"/>
      <c r="H2860" s="10"/>
      <c r="I2860" s="10"/>
    </row>
    <row r="2861" spans="2:9">
      <c r="B2861" s="10"/>
      <c r="C2861" s="10"/>
      <c r="D2861" s="10"/>
      <c r="E2861" s="10"/>
      <c r="F2861" s="10"/>
      <c r="G2861" s="10"/>
      <c r="H2861" s="10"/>
      <c r="I2861" s="10"/>
    </row>
    <row r="2862" spans="2:9">
      <c r="B2862" s="10"/>
      <c r="C2862" s="10"/>
      <c r="D2862" s="10"/>
      <c r="E2862" s="10"/>
      <c r="F2862" s="10"/>
      <c r="G2862" s="10"/>
      <c r="H2862" s="10"/>
      <c r="I2862" s="10"/>
    </row>
    <row r="2863" spans="2:9">
      <c r="B2863" s="10"/>
      <c r="C2863" s="10"/>
      <c r="D2863" s="10"/>
      <c r="E2863" s="10"/>
      <c r="F2863" s="10"/>
      <c r="G2863" s="10"/>
      <c r="H2863" s="10"/>
      <c r="I2863" s="10"/>
    </row>
    <row r="2864" spans="2:9">
      <c r="B2864" s="10"/>
      <c r="C2864" s="10"/>
      <c r="D2864" s="10"/>
      <c r="E2864" s="10"/>
      <c r="F2864" s="10"/>
      <c r="G2864" s="10"/>
      <c r="H2864" s="10"/>
      <c r="I2864" s="10"/>
    </row>
    <row r="2865" spans="2:9">
      <c r="B2865" s="10"/>
      <c r="C2865" s="10"/>
      <c r="D2865" s="10"/>
      <c r="E2865" s="10"/>
      <c r="F2865" s="10"/>
      <c r="G2865" s="10"/>
      <c r="H2865" s="10"/>
      <c r="I2865" s="10"/>
    </row>
    <row r="2866" spans="2:9">
      <c r="B2866" s="10"/>
      <c r="C2866" s="10"/>
      <c r="D2866" s="10"/>
      <c r="E2866" s="10"/>
      <c r="F2866" s="10"/>
      <c r="G2866" s="10"/>
      <c r="H2866" s="10"/>
      <c r="I2866" s="10"/>
    </row>
    <row r="2867" spans="2:9">
      <c r="B2867" s="10"/>
      <c r="C2867" s="10"/>
      <c r="D2867" s="10"/>
      <c r="E2867" s="10"/>
      <c r="F2867" s="10"/>
      <c r="G2867" s="10"/>
      <c r="H2867" s="10"/>
      <c r="I2867" s="10"/>
    </row>
    <row r="2868" spans="2:9">
      <c r="B2868" s="10"/>
      <c r="C2868" s="10"/>
      <c r="D2868" s="10"/>
      <c r="E2868" s="10"/>
      <c r="F2868" s="10"/>
      <c r="G2868" s="10"/>
      <c r="H2868" s="10"/>
      <c r="I2868" s="10"/>
    </row>
    <row r="2869" spans="2:9">
      <c r="B2869" s="10"/>
      <c r="C2869" s="10"/>
      <c r="D2869" s="10"/>
      <c r="E2869" s="10"/>
      <c r="F2869" s="10"/>
      <c r="G2869" s="10"/>
      <c r="H2869" s="10"/>
      <c r="I2869" s="10"/>
    </row>
    <row r="2870" spans="2:9">
      <c r="B2870" s="10"/>
      <c r="C2870" s="10"/>
      <c r="D2870" s="10"/>
      <c r="E2870" s="10"/>
      <c r="F2870" s="10"/>
      <c r="G2870" s="10"/>
      <c r="H2870" s="10"/>
      <c r="I2870" s="10"/>
    </row>
    <row r="2871" spans="2:9">
      <c r="B2871" s="10"/>
      <c r="C2871" s="10"/>
      <c r="D2871" s="10"/>
      <c r="E2871" s="10"/>
      <c r="F2871" s="10"/>
      <c r="G2871" s="10"/>
      <c r="H2871" s="10"/>
      <c r="I2871" s="10"/>
    </row>
    <row r="2872" spans="2:9">
      <c r="B2872" s="10"/>
      <c r="C2872" s="10"/>
      <c r="D2872" s="10"/>
      <c r="E2872" s="10"/>
      <c r="F2872" s="10"/>
      <c r="G2872" s="10"/>
      <c r="H2872" s="10"/>
      <c r="I2872" s="10"/>
    </row>
    <row r="2873" spans="2:9">
      <c r="B2873" s="10"/>
      <c r="C2873" s="10"/>
      <c r="D2873" s="10"/>
      <c r="E2873" s="10"/>
      <c r="F2873" s="10"/>
      <c r="G2873" s="10"/>
      <c r="H2873" s="10"/>
      <c r="I2873" s="10"/>
    </row>
    <row r="2874" spans="2:9">
      <c r="B2874" s="10"/>
      <c r="C2874" s="10"/>
      <c r="D2874" s="10"/>
      <c r="E2874" s="10"/>
      <c r="F2874" s="10"/>
      <c r="G2874" s="10"/>
      <c r="H2874" s="10"/>
      <c r="I2874" s="10"/>
    </row>
    <row r="2875" spans="2:9">
      <c r="B2875" s="10"/>
      <c r="C2875" s="10"/>
      <c r="D2875" s="10"/>
      <c r="E2875" s="10"/>
      <c r="F2875" s="10"/>
      <c r="G2875" s="10"/>
      <c r="H2875" s="10"/>
      <c r="I2875" s="10"/>
    </row>
    <row r="2876" spans="2:9">
      <c r="B2876" s="10"/>
      <c r="C2876" s="10"/>
      <c r="D2876" s="10"/>
      <c r="E2876" s="10"/>
      <c r="F2876" s="10"/>
      <c r="G2876" s="10"/>
      <c r="H2876" s="10"/>
      <c r="I2876" s="10"/>
    </row>
    <row r="2877" spans="2:9">
      <c r="B2877" s="10"/>
      <c r="C2877" s="10"/>
      <c r="D2877" s="10"/>
      <c r="E2877" s="10"/>
      <c r="F2877" s="10"/>
      <c r="G2877" s="10"/>
      <c r="H2877" s="10"/>
      <c r="I2877" s="10"/>
    </row>
    <row r="2878" spans="2:9">
      <c r="B2878" s="10"/>
      <c r="C2878" s="10"/>
      <c r="D2878" s="10"/>
      <c r="E2878" s="10"/>
      <c r="F2878" s="10"/>
      <c r="G2878" s="10"/>
      <c r="H2878" s="10"/>
      <c r="I2878" s="10"/>
    </row>
    <row r="2879" spans="2:9">
      <c r="B2879" s="10"/>
      <c r="C2879" s="10"/>
      <c r="D2879" s="10"/>
      <c r="E2879" s="10"/>
      <c r="F2879" s="10"/>
      <c r="G2879" s="10"/>
      <c r="H2879" s="10"/>
      <c r="I2879" s="10"/>
    </row>
    <row r="2880" spans="2:9">
      <c r="B2880" s="10"/>
      <c r="C2880" s="10"/>
      <c r="D2880" s="10"/>
      <c r="E2880" s="10"/>
      <c r="F2880" s="10"/>
      <c r="G2880" s="10"/>
      <c r="H2880" s="10"/>
      <c r="I2880" s="10"/>
    </row>
    <row r="2881" spans="2:9">
      <c r="B2881" s="10"/>
      <c r="C2881" s="10"/>
      <c r="D2881" s="10"/>
      <c r="E2881" s="10"/>
      <c r="F2881" s="10"/>
      <c r="G2881" s="10"/>
      <c r="H2881" s="10"/>
      <c r="I2881" s="10"/>
    </row>
    <row r="2882" spans="2:9">
      <c r="B2882" s="10"/>
      <c r="C2882" s="10"/>
      <c r="D2882" s="10"/>
      <c r="E2882" s="10"/>
      <c r="F2882" s="10"/>
      <c r="G2882" s="10"/>
      <c r="H2882" s="10"/>
      <c r="I2882" s="10"/>
    </row>
    <row r="2883" spans="2:9">
      <c r="B2883" s="10"/>
      <c r="C2883" s="10"/>
      <c r="D2883" s="10"/>
      <c r="E2883" s="10"/>
      <c r="F2883" s="10"/>
      <c r="G2883" s="10"/>
      <c r="H2883" s="10"/>
      <c r="I2883" s="10"/>
    </row>
    <row r="2884" spans="2:9">
      <c r="B2884" s="10"/>
      <c r="C2884" s="10"/>
      <c r="D2884" s="10"/>
      <c r="E2884" s="10"/>
      <c r="F2884" s="10"/>
      <c r="G2884" s="10"/>
      <c r="H2884" s="10"/>
      <c r="I2884" s="10"/>
    </row>
    <row r="2885" spans="2:9">
      <c r="B2885" s="10"/>
      <c r="C2885" s="10"/>
      <c r="D2885" s="10"/>
      <c r="E2885" s="10"/>
      <c r="F2885" s="10"/>
      <c r="G2885" s="10"/>
      <c r="H2885" s="10"/>
      <c r="I2885" s="10"/>
    </row>
    <row r="2886" spans="2:9">
      <c r="B2886" s="10"/>
      <c r="C2886" s="10"/>
      <c r="D2886" s="10"/>
      <c r="E2886" s="10"/>
      <c r="F2886" s="10"/>
      <c r="G2886" s="10"/>
      <c r="H2886" s="10"/>
      <c r="I2886" s="10"/>
    </row>
    <row r="2887" spans="2:9">
      <c r="B2887" s="10"/>
      <c r="C2887" s="10"/>
      <c r="D2887" s="10"/>
      <c r="E2887" s="10"/>
      <c r="F2887" s="10"/>
      <c r="G2887" s="10"/>
      <c r="H2887" s="10"/>
      <c r="I2887" s="10"/>
    </row>
    <row r="2888" spans="2:9">
      <c r="B2888" s="10"/>
      <c r="C2888" s="10"/>
      <c r="D2888" s="10"/>
      <c r="E2888" s="10"/>
      <c r="F2888" s="10"/>
      <c r="G2888" s="10"/>
      <c r="H2888" s="10"/>
      <c r="I2888" s="10"/>
    </row>
    <row r="2889" spans="2:9">
      <c r="B2889" s="10"/>
      <c r="C2889" s="10"/>
      <c r="D2889" s="10"/>
      <c r="E2889" s="10"/>
      <c r="F2889" s="10"/>
      <c r="G2889" s="10"/>
      <c r="H2889" s="10"/>
      <c r="I2889" s="10"/>
    </row>
    <row r="2890" spans="2:9">
      <c r="B2890" s="10"/>
      <c r="C2890" s="10"/>
      <c r="D2890" s="10"/>
      <c r="E2890" s="10"/>
      <c r="F2890" s="10"/>
      <c r="G2890" s="10"/>
      <c r="H2890" s="10"/>
      <c r="I2890" s="10"/>
    </row>
    <row r="2891" spans="2:9">
      <c r="B2891" s="10"/>
      <c r="C2891" s="10"/>
      <c r="D2891" s="10"/>
      <c r="E2891" s="10"/>
      <c r="F2891" s="10"/>
      <c r="G2891" s="10"/>
      <c r="H2891" s="10"/>
      <c r="I2891" s="10"/>
    </row>
    <row r="2892" spans="2:9">
      <c r="B2892" s="10"/>
      <c r="C2892" s="10"/>
      <c r="D2892" s="10"/>
      <c r="E2892" s="10"/>
      <c r="F2892" s="10"/>
      <c r="G2892" s="10"/>
      <c r="H2892" s="10"/>
      <c r="I2892" s="10"/>
    </row>
    <row r="2893" spans="2:9">
      <c r="B2893" s="10"/>
      <c r="C2893" s="10"/>
      <c r="D2893" s="10"/>
      <c r="E2893" s="10"/>
      <c r="F2893" s="10"/>
      <c r="G2893" s="10"/>
      <c r="H2893" s="10"/>
      <c r="I2893" s="10"/>
    </row>
    <row r="2894" spans="2:9">
      <c r="B2894" s="10"/>
      <c r="C2894" s="10"/>
      <c r="D2894" s="10"/>
      <c r="E2894" s="10"/>
      <c r="F2894" s="10"/>
      <c r="G2894" s="10"/>
      <c r="H2894" s="10"/>
      <c r="I2894" s="10"/>
    </row>
    <row r="2895" spans="2:9">
      <c r="B2895" s="10"/>
      <c r="C2895" s="10"/>
      <c r="D2895" s="10"/>
      <c r="E2895" s="10"/>
      <c r="F2895" s="10"/>
      <c r="G2895" s="10"/>
      <c r="H2895" s="10"/>
      <c r="I2895" s="10"/>
    </row>
    <row r="2896" spans="2:9">
      <c r="B2896" s="10"/>
      <c r="C2896" s="10"/>
      <c r="D2896" s="10"/>
      <c r="E2896" s="10"/>
      <c r="F2896" s="10"/>
      <c r="G2896" s="10"/>
      <c r="H2896" s="10"/>
      <c r="I2896" s="10"/>
    </row>
    <row r="2897" spans="2:9">
      <c r="B2897" s="10"/>
      <c r="C2897" s="10"/>
      <c r="D2897" s="10"/>
      <c r="E2897" s="10"/>
      <c r="F2897" s="10"/>
      <c r="G2897" s="10"/>
      <c r="H2897" s="10"/>
      <c r="I2897" s="10"/>
    </row>
    <row r="2898" spans="2:9">
      <c r="B2898" s="10"/>
      <c r="C2898" s="10"/>
      <c r="D2898" s="10"/>
      <c r="E2898" s="10"/>
      <c r="F2898" s="10"/>
      <c r="G2898" s="10"/>
      <c r="H2898" s="10"/>
      <c r="I2898" s="10"/>
    </row>
    <row r="2899" spans="2:9">
      <c r="B2899" s="10"/>
      <c r="C2899" s="10"/>
      <c r="D2899" s="10"/>
      <c r="E2899" s="10"/>
      <c r="F2899" s="10"/>
      <c r="G2899" s="10"/>
      <c r="H2899" s="10"/>
      <c r="I2899" s="10"/>
    </row>
    <row r="2900" spans="2:9">
      <c r="B2900" s="10"/>
      <c r="C2900" s="10"/>
      <c r="D2900" s="10"/>
      <c r="E2900" s="10"/>
      <c r="F2900" s="10"/>
      <c r="G2900" s="10"/>
      <c r="H2900" s="10"/>
      <c r="I2900" s="10"/>
    </row>
    <row r="2901" spans="2:9">
      <c r="B2901" s="10"/>
      <c r="C2901" s="10"/>
      <c r="D2901" s="10"/>
      <c r="E2901" s="10"/>
      <c r="F2901" s="10"/>
      <c r="G2901" s="10"/>
      <c r="H2901" s="10"/>
      <c r="I2901" s="10"/>
    </row>
    <row r="2902" spans="2:9">
      <c r="B2902" s="10"/>
      <c r="C2902" s="10"/>
      <c r="D2902" s="10"/>
      <c r="E2902" s="10"/>
      <c r="F2902" s="10"/>
      <c r="G2902" s="10"/>
      <c r="H2902" s="10"/>
      <c r="I2902" s="10"/>
    </row>
    <row r="2903" spans="2:9">
      <c r="B2903" s="10"/>
      <c r="C2903" s="10"/>
      <c r="D2903" s="10"/>
      <c r="E2903" s="10"/>
      <c r="F2903" s="10"/>
      <c r="G2903" s="10"/>
      <c r="H2903" s="10"/>
      <c r="I2903" s="10"/>
    </row>
    <row r="2904" spans="2:9">
      <c r="B2904" s="10"/>
      <c r="C2904" s="10"/>
      <c r="D2904" s="10"/>
      <c r="E2904" s="10"/>
      <c r="F2904" s="10"/>
      <c r="G2904" s="10"/>
      <c r="H2904" s="10"/>
      <c r="I2904" s="10"/>
    </row>
    <row r="2905" spans="2:9">
      <c r="B2905" s="10"/>
      <c r="C2905" s="10"/>
      <c r="D2905" s="10"/>
      <c r="E2905" s="10"/>
      <c r="F2905" s="10"/>
      <c r="G2905" s="10"/>
      <c r="H2905" s="10"/>
      <c r="I2905" s="10"/>
    </row>
    <row r="2906" spans="2:9">
      <c r="B2906" s="10"/>
      <c r="C2906" s="10"/>
      <c r="D2906" s="10"/>
      <c r="E2906" s="10"/>
      <c r="F2906" s="10"/>
      <c r="G2906" s="10"/>
      <c r="H2906" s="10"/>
      <c r="I2906" s="10"/>
    </row>
    <row r="2907" spans="2:9">
      <c r="B2907" s="10"/>
      <c r="C2907" s="10"/>
      <c r="D2907" s="10"/>
      <c r="E2907" s="10"/>
      <c r="F2907" s="10"/>
      <c r="G2907" s="10"/>
      <c r="H2907" s="10"/>
      <c r="I2907" s="10"/>
    </row>
    <row r="2908" spans="2:9">
      <c r="B2908" s="10"/>
      <c r="C2908" s="10"/>
      <c r="D2908" s="10"/>
      <c r="E2908" s="10"/>
      <c r="F2908" s="10"/>
      <c r="G2908" s="10"/>
      <c r="H2908" s="10"/>
      <c r="I2908" s="10"/>
    </row>
    <row r="2909" spans="2:9">
      <c r="B2909" s="10"/>
      <c r="C2909" s="10"/>
      <c r="D2909" s="10"/>
      <c r="E2909" s="10"/>
      <c r="F2909" s="10"/>
      <c r="G2909" s="10"/>
      <c r="H2909" s="10"/>
      <c r="I2909" s="10"/>
    </row>
    <row r="2910" spans="2:9">
      <c r="B2910" s="10"/>
      <c r="C2910" s="10"/>
      <c r="D2910" s="10"/>
      <c r="E2910" s="10"/>
      <c r="F2910" s="10"/>
      <c r="G2910" s="10"/>
      <c r="H2910" s="10"/>
      <c r="I2910" s="10"/>
    </row>
    <row r="2911" spans="2:9">
      <c r="B2911" s="10"/>
      <c r="C2911" s="10"/>
      <c r="D2911" s="10"/>
      <c r="E2911" s="10"/>
      <c r="F2911" s="10"/>
      <c r="G2911" s="10"/>
      <c r="H2911" s="10"/>
      <c r="I2911" s="10"/>
    </row>
    <row r="2912" spans="2:9">
      <c r="B2912" s="10"/>
      <c r="C2912" s="10"/>
      <c r="D2912" s="10"/>
      <c r="E2912" s="10"/>
      <c r="F2912" s="10"/>
      <c r="G2912" s="10"/>
      <c r="H2912" s="10"/>
      <c r="I2912" s="10"/>
    </row>
    <row r="2913" spans="2:9">
      <c r="B2913" s="10"/>
      <c r="C2913" s="10"/>
      <c r="D2913" s="10"/>
      <c r="E2913" s="10"/>
      <c r="F2913" s="10"/>
      <c r="G2913" s="10"/>
      <c r="H2913" s="10"/>
      <c r="I2913" s="10"/>
    </row>
    <row r="2914" spans="2:9">
      <c r="B2914" s="10"/>
      <c r="C2914" s="10"/>
      <c r="D2914" s="10"/>
      <c r="E2914" s="10"/>
      <c r="F2914" s="10"/>
      <c r="G2914" s="10"/>
      <c r="H2914" s="10"/>
      <c r="I2914" s="10"/>
    </row>
    <row r="2915" spans="2:9">
      <c r="B2915" s="10"/>
      <c r="C2915" s="10"/>
      <c r="D2915" s="10"/>
      <c r="E2915" s="10"/>
      <c r="F2915" s="10"/>
      <c r="G2915" s="10"/>
      <c r="H2915" s="10"/>
      <c r="I2915" s="10"/>
    </row>
    <row r="2916" spans="2:9">
      <c r="B2916" s="10"/>
      <c r="C2916" s="10"/>
      <c r="D2916" s="10"/>
      <c r="E2916" s="10"/>
      <c r="F2916" s="10"/>
      <c r="G2916" s="10"/>
      <c r="H2916" s="10"/>
      <c r="I2916" s="10"/>
    </row>
    <row r="2917" spans="2:9">
      <c r="B2917" s="10"/>
      <c r="C2917" s="10"/>
      <c r="D2917" s="10"/>
      <c r="E2917" s="10"/>
      <c r="F2917" s="10"/>
      <c r="G2917" s="10"/>
      <c r="H2917" s="10"/>
      <c r="I2917" s="10"/>
    </row>
    <row r="2918" spans="2:9">
      <c r="B2918" s="10"/>
      <c r="C2918" s="10"/>
      <c r="D2918" s="10"/>
      <c r="E2918" s="10"/>
      <c r="F2918" s="10"/>
      <c r="G2918" s="10"/>
      <c r="H2918" s="10"/>
      <c r="I2918" s="10"/>
    </row>
    <row r="2919" spans="2:9">
      <c r="B2919" s="10"/>
      <c r="C2919" s="10"/>
      <c r="D2919" s="10"/>
      <c r="E2919" s="10"/>
      <c r="F2919" s="10"/>
      <c r="G2919" s="10"/>
      <c r="H2919" s="10"/>
      <c r="I2919" s="10"/>
    </row>
    <row r="2920" spans="2:9">
      <c r="B2920" s="10"/>
      <c r="C2920" s="10"/>
      <c r="D2920" s="10"/>
      <c r="E2920" s="10"/>
      <c r="F2920" s="10"/>
      <c r="G2920" s="10"/>
      <c r="H2920" s="10"/>
      <c r="I2920" s="10"/>
    </row>
    <row r="2921" spans="2:9">
      <c r="B2921" s="10"/>
      <c r="C2921" s="10"/>
      <c r="D2921" s="10"/>
      <c r="E2921" s="10"/>
      <c r="F2921" s="10"/>
      <c r="G2921" s="10"/>
      <c r="H2921" s="10"/>
      <c r="I2921" s="10"/>
    </row>
    <row r="2922" spans="2:9">
      <c r="B2922" s="10"/>
      <c r="C2922" s="10"/>
      <c r="D2922" s="10"/>
      <c r="E2922" s="10"/>
      <c r="F2922" s="10"/>
      <c r="G2922" s="10"/>
      <c r="H2922" s="10"/>
      <c r="I2922" s="10"/>
    </row>
    <row r="2923" spans="2:9">
      <c r="B2923" s="10"/>
      <c r="C2923" s="10"/>
      <c r="D2923" s="10"/>
      <c r="E2923" s="10"/>
      <c r="F2923" s="10"/>
      <c r="G2923" s="10"/>
      <c r="H2923" s="10"/>
      <c r="I2923" s="10"/>
    </row>
    <row r="2924" spans="2:9">
      <c r="B2924" s="10"/>
      <c r="C2924" s="10"/>
      <c r="D2924" s="10"/>
      <c r="E2924" s="10"/>
      <c r="F2924" s="10"/>
      <c r="G2924" s="10"/>
      <c r="H2924" s="10"/>
      <c r="I2924" s="10"/>
    </row>
    <row r="2925" spans="2:9">
      <c r="B2925" s="10"/>
      <c r="C2925" s="10"/>
      <c r="D2925" s="10"/>
      <c r="E2925" s="10"/>
      <c r="F2925" s="10"/>
      <c r="G2925" s="10"/>
      <c r="H2925" s="10"/>
      <c r="I2925" s="10"/>
    </row>
    <row r="2926" spans="2:9">
      <c r="B2926" s="10"/>
      <c r="C2926" s="10"/>
      <c r="D2926" s="10"/>
      <c r="E2926" s="10"/>
      <c r="F2926" s="10"/>
      <c r="G2926" s="10"/>
      <c r="H2926" s="10"/>
      <c r="I2926" s="10"/>
    </row>
    <row r="2927" spans="2:9">
      <c r="B2927" s="10"/>
      <c r="C2927" s="10"/>
      <c r="D2927" s="10"/>
      <c r="E2927" s="10"/>
      <c r="F2927" s="10"/>
      <c r="G2927" s="10"/>
      <c r="H2927" s="10"/>
      <c r="I2927" s="10"/>
    </row>
    <row r="2928" spans="2:9">
      <c r="B2928" s="10"/>
      <c r="C2928" s="10"/>
      <c r="D2928" s="10"/>
      <c r="E2928" s="10"/>
      <c r="F2928" s="10"/>
      <c r="G2928" s="10"/>
      <c r="H2928" s="10"/>
      <c r="I2928" s="10"/>
    </row>
    <row r="2929" spans="2:9">
      <c r="B2929" s="10"/>
      <c r="C2929" s="10"/>
      <c r="D2929" s="10"/>
      <c r="E2929" s="10"/>
      <c r="F2929" s="10"/>
      <c r="G2929" s="10"/>
      <c r="H2929" s="10"/>
      <c r="I2929" s="10"/>
    </row>
    <row r="2930" spans="2:9">
      <c r="B2930" s="10"/>
      <c r="C2930" s="10"/>
      <c r="D2930" s="10"/>
      <c r="E2930" s="10"/>
      <c r="F2930" s="10"/>
      <c r="G2930" s="10"/>
      <c r="H2930" s="10"/>
      <c r="I2930" s="10"/>
    </row>
    <row r="2931" spans="2:9">
      <c r="B2931" s="10"/>
      <c r="C2931" s="10"/>
      <c r="D2931" s="10"/>
      <c r="E2931" s="10"/>
      <c r="F2931" s="10"/>
      <c r="G2931" s="10"/>
      <c r="H2931" s="10"/>
      <c r="I2931" s="10"/>
    </row>
    <row r="2932" spans="2:9">
      <c r="B2932" s="10"/>
      <c r="C2932" s="10"/>
      <c r="D2932" s="10"/>
      <c r="E2932" s="10"/>
      <c r="F2932" s="10"/>
      <c r="G2932" s="10"/>
      <c r="H2932" s="10"/>
      <c r="I2932" s="10"/>
    </row>
    <row r="2933" spans="2:9">
      <c r="B2933" s="10"/>
      <c r="C2933" s="10"/>
      <c r="D2933" s="10"/>
      <c r="E2933" s="10"/>
      <c r="F2933" s="10"/>
      <c r="G2933" s="10"/>
      <c r="H2933" s="10"/>
      <c r="I2933" s="10"/>
    </row>
    <row r="2934" spans="2:9">
      <c r="B2934" s="10"/>
      <c r="C2934" s="10"/>
      <c r="D2934" s="10"/>
      <c r="E2934" s="10"/>
      <c r="F2934" s="10"/>
      <c r="G2934" s="10"/>
      <c r="H2934" s="10"/>
      <c r="I2934" s="10"/>
    </row>
    <row r="2935" spans="2:9">
      <c r="B2935" s="10"/>
      <c r="C2935" s="10"/>
      <c r="D2935" s="10"/>
      <c r="E2935" s="10"/>
      <c r="F2935" s="10"/>
      <c r="G2935" s="10"/>
      <c r="H2935" s="10"/>
      <c r="I2935" s="10"/>
    </row>
    <row r="2936" spans="2:9">
      <c r="B2936" s="10"/>
      <c r="C2936" s="10"/>
      <c r="D2936" s="10"/>
      <c r="E2936" s="10"/>
      <c r="F2936" s="10"/>
      <c r="G2936" s="10"/>
      <c r="H2936" s="10"/>
      <c r="I2936" s="10"/>
    </row>
    <row r="2937" spans="2:9">
      <c r="B2937" s="10"/>
      <c r="C2937" s="10"/>
      <c r="D2937" s="10"/>
      <c r="E2937" s="10"/>
      <c r="F2937" s="10"/>
      <c r="G2937" s="10"/>
      <c r="H2937" s="10"/>
      <c r="I2937" s="10"/>
    </row>
    <row r="2938" spans="2:9">
      <c r="B2938" s="10"/>
      <c r="C2938" s="10"/>
      <c r="D2938" s="10"/>
      <c r="E2938" s="10"/>
      <c r="F2938" s="10"/>
      <c r="G2938" s="10"/>
      <c r="H2938" s="10"/>
      <c r="I2938" s="10"/>
    </row>
    <row r="2939" spans="2:9">
      <c r="B2939" s="10"/>
      <c r="C2939" s="10"/>
      <c r="D2939" s="10"/>
      <c r="E2939" s="10"/>
      <c r="F2939" s="10"/>
      <c r="G2939" s="10"/>
      <c r="H2939" s="10"/>
      <c r="I2939" s="10"/>
    </row>
    <row r="2940" spans="2:9">
      <c r="B2940" s="10"/>
      <c r="C2940" s="10"/>
      <c r="D2940" s="10"/>
      <c r="E2940" s="10"/>
      <c r="F2940" s="10"/>
      <c r="G2940" s="10"/>
      <c r="H2940" s="10"/>
      <c r="I2940" s="10"/>
    </row>
    <row r="2941" spans="2:9">
      <c r="B2941" s="10"/>
      <c r="C2941" s="10"/>
      <c r="D2941" s="10"/>
      <c r="E2941" s="10"/>
      <c r="F2941" s="10"/>
      <c r="G2941" s="10"/>
      <c r="H2941" s="10"/>
      <c r="I2941" s="10"/>
    </row>
    <row r="2942" spans="2:9">
      <c r="B2942" s="10"/>
      <c r="C2942" s="10"/>
      <c r="D2942" s="10"/>
      <c r="E2942" s="10"/>
      <c r="F2942" s="10"/>
      <c r="G2942" s="10"/>
      <c r="H2942" s="10"/>
      <c r="I2942" s="10"/>
    </row>
    <row r="2943" spans="2:9">
      <c r="B2943" s="10"/>
      <c r="C2943" s="10"/>
      <c r="D2943" s="10"/>
      <c r="E2943" s="10"/>
      <c r="F2943" s="10"/>
      <c r="G2943" s="10"/>
      <c r="H2943" s="10"/>
      <c r="I2943" s="10"/>
    </row>
    <row r="2944" spans="2:9">
      <c r="B2944" s="10"/>
      <c r="C2944" s="10"/>
      <c r="D2944" s="10"/>
      <c r="E2944" s="10"/>
      <c r="F2944" s="10"/>
      <c r="G2944" s="10"/>
      <c r="H2944" s="10"/>
      <c r="I2944" s="10"/>
    </row>
    <row r="2945" spans="2:9">
      <c r="B2945" s="10"/>
      <c r="C2945" s="10"/>
      <c r="D2945" s="10"/>
      <c r="E2945" s="10"/>
      <c r="F2945" s="10"/>
      <c r="G2945" s="10"/>
      <c r="H2945" s="10"/>
      <c r="I2945" s="10"/>
    </row>
    <row r="2946" spans="2:9">
      <c r="B2946" s="10"/>
      <c r="C2946" s="10"/>
      <c r="D2946" s="10"/>
      <c r="E2946" s="10"/>
      <c r="F2946" s="10"/>
      <c r="G2946" s="10"/>
      <c r="H2946" s="10"/>
      <c r="I2946" s="10"/>
    </row>
    <row r="2947" spans="2:9">
      <c r="B2947" s="10"/>
      <c r="C2947" s="10"/>
      <c r="D2947" s="10"/>
      <c r="E2947" s="10"/>
      <c r="F2947" s="10"/>
      <c r="G2947" s="10"/>
      <c r="H2947" s="10"/>
      <c r="I2947" s="10"/>
    </row>
    <row r="2948" spans="2:9">
      <c r="B2948" s="10"/>
      <c r="C2948" s="10"/>
      <c r="D2948" s="10"/>
      <c r="E2948" s="10"/>
      <c r="F2948" s="10"/>
      <c r="G2948" s="10"/>
      <c r="H2948" s="10"/>
      <c r="I2948" s="10"/>
    </row>
    <row r="2949" spans="2:9">
      <c r="B2949" s="10"/>
      <c r="C2949" s="10"/>
      <c r="D2949" s="10"/>
      <c r="E2949" s="10"/>
      <c r="F2949" s="10"/>
      <c r="G2949" s="10"/>
      <c r="H2949" s="10"/>
      <c r="I2949" s="10"/>
    </row>
    <row r="2950" spans="2:9">
      <c r="B2950" s="10"/>
      <c r="C2950" s="10"/>
      <c r="D2950" s="10"/>
      <c r="E2950" s="10"/>
      <c r="F2950" s="10"/>
      <c r="G2950" s="10"/>
      <c r="H2950" s="10"/>
      <c r="I2950" s="10"/>
    </row>
    <row r="2951" spans="2:9">
      <c r="B2951" s="10"/>
      <c r="C2951" s="10"/>
      <c r="D2951" s="10"/>
      <c r="E2951" s="10"/>
      <c r="F2951" s="10"/>
      <c r="G2951" s="10"/>
      <c r="H2951" s="10"/>
      <c r="I2951" s="10"/>
    </row>
    <row r="2952" spans="2:9">
      <c r="B2952" s="10"/>
      <c r="C2952" s="10"/>
      <c r="D2952" s="10"/>
      <c r="E2952" s="10"/>
      <c r="F2952" s="10"/>
      <c r="G2952" s="10"/>
      <c r="H2952" s="10"/>
      <c r="I2952" s="10"/>
    </row>
    <row r="2953" spans="2:9">
      <c r="B2953" s="10"/>
      <c r="C2953" s="10"/>
      <c r="D2953" s="10"/>
      <c r="E2953" s="10"/>
      <c r="F2953" s="10"/>
      <c r="G2953" s="10"/>
      <c r="H2953" s="10"/>
      <c r="I2953" s="10"/>
    </row>
    <row r="2954" spans="2:9">
      <c r="B2954" s="10"/>
      <c r="C2954" s="10"/>
      <c r="D2954" s="10"/>
      <c r="E2954" s="10"/>
      <c r="F2954" s="10"/>
      <c r="G2954" s="10"/>
      <c r="H2954" s="10"/>
      <c r="I2954" s="10"/>
    </row>
    <row r="2955" spans="2:9">
      <c r="B2955" s="10"/>
      <c r="C2955" s="10"/>
      <c r="D2955" s="10"/>
      <c r="E2955" s="10"/>
      <c r="F2955" s="10"/>
      <c r="G2955" s="10"/>
      <c r="H2955" s="10"/>
      <c r="I2955" s="10"/>
    </row>
    <row r="2956" spans="2:9">
      <c r="B2956" s="10"/>
      <c r="C2956" s="10"/>
      <c r="D2956" s="10"/>
      <c r="E2956" s="10"/>
      <c r="F2956" s="10"/>
      <c r="G2956" s="10"/>
      <c r="H2956" s="10"/>
      <c r="I2956" s="10"/>
    </row>
    <row r="2957" spans="2:9">
      <c r="B2957" s="10"/>
      <c r="C2957" s="10"/>
      <c r="D2957" s="10"/>
      <c r="E2957" s="10"/>
      <c r="F2957" s="10"/>
      <c r="G2957" s="10"/>
      <c r="H2957" s="10"/>
      <c r="I2957" s="10"/>
    </row>
    <row r="2958" spans="2:9">
      <c r="B2958" s="10"/>
      <c r="C2958" s="10"/>
      <c r="D2958" s="10"/>
      <c r="E2958" s="10"/>
      <c r="F2958" s="10"/>
      <c r="G2958" s="10"/>
      <c r="H2958" s="10"/>
      <c r="I2958" s="10"/>
    </row>
    <row r="2959" spans="2:9">
      <c r="B2959" s="10"/>
      <c r="C2959" s="10"/>
      <c r="D2959" s="10"/>
      <c r="E2959" s="10"/>
      <c r="F2959" s="10"/>
      <c r="G2959" s="10"/>
      <c r="H2959" s="10"/>
      <c r="I2959" s="10"/>
    </row>
    <row r="2960" spans="2:9">
      <c r="B2960" s="10"/>
      <c r="C2960" s="10"/>
      <c r="D2960" s="10"/>
      <c r="E2960" s="10"/>
      <c r="F2960" s="10"/>
      <c r="G2960" s="10"/>
      <c r="H2960" s="10"/>
      <c r="I2960" s="10"/>
    </row>
    <row r="2961" spans="2:9">
      <c r="B2961" s="10"/>
      <c r="C2961" s="10"/>
      <c r="D2961" s="10"/>
      <c r="E2961" s="10"/>
      <c r="F2961" s="10"/>
      <c r="G2961" s="10"/>
      <c r="H2961" s="10"/>
      <c r="I2961" s="10"/>
    </row>
    <row r="2962" spans="2:9">
      <c r="B2962" s="10"/>
      <c r="C2962" s="10"/>
      <c r="D2962" s="10"/>
      <c r="E2962" s="10"/>
      <c r="F2962" s="10"/>
      <c r="G2962" s="10"/>
      <c r="H2962" s="10"/>
      <c r="I2962" s="10"/>
    </row>
    <row r="2963" spans="2:9">
      <c r="B2963" s="10"/>
      <c r="C2963" s="10"/>
      <c r="D2963" s="10"/>
      <c r="E2963" s="10"/>
      <c r="F2963" s="10"/>
      <c r="G2963" s="10"/>
      <c r="H2963" s="10"/>
      <c r="I2963" s="10"/>
    </row>
    <row r="2964" spans="2:9">
      <c r="B2964" s="10"/>
      <c r="C2964" s="10"/>
      <c r="D2964" s="10"/>
      <c r="E2964" s="10"/>
      <c r="F2964" s="10"/>
      <c r="G2964" s="10"/>
      <c r="H2964" s="10"/>
      <c r="I2964" s="10"/>
    </row>
    <row r="2965" spans="2:9">
      <c r="B2965" s="10"/>
      <c r="C2965" s="10"/>
      <c r="D2965" s="10"/>
      <c r="E2965" s="10"/>
      <c r="F2965" s="10"/>
      <c r="G2965" s="10"/>
      <c r="H2965" s="10"/>
      <c r="I2965" s="10"/>
    </row>
    <row r="2966" spans="2:9">
      <c r="B2966" s="10"/>
      <c r="C2966" s="10"/>
      <c r="D2966" s="10"/>
      <c r="E2966" s="10"/>
      <c r="F2966" s="10"/>
      <c r="G2966" s="10"/>
      <c r="H2966" s="10"/>
      <c r="I2966" s="10"/>
    </row>
    <row r="2967" spans="2:9">
      <c r="B2967" s="10"/>
      <c r="C2967" s="10"/>
      <c r="D2967" s="10"/>
      <c r="E2967" s="10"/>
      <c r="F2967" s="10"/>
      <c r="G2967" s="10"/>
      <c r="H2967" s="10"/>
      <c r="I2967" s="10"/>
    </row>
    <row r="2968" spans="2:9">
      <c r="B2968" s="10"/>
      <c r="C2968" s="10"/>
      <c r="D2968" s="10"/>
      <c r="E2968" s="10"/>
      <c r="F2968" s="10"/>
      <c r="G2968" s="10"/>
      <c r="H2968" s="10"/>
      <c r="I2968" s="10"/>
    </row>
    <row r="2969" spans="2:9">
      <c r="B2969" s="10"/>
      <c r="C2969" s="10"/>
      <c r="D2969" s="10"/>
      <c r="E2969" s="10"/>
      <c r="F2969" s="10"/>
      <c r="G2969" s="10"/>
      <c r="H2969" s="10"/>
      <c r="I2969" s="10"/>
    </row>
    <row r="2970" spans="2:9">
      <c r="B2970" s="10"/>
      <c r="C2970" s="10"/>
      <c r="D2970" s="10"/>
      <c r="E2970" s="10"/>
      <c r="F2970" s="10"/>
      <c r="G2970" s="10"/>
      <c r="H2970" s="10"/>
      <c r="I2970" s="10"/>
    </row>
    <row r="2971" spans="2:9">
      <c r="B2971" s="10"/>
      <c r="C2971" s="10"/>
      <c r="D2971" s="10"/>
      <c r="E2971" s="10"/>
      <c r="F2971" s="10"/>
      <c r="G2971" s="10"/>
      <c r="H2971" s="10"/>
      <c r="I2971" s="10"/>
    </row>
    <row r="2972" spans="2:9">
      <c r="B2972" s="10"/>
      <c r="C2972" s="10"/>
      <c r="D2972" s="10"/>
      <c r="E2972" s="10"/>
      <c r="F2972" s="10"/>
      <c r="G2972" s="10"/>
      <c r="H2972" s="10"/>
      <c r="I2972" s="10"/>
    </row>
    <row r="2973" spans="2:9">
      <c r="B2973" s="10"/>
      <c r="C2973" s="10"/>
      <c r="D2973" s="10"/>
      <c r="E2973" s="10"/>
      <c r="F2973" s="10"/>
      <c r="G2973" s="10"/>
      <c r="H2973" s="10"/>
      <c r="I2973" s="10"/>
    </row>
    <row r="2974" spans="2:9">
      <c r="B2974" s="10"/>
      <c r="C2974" s="10"/>
      <c r="D2974" s="10"/>
      <c r="E2974" s="10"/>
      <c r="F2974" s="10"/>
      <c r="G2974" s="10"/>
      <c r="H2974" s="10"/>
      <c r="I2974" s="10"/>
    </row>
    <row r="2975" spans="2:9">
      <c r="B2975" s="10"/>
      <c r="C2975" s="10"/>
      <c r="D2975" s="10"/>
      <c r="E2975" s="10"/>
      <c r="F2975" s="10"/>
      <c r="G2975" s="10"/>
      <c r="H2975" s="10"/>
      <c r="I2975" s="10"/>
    </row>
    <row r="2976" spans="2:9">
      <c r="B2976" s="10"/>
      <c r="C2976" s="10"/>
      <c r="D2976" s="10"/>
      <c r="E2976" s="10"/>
      <c r="F2976" s="10"/>
      <c r="G2976" s="10"/>
      <c r="H2976" s="10"/>
      <c r="I2976" s="10"/>
    </row>
    <row r="2977" spans="2:9">
      <c r="B2977" s="10"/>
      <c r="C2977" s="10"/>
      <c r="D2977" s="10"/>
      <c r="E2977" s="10"/>
      <c r="F2977" s="10"/>
      <c r="G2977" s="10"/>
      <c r="H2977" s="10"/>
      <c r="I2977" s="10"/>
    </row>
    <row r="2978" spans="2:9">
      <c r="B2978" s="10"/>
      <c r="C2978" s="10"/>
      <c r="D2978" s="10"/>
      <c r="E2978" s="10"/>
      <c r="F2978" s="10"/>
      <c r="G2978" s="10"/>
      <c r="H2978" s="10"/>
      <c r="I2978" s="10"/>
    </row>
    <row r="2979" spans="2:9">
      <c r="B2979" s="10"/>
      <c r="C2979" s="10"/>
      <c r="D2979" s="10"/>
      <c r="E2979" s="10"/>
      <c r="F2979" s="10"/>
      <c r="G2979" s="10"/>
      <c r="H2979" s="10"/>
      <c r="I2979" s="10"/>
    </row>
    <row r="2980" spans="2:9">
      <c r="B2980" s="10"/>
      <c r="C2980" s="10"/>
      <c r="D2980" s="10"/>
      <c r="E2980" s="10"/>
      <c r="F2980" s="10"/>
      <c r="G2980" s="10"/>
      <c r="H2980" s="10"/>
      <c r="I2980" s="10"/>
    </row>
    <row r="2981" spans="2:9">
      <c r="B2981" s="10"/>
      <c r="C2981" s="10"/>
      <c r="D2981" s="10"/>
      <c r="E2981" s="10"/>
      <c r="F2981" s="10"/>
      <c r="G2981" s="10"/>
      <c r="H2981" s="10"/>
      <c r="I2981" s="10"/>
    </row>
    <row r="2982" spans="2:9">
      <c r="B2982" s="10"/>
      <c r="C2982" s="10"/>
      <c r="D2982" s="10"/>
      <c r="E2982" s="10"/>
      <c r="F2982" s="10"/>
      <c r="G2982" s="10"/>
      <c r="H2982" s="10"/>
      <c r="I2982" s="10"/>
    </row>
    <row r="2983" spans="2:9">
      <c r="B2983" s="10"/>
      <c r="C2983" s="10"/>
      <c r="D2983" s="10"/>
      <c r="E2983" s="10"/>
      <c r="F2983" s="10"/>
      <c r="G2983" s="10"/>
      <c r="H2983" s="10"/>
      <c r="I2983" s="10"/>
    </row>
    <row r="2984" spans="2:9">
      <c r="B2984" s="10"/>
      <c r="C2984" s="10"/>
      <c r="D2984" s="10"/>
      <c r="E2984" s="10"/>
      <c r="F2984" s="10"/>
      <c r="G2984" s="10"/>
      <c r="H2984" s="10"/>
      <c r="I2984" s="10"/>
    </row>
    <row r="2985" spans="2:9">
      <c r="B2985" s="10"/>
      <c r="C2985" s="10"/>
      <c r="D2985" s="10"/>
      <c r="E2985" s="10"/>
      <c r="F2985" s="10"/>
      <c r="G2985" s="10"/>
      <c r="H2985" s="10"/>
      <c r="I2985" s="10"/>
    </row>
    <row r="2986" spans="2:9">
      <c r="B2986" s="10"/>
      <c r="C2986" s="10"/>
      <c r="D2986" s="10"/>
      <c r="E2986" s="10"/>
      <c r="F2986" s="10"/>
      <c r="G2986" s="10"/>
      <c r="H2986" s="10"/>
      <c r="I2986" s="10"/>
    </row>
    <row r="2987" spans="2:9">
      <c r="B2987" s="10"/>
      <c r="C2987" s="10"/>
      <c r="D2987" s="10"/>
      <c r="E2987" s="10"/>
      <c r="F2987" s="10"/>
      <c r="G2987" s="10"/>
      <c r="H2987" s="10"/>
      <c r="I2987" s="10"/>
    </row>
    <row r="2988" spans="2:9">
      <c r="B2988" s="10"/>
      <c r="C2988" s="10"/>
      <c r="D2988" s="10"/>
      <c r="E2988" s="10"/>
      <c r="F2988" s="10"/>
      <c r="G2988" s="10"/>
      <c r="H2988" s="10"/>
      <c r="I2988" s="10"/>
    </row>
    <row r="2989" spans="2:9">
      <c r="B2989" s="10"/>
      <c r="C2989" s="10"/>
      <c r="D2989" s="10"/>
      <c r="E2989" s="10"/>
      <c r="F2989" s="10"/>
      <c r="G2989" s="10"/>
      <c r="H2989" s="10"/>
      <c r="I2989" s="10"/>
    </row>
    <row r="2990" spans="2:9">
      <c r="B2990" s="10"/>
      <c r="C2990" s="10"/>
      <c r="D2990" s="10"/>
      <c r="E2990" s="10"/>
      <c r="F2990" s="10"/>
      <c r="G2990" s="10"/>
      <c r="H2990" s="10"/>
      <c r="I2990" s="10"/>
    </row>
    <row r="2991" spans="2:9">
      <c r="B2991" s="10"/>
      <c r="C2991" s="10"/>
      <c r="D2991" s="10"/>
      <c r="E2991" s="10"/>
      <c r="F2991" s="10"/>
      <c r="G2991" s="10"/>
      <c r="H2991" s="10"/>
      <c r="I2991" s="10"/>
    </row>
    <row r="2992" spans="2:9">
      <c r="B2992" s="10"/>
      <c r="C2992" s="10"/>
      <c r="D2992" s="10"/>
      <c r="E2992" s="10"/>
      <c r="F2992" s="10"/>
      <c r="G2992" s="10"/>
      <c r="H2992" s="10"/>
      <c r="I2992" s="10"/>
    </row>
    <row r="2993" spans="2:9">
      <c r="B2993" s="10"/>
      <c r="C2993" s="10"/>
      <c r="D2993" s="10"/>
      <c r="E2993" s="10"/>
      <c r="F2993" s="10"/>
      <c r="G2993" s="10"/>
      <c r="H2993" s="10"/>
      <c r="I2993" s="10"/>
    </row>
    <row r="2994" spans="2:9">
      <c r="B2994" s="10"/>
      <c r="C2994" s="10"/>
      <c r="D2994" s="10"/>
      <c r="E2994" s="10"/>
      <c r="F2994" s="10"/>
      <c r="G2994" s="10"/>
      <c r="H2994" s="10"/>
      <c r="I2994" s="10"/>
    </row>
    <row r="2995" spans="2:9">
      <c r="B2995" s="10"/>
      <c r="C2995" s="10"/>
      <c r="D2995" s="10"/>
      <c r="E2995" s="10"/>
      <c r="F2995" s="10"/>
      <c r="G2995" s="10"/>
      <c r="H2995" s="10"/>
      <c r="I2995" s="10"/>
    </row>
    <row r="2996" spans="2:9">
      <c r="B2996" s="10"/>
      <c r="C2996" s="10"/>
      <c r="D2996" s="10"/>
      <c r="E2996" s="10"/>
      <c r="F2996" s="10"/>
      <c r="G2996" s="10"/>
      <c r="H2996" s="10"/>
      <c r="I2996" s="10"/>
    </row>
    <row r="2997" spans="2:9">
      <c r="B2997" s="10"/>
      <c r="C2997" s="10"/>
      <c r="D2997" s="10"/>
      <c r="E2997" s="10"/>
      <c r="F2997" s="10"/>
      <c r="G2997" s="10"/>
      <c r="H2997" s="10"/>
      <c r="I2997" s="10"/>
    </row>
    <row r="2998" spans="2:9">
      <c r="B2998" s="10"/>
      <c r="C2998" s="10"/>
      <c r="D2998" s="10"/>
      <c r="E2998" s="10"/>
      <c r="F2998" s="10"/>
      <c r="G2998" s="10"/>
      <c r="H2998" s="10"/>
      <c r="I2998" s="10"/>
    </row>
    <row r="2999" spans="2:9">
      <c r="B2999" s="10"/>
      <c r="C2999" s="10"/>
      <c r="D2999" s="10"/>
      <c r="E2999" s="10"/>
      <c r="F2999" s="10"/>
      <c r="G2999" s="10"/>
      <c r="H2999" s="10"/>
      <c r="I2999" s="10"/>
    </row>
    <row r="3000" spans="2:9">
      <c r="B3000" s="10"/>
      <c r="C3000" s="10"/>
      <c r="D3000" s="10"/>
      <c r="E3000" s="10"/>
      <c r="F3000" s="10"/>
      <c r="G3000" s="10"/>
      <c r="H3000" s="10"/>
      <c r="I3000" s="10"/>
    </row>
    <row r="3001" spans="2:9">
      <c r="B3001" s="10"/>
      <c r="C3001" s="10"/>
      <c r="D3001" s="10"/>
      <c r="E3001" s="10"/>
      <c r="F3001" s="10"/>
      <c r="G3001" s="10"/>
      <c r="H3001" s="10"/>
      <c r="I3001" s="10"/>
    </row>
    <row r="3002" spans="2:9">
      <c r="B3002" s="10"/>
      <c r="C3002" s="10"/>
      <c r="D3002" s="10"/>
      <c r="E3002" s="10"/>
      <c r="F3002" s="10"/>
      <c r="G3002" s="10"/>
      <c r="H3002" s="10"/>
      <c r="I3002" s="10"/>
    </row>
    <row r="3003" spans="2:9">
      <c r="B3003" s="10"/>
      <c r="C3003" s="10"/>
      <c r="D3003" s="10"/>
      <c r="E3003" s="10"/>
      <c r="F3003" s="10"/>
      <c r="G3003" s="10"/>
      <c r="H3003" s="10"/>
      <c r="I3003" s="10"/>
    </row>
    <row r="3004" spans="2:9">
      <c r="B3004" s="10"/>
      <c r="C3004" s="10"/>
      <c r="D3004" s="10"/>
      <c r="E3004" s="10"/>
      <c r="F3004" s="10"/>
      <c r="G3004" s="10"/>
      <c r="H3004" s="10"/>
      <c r="I3004" s="10"/>
    </row>
    <row r="3005" spans="2:9">
      <c r="B3005" s="10"/>
      <c r="C3005" s="10"/>
      <c r="D3005" s="10"/>
      <c r="E3005" s="10"/>
      <c r="F3005" s="10"/>
      <c r="G3005" s="10"/>
      <c r="H3005" s="10"/>
      <c r="I3005" s="10"/>
    </row>
    <row r="3006" spans="2:9">
      <c r="B3006" s="10"/>
      <c r="C3006" s="10"/>
      <c r="D3006" s="10"/>
      <c r="E3006" s="10"/>
      <c r="F3006" s="10"/>
      <c r="G3006" s="10"/>
      <c r="H3006" s="10"/>
      <c r="I3006" s="10"/>
    </row>
    <row r="3007" spans="2:9">
      <c r="B3007" s="10"/>
      <c r="C3007" s="10"/>
      <c r="D3007" s="10"/>
      <c r="E3007" s="10"/>
      <c r="F3007" s="10"/>
      <c r="G3007" s="10"/>
      <c r="H3007" s="10"/>
      <c r="I3007" s="10"/>
    </row>
    <row r="3008" spans="2:9">
      <c r="B3008" s="10"/>
      <c r="C3008" s="10"/>
      <c r="D3008" s="10"/>
      <c r="E3008" s="10"/>
      <c r="F3008" s="10"/>
      <c r="G3008" s="10"/>
      <c r="H3008" s="10"/>
      <c r="I3008" s="10"/>
    </row>
    <row r="3009" spans="2:9">
      <c r="B3009" s="10"/>
      <c r="C3009" s="10"/>
      <c r="D3009" s="10"/>
      <c r="E3009" s="10"/>
      <c r="F3009" s="10"/>
      <c r="G3009" s="10"/>
      <c r="H3009" s="10"/>
      <c r="I3009" s="10"/>
    </row>
    <row r="3010" spans="2:9">
      <c r="B3010" s="10"/>
      <c r="C3010" s="10"/>
      <c r="D3010" s="10"/>
      <c r="E3010" s="10"/>
      <c r="F3010" s="10"/>
      <c r="G3010" s="10"/>
      <c r="H3010" s="10"/>
      <c r="I3010" s="10"/>
    </row>
    <row r="3011" spans="2:9">
      <c r="B3011" s="10"/>
      <c r="C3011" s="10"/>
      <c r="D3011" s="10"/>
      <c r="E3011" s="10"/>
      <c r="F3011" s="10"/>
      <c r="G3011" s="10"/>
      <c r="H3011" s="10"/>
      <c r="I3011" s="10"/>
    </row>
    <row r="3012" spans="2:9">
      <c r="B3012" s="10"/>
      <c r="C3012" s="10"/>
      <c r="D3012" s="10"/>
      <c r="E3012" s="10"/>
      <c r="F3012" s="10"/>
      <c r="G3012" s="10"/>
      <c r="H3012" s="10"/>
      <c r="I3012" s="10"/>
    </row>
    <row r="3013" spans="2:9">
      <c r="B3013" s="10"/>
      <c r="C3013" s="10"/>
      <c r="D3013" s="10"/>
      <c r="E3013" s="10"/>
      <c r="F3013" s="10"/>
      <c r="G3013" s="10"/>
      <c r="H3013" s="10"/>
      <c r="I3013" s="10"/>
    </row>
    <row r="3014" spans="2:9">
      <c r="B3014" s="10"/>
      <c r="C3014" s="10"/>
      <c r="D3014" s="10"/>
      <c r="E3014" s="10"/>
      <c r="F3014" s="10"/>
      <c r="G3014" s="10"/>
      <c r="H3014" s="10"/>
      <c r="I3014" s="10"/>
    </row>
    <row r="3015" spans="2:9">
      <c r="B3015" s="10"/>
      <c r="C3015" s="10"/>
      <c r="D3015" s="10"/>
      <c r="E3015" s="10"/>
      <c r="F3015" s="10"/>
      <c r="G3015" s="10"/>
      <c r="H3015" s="10"/>
      <c r="I3015" s="10"/>
    </row>
    <row r="3016" spans="2:9">
      <c r="B3016" s="10"/>
      <c r="C3016" s="10"/>
      <c r="D3016" s="10"/>
      <c r="E3016" s="10"/>
      <c r="F3016" s="10"/>
      <c r="G3016" s="10"/>
      <c r="H3016" s="10"/>
      <c r="I3016" s="10"/>
    </row>
    <row r="3017" spans="2:9">
      <c r="B3017" s="10"/>
      <c r="C3017" s="10"/>
      <c r="D3017" s="10"/>
      <c r="E3017" s="10"/>
      <c r="F3017" s="10"/>
      <c r="G3017" s="10"/>
      <c r="H3017" s="10"/>
      <c r="I3017" s="10"/>
    </row>
    <row r="3018" spans="2:9">
      <c r="B3018" s="10"/>
      <c r="C3018" s="10"/>
      <c r="D3018" s="10"/>
      <c r="E3018" s="10"/>
      <c r="F3018" s="10"/>
      <c r="G3018" s="10"/>
      <c r="H3018" s="10"/>
      <c r="I3018" s="10"/>
    </row>
    <row r="3019" spans="2:9">
      <c r="B3019" s="10"/>
      <c r="C3019" s="10"/>
      <c r="D3019" s="10"/>
      <c r="E3019" s="10"/>
      <c r="F3019" s="10"/>
      <c r="G3019" s="10"/>
      <c r="H3019" s="10"/>
      <c r="I3019" s="10"/>
    </row>
    <row r="3020" spans="2:9">
      <c r="B3020" s="10"/>
      <c r="C3020" s="10"/>
      <c r="D3020" s="10"/>
      <c r="E3020" s="10"/>
      <c r="F3020" s="10"/>
      <c r="G3020" s="10"/>
      <c r="H3020" s="10"/>
      <c r="I3020" s="10"/>
    </row>
    <row r="3021" spans="2:9">
      <c r="B3021" s="10"/>
      <c r="C3021" s="10"/>
      <c r="D3021" s="10"/>
      <c r="E3021" s="10"/>
      <c r="F3021" s="10"/>
      <c r="G3021" s="10"/>
      <c r="H3021" s="10"/>
      <c r="I3021" s="10"/>
    </row>
    <row r="3022" spans="2:9">
      <c r="B3022" s="10"/>
      <c r="C3022" s="10"/>
      <c r="D3022" s="10"/>
      <c r="E3022" s="10"/>
      <c r="F3022" s="10"/>
      <c r="G3022" s="10"/>
      <c r="H3022" s="10"/>
      <c r="I3022" s="10"/>
    </row>
    <row r="3023" spans="2:9">
      <c r="B3023" s="10"/>
      <c r="C3023" s="10"/>
      <c r="D3023" s="10"/>
      <c r="E3023" s="10"/>
      <c r="F3023" s="10"/>
      <c r="G3023" s="10"/>
      <c r="H3023" s="10"/>
      <c r="I3023" s="10"/>
    </row>
    <row r="3024" spans="2:9">
      <c r="B3024" s="10"/>
      <c r="C3024" s="10"/>
      <c r="D3024" s="10"/>
      <c r="E3024" s="10"/>
      <c r="F3024" s="10"/>
      <c r="G3024" s="10"/>
      <c r="H3024" s="10"/>
      <c r="I3024" s="10"/>
    </row>
    <row r="3025" spans="2:9">
      <c r="B3025" s="10"/>
      <c r="C3025" s="10"/>
      <c r="D3025" s="10"/>
      <c r="E3025" s="10"/>
      <c r="F3025" s="10"/>
      <c r="G3025" s="10"/>
      <c r="H3025" s="10"/>
      <c r="I3025" s="10"/>
    </row>
    <row r="3026" spans="2:9">
      <c r="B3026" s="10"/>
      <c r="C3026" s="10"/>
      <c r="D3026" s="10"/>
      <c r="E3026" s="10"/>
      <c r="F3026" s="10"/>
      <c r="G3026" s="10"/>
      <c r="H3026" s="10"/>
      <c r="I3026" s="10"/>
    </row>
    <row r="3027" spans="2:9">
      <c r="B3027" s="10"/>
      <c r="C3027" s="10"/>
      <c r="D3027" s="10"/>
      <c r="E3027" s="10"/>
      <c r="F3027" s="10"/>
      <c r="G3027" s="10"/>
      <c r="H3027" s="10"/>
      <c r="I3027" s="10"/>
    </row>
    <row r="3028" spans="2:9">
      <c r="B3028" s="10"/>
      <c r="C3028" s="10"/>
      <c r="D3028" s="10"/>
      <c r="E3028" s="10"/>
      <c r="F3028" s="10"/>
      <c r="G3028" s="10"/>
      <c r="H3028" s="10"/>
      <c r="I3028" s="10"/>
    </row>
    <row r="3029" spans="2:9">
      <c r="B3029" s="10"/>
      <c r="C3029" s="10"/>
      <c r="D3029" s="10"/>
      <c r="E3029" s="10"/>
      <c r="F3029" s="10"/>
      <c r="G3029" s="10"/>
      <c r="H3029" s="10"/>
      <c r="I3029" s="10"/>
    </row>
    <row r="3030" spans="2:9">
      <c r="B3030" s="10"/>
      <c r="C3030" s="10"/>
      <c r="D3030" s="10"/>
      <c r="E3030" s="10"/>
      <c r="F3030" s="10"/>
      <c r="G3030" s="10"/>
      <c r="H3030" s="10"/>
      <c r="I3030" s="10"/>
    </row>
    <row r="3031" spans="2:9">
      <c r="B3031" s="10"/>
      <c r="C3031" s="10"/>
      <c r="D3031" s="10"/>
      <c r="E3031" s="10"/>
      <c r="F3031" s="10"/>
      <c r="G3031" s="10"/>
      <c r="H3031" s="10"/>
      <c r="I3031" s="10"/>
    </row>
    <row r="3032" spans="2:9">
      <c r="B3032" s="10"/>
      <c r="C3032" s="10"/>
      <c r="D3032" s="10"/>
      <c r="E3032" s="10"/>
      <c r="F3032" s="10"/>
      <c r="G3032" s="10"/>
      <c r="H3032" s="10"/>
      <c r="I3032" s="10"/>
    </row>
    <row r="3033" spans="2:9">
      <c r="B3033" s="10"/>
      <c r="C3033" s="10"/>
      <c r="D3033" s="10"/>
      <c r="E3033" s="10"/>
      <c r="F3033" s="10"/>
      <c r="G3033" s="10"/>
      <c r="H3033" s="10"/>
      <c r="I3033" s="10"/>
    </row>
    <row r="3034" spans="2:9">
      <c r="B3034" s="10"/>
      <c r="C3034" s="10"/>
      <c r="D3034" s="10"/>
      <c r="E3034" s="10"/>
      <c r="F3034" s="10"/>
      <c r="G3034" s="10"/>
      <c r="H3034" s="10"/>
      <c r="I3034" s="10"/>
    </row>
    <row r="3035" spans="2:9">
      <c r="B3035" s="10"/>
      <c r="C3035" s="10"/>
      <c r="D3035" s="10"/>
      <c r="E3035" s="10"/>
      <c r="F3035" s="10"/>
      <c r="G3035" s="10"/>
      <c r="H3035" s="10"/>
      <c r="I3035" s="10"/>
    </row>
    <row r="3036" spans="2:9">
      <c r="B3036" s="10"/>
      <c r="C3036" s="10"/>
      <c r="D3036" s="10"/>
      <c r="E3036" s="10"/>
      <c r="F3036" s="10"/>
      <c r="G3036" s="10"/>
      <c r="H3036" s="10"/>
      <c r="I3036" s="10"/>
    </row>
    <row r="3037" spans="2:9">
      <c r="B3037" s="10"/>
      <c r="C3037" s="10"/>
      <c r="D3037" s="10"/>
      <c r="E3037" s="10"/>
      <c r="F3037" s="10"/>
      <c r="G3037" s="10"/>
      <c r="H3037" s="10"/>
      <c r="I3037" s="10"/>
    </row>
    <row r="3038" spans="2:9">
      <c r="B3038" s="10"/>
      <c r="C3038" s="10"/>
      <c r="D3038" s="10"/>
      <c r="E3038" s="10"/>
      <c r="F3038" s="10"/>
      <c r="G3038" s="10"/>
      <c r="H3038" s="10"/>
      <c r="I3038" s="10"/>
    </row>
    <row r="3039" spans="2:9">
      <c r="B3039" s="10"/>
      <c r="C3039" s="10"/>
      <c r="D3039" s="10"/>
      <c r="E3039" s="10"/>
      <c r="F3039" s="10"/>
      <c r="G3039" s="10"/>
      <c r="H3039" s="10"/>
      <c r="I3039" s="10"/>
    </row>
    <row r="3040" spans="2:9">
      <c r="B3040" s="10"/>
      <c r="C3040" s="10"/>
      <c r="D3040" s="10"/>
      <c r="E3040" s="10"/>
      <c r="F3040" s="10"/>
      <c r="G3040" s="10"/>
      <c r="H3040" s="10"/>
      <c r="I3040" s="10"/>
    </row>
    <row r="3041" spans="2:9">
      <c r="B3041" s="10"/>
      <c r="C3041" s="10"/>
      <c r="D3041" s="10"/>
      <c r="E3041" s="10"/>
      <c r="F3041" s="10"/>
      <c r="G3041" s="10"/>
      <c r="H3041" s="10"/>
      <c r="I3041" s="10"/>
    </row>
    <row r="3042" spans="2:9">
      <c r="B3042" s="10"/>
      <c r="C3042" s="10"/>
      <c r="D3042" s="10"/>
      <c r="E3042" s="10"/>
      <c r="F3042" s="10"/>
      <c r="G3042" s="10"/>
      <c r="H3042" s="10"/>
      <c r="I3042" s="10"/>
    </row>
    <row r="3043" spans="2:9">
      <c r="B3043" s="10"/>
      <c r="C3043" s="10"/>
      <c r="D3043" s="10"/>
      <c r="E3043" s="10"/>
      <c r="F3043" s="10"/>
      <c r="G3043" s="10"/>
      <c r="H3043" s="10"/>
      <c r="I3043" s="10"/>
    </row>
    <row r="3044" spans="2:9">
      <c r="B3044" s="10"/>
      <c r="C3044" s="10"/>
      <c r="D3044" s="10"/>
      <c r="E3044" s="10"/>
      <c r="F3044" s="10"/>
      <c r="G3044" s="10"/>
      <c r="H3044" s="10"/>
      <c r="I3044" s="10"/>
    </row>
    <row r="3045" spans="2:9">
      <c r="B3045" s="10"/>
      <c r="C3045" s="10"/>
      <c r="D3045" s="10"/>
      <c r="E3045" s="10"/>
      <c r="F3045" s="10"/>
      <c r="G3045" s="10"/>
      <c r="H3045" s="10"/>
      <c r="I3045" s="10"/>
    </row>
    <row r="3046" spans="2:9">
      <c r="B3046" s="10"/>
      <c r="C3046" s="10"/>
      <c r="D3046" s="10"/>
      <c r="E3046" s="10"/>
      <c r="F3046" s="10"/>
      <c r="G3046" s="10"/>
      <c r="H3046" s="10"/>
      <c r="I3046" s="10"/>
    </row>
    <row r="3047" spans="2:9">
      <c r="B3047" s="10"/>
      <c r="C3047" s="10"/>
      <c r="D3047" s="10"/>
      <c r="E3047" s="10"/>
      <c r="F3047" s="10"/>
      <c r="G3047" s="10"/>
      <c r="H3047" s="10"/>
      <c r="I3047" s="10"/>
    </row>
    <row r="3048" spans="2:9">
      <c r="B3048" s="10"/>
      <c r="C3048" s="10"/>
      <c r="D3048" s="10"/>
      <c r="E3048" s="10"/>
      <c r="F3048" s="10"/>
      <c r="G3048" s="10"/>
      <c r="H3048" s="10"/>
      <c r="I3048" s="10"/>
    </row>
    <row r="3049" spans="2:9">
      <c r="B3049" s="10"/>
      <c r="C3049" s="10"/>
      <c r="D3049" s="10"/>
      <c r="E3049" s="10"/>
      <c r="F3049" s="10"/>
      <c r="G3049" s="10"/>
      <c r="H3049" s="10"/>
      <c r="I3049" s="10"/>
    </row>
    <row r="3050" spans="2:9">
      <c r="B3050" s="10"/>
      <c r="C3050" s="10"/>
      <c r="D3050" s="10"/>
      <c r="E3050" s="10"/>
      <c r="F3050" s="10"/>
      <c r="G3050" s="10"/>
      <c r="H3050" s="10"/>
      <c r="I3050" s="10"/>
    </row>
    <row r="3051" spans="2:9">
      <c r="B3051" s="10"/>
      <c r="C3051" s="10"/>
      <c r="D3051" s="10"/>
      <c r="E3051" s="10"/>
      <c r="F3051" s="10"/>
      <c r="G3051" s="10"/>
      <c r="H3051" s="10"/>
      <c r="I3051" s="10"/>
    </row>
    <row r="3052" spans="2:9">
      <c r="B3052" s="10"/>
      <c r="C3052" s="10"/>
      <c r="D3052" s="10"/>
      <c r="E3052" s="10"/>
      <c r="F3052" s="10"/>
      <c r="G3052" s="10"/>
      <c r="H3052" s="10"/>
      <c r="I3052" s="10"/>
    </row>
    <row r="3053" spans="2:9">
      <c r="B3053" s="10"/>
      <c r="C3053" s="10"/>
      <c r="D3053" s="10"/>
      <c r="E3053" s="10"/>
      <c r="F3053" s="10"/>
      <c r="G3053" s="10"/>
      <c r="H3053" s="10"/>
      <c r="I3053" s="10"/>
    </row>
    <row r="3054" spans="2:9">
      <c r="B3054" s="10"/>
      <c r="C3054" s="10"/>
      <c r="D3054" s="10"/>
      <c r="E3054" s="10"/>
      <c r="F3054" s="10"/>
      <c r="G3054" s="10"/>
      <c r="H3054" s="10"/>
      <c r="I3054" s="10"/>
    </row>
    <row r="3055" spans="2:9">
      <c r="B3055" s="10"/>
      <c r="C3055" s="10"/>
      <c r="D3055" s="10"/>
      <c r="E3055" s="10"/>
      <c r="F3055" s="10"/>
      <c r="G3055" s="10"/>
      <c r="H3055" s="10"/>
      <c r="I3055" s="10"/>
    </row>
    <row r="3056" spans="2:9">
      <c r="B3056" s="10"/>
      <c r="C3056" s="10"/>
      <c r="D3056" s="10"/>
      <c r="E3056" s="10"/>
      <c r="F3056" s="10"/>
      <c r="G3056" s="10"/>
      <c r="H3056" s="10"/>
      <c r="I3056" s="10"/>
    </row>
    <row r="3057" spans="2:9">
      <c r="B3057" s="10"/>
      <c r="C3057" s="10"/>
      <c r="D3057" s="10"/>
      <c r="E3057" s="10"/>
      <c r="F3057" s="10"/>
      <c r="G3057" s="10"/>
      <c r="H3057" s="10"/>
      <c r="I3057" s="10"/>
    </row>
    <row r="3058" spans="2:9">
      <c r="B3058" s="10"/>
      <c r="C3058" s="10"/>
      <c r="D3058" s="10"/>
      <c r="E3058" s="10"/>
      <c r="F3058" s="10"/>
      <c r="G3058" s="10"/>
      <c r="H3058" s="10"/>
      <c r="I3058" s="10"/>
    </row>
    <row r="3059" spans="2:9">
      <c r="B3059" s="10"/>
      <c r="C3059" s="10"/>
      <c r="D3059" s="10"/>
      <c r="E3059" s="10"/>
      <c r="F3059" s="10"/>
      <c r="G3059" s="10"/>
      <c r="H3059" s="10"/>
      <c r="I3059" s="10"/>
    </row>
    <row r="3060" spans="2:9">
      <c r="B3060" s="10"/>
      <c r="C3060" s="10"/>
      <c r="D3060" s="10"/>
      <c r="E3060" s="10"/>
      <c r="F3060" s="10"/>
      <c r="G3060" s="10"/>
      <c r="H3060" s="10"/>
      <c r="I3060" s="10"/>
    </row>
    <row r="3061" spans="2:9">
      <c r="B3061" s="10"/>
      <c r="C3061" s="10"/>
      <c r="D3061" s="10"/>
      <c r="E3061" s="10"/>
      <c r="F3061" s="10"/>
      <c r="G3061" s="10"/>
      <c r="H3061" s="10"/>
      <c r="I3061" s="10"/>
    </row>
    <row r="3062" spans="2:9">
      <c r="B3062" s="10"/>
      <c r="C3062" s="10"/>
      <c r="D3062" s="10"/>
      <c r="E3062" s="10"/>
      <c r="F3062" s="10"/>
      <c r="G3062" s="10"/>
      <c r="H3062" s="10"/>
      <c r="I3062" s="10"/>
    </row>
    <row r="3063" spans="2:9">
      <c r="B3063" s="10"/>
      <c r="C3063" s="10"/>
      <c r="D3063" s="10"/>
      <c r="E3063" s="10"/>
      <c r="F3063" s="10"/>
      <c r="G3063" s="10"/>
      <c r="H3063" s="10"/>
      <c r="I3063" s="10"/>
    </row>
    <row r="3064" spans="2:9">
      <c r="B3064" s="10"/>
      <c r="C3064" s="10"/>
      <c r="D3064" s="10"/>
      <c r="E3064" s="10"/>
      <c r="F3064" s="10"/>
      <c r="G3064" s="10"/>
      <c r="H3064" s="10"/>
      <c r="I3064" s="10"/>
    </row>
    <row r="3065" spans="2:9">
      <c r="B3065" s="10"/>
      <c r="C3065" s="10"/>
      <c r="D3065" s="10"/>
      <c r="E3065" s="10"/>
      <c r="F3065" s="10"/>
      <c r="G3065" s="10"/>
      <c r="H3065" s="10"/>
      <c r="I3065" s="10"/>
    </row>
    <row r="3066" spans="2:9">
      <c r="B3066" s="10"/>
      <c r="C3066" s="10"/>
      <c r="D3066" s="10"/>
      <c r="E3066" s="10"/>
      <c r="F3066" s="10"/>
      <c r="G3066" s="10"/>
      <c r="H3066" s="10"/>
      <c r="I3066" s="10"/>
    </row>
    <row r="3067" spans="2:9">
      <c r="B3067" s="10"/>
      <c r="C3067" s="10"/>
      <c r="D3067" s="10"/>
      <c r="E3067" s="10"/>
      <c r="F3067" s="10"/>
      <c r="G3067" s="10"/>
      <c r="H3067" s="10"/>
      <c r="I3067" s="10"/>
    </row>
    <row r="3068" spans="2:9">
      <c r="B3068" s="10"/>
      <c r="C3068" s="10"/>
      <c r="D3068" s="10"/>
      <c r="E3068" s="10"/>
      <c r="F3068" s="10"/>
      <c r="G3068" s="10"/>
      <c r="H3068" s="10"/>
      <c r="I3068" s="10"/>
    </row>
    <row r="3069" spans="2:9">
      <c r="B3069" s="10"/>
      <c r="C3069" s="10"/>
      <c r="D3069" s="10"/>
      <c r="E3069" s="10"/>
      <c r="F3069" s="10"/>
      <c r="G3069" s="10"/>
      <c r="H3069" s="10"/>
      <c r="I3069" s="10"/>
    </row>
    <row r="3070" spans="2:9">
      <c r="B3070" s="10"/>
      <c r="C3070" s="10"/>
      <c r="D3070" s="10"/>
      <c r="E3070" s="10"/>
      <c r="F3070" s="10"/>
      <c r="G3070" s="10"/>
      <c r="H3070" s="10"/>
      <c r="I3070" s="10"/>
    </row>
  </sheetData>
  <sheetProtection pivotTables="0"/>
  <mergeCells count="6">
    <mergeCell ref="B2:I2"/>
    <mergeCell ref="B7:B8"/>
    <mergeCell ref="C7:E7"/>
    <mergeCell ref="F7:I7"/>
    <mergeCell ref="B5:I5"/>
    <mergeCell ref="B3:I3"/>
  </mergeCells>
  <phoneticPr fontId="42" type="noConversion"/>
  <pageMargins left="0.7" right="0.7" top="0.75" bottom="0.75" header="0.3" footer="0.3"/>
  <pageSetup paperSize="9" scale="94" orientation="landscape" horizontalDpi="4294967292" verticalDpi="4294967292"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tabColor theme="8" tint="-0.249977111117893"/>
    <pageSetUpPr fitToPage="1"/>
  </sheetPr>
  <dimension ref="A1:AP255"/>
  <sheetViews>
    <sheetView topLeftCell="A70" zoomScale="75" zoomScaleNormal="75" workbookViewId="0">
      <selection activeCell="B18" sqref="B18"/>
    </sheetView>
  </sheetViews>
  <sheetFormatPr defaultColWidth="10.85546875" defaultRowHeight="12" outlineLevelRow="1"/>
  <cols>
    <col min="1" max="1" width="2.85546875" style="226" customWidth="1"/>
    <col min="2" max="2" width="57.42578125" style="7" customWidth="1"/>
    <col min="3" max="3" width="22.28515625" style="7" customWidth="1"/>
    <col min="4" max="4" width="9.85546875" style="7" customWidth="1"/>
    <col min="5" max="5" width="28.7109375" style="7" customWidth="1"/>
    <col min="6" max="6" width="8.28515625" style="7" bestFit="1" customWidth="1"/>
    <col min="7" max="7" width="13.5703125" style="226" customWidth="1"/>
    <col min="8" max="8" width="3.140625" style="226" bestFit="1" customWidth="1"/>
    <col min="9" max="9" width="7.42578125" style="255" customWidth="1"/>
    <col min="10" max="42" width="10.85546875" style="226"/>
    <col min="43" max="16384" width="10.85546875" style="7"/>
  </cols>
  <sheetData>
    <row r="1" spans="1:42" s="226" customFormat="1" ht="26.25" customHeight="1">
      <c r="I1" s="255"/>
    </row>
    <row r="2" spans="1:42" s="226" customFormat="1" ht="20.25">
      <c r="B2" s="798" t="s">
        <v>14</v>
      </c>
      <c r="C2" s="799"/>
      <c r="D2" s="799"/>
      <c r="E2" s="799"/>
      <c r="F2" s="800"/>
      <c r="I2" s="255"/>
    </row>
    <row r="3" spans="1:42" s="226" customFormat="1" ht="20.25">
      <c r="B3" s="798" t="s">
        <v>257</v>
      </c>
      <c r="C3" s="799"/>
      <c r="D3" s="799"/>
      <c r="E3" s="799"/>
      <c r="F3" s="800"/>
    </row>
    <row r="4" spans="1:42" s="226" customFormat="1"/>
    <row r="5" spans="1:42" s="226" customFormat="1" ht="60.75" customHeight="1">
      <c r="B5" s="889" t="s">
        <v>258</v>
      </c>
      <c r="C5" s="890"/>
      <c r="D5" s="890"/>
      <c r="E5" s="890"/>
      <c r="F5" s="891"/>
    </row>
    <row r="6" spans="1:42">
      <c r="I6" s="226"/>
    </row>
    <row r="7" spans="1:42" s="219" customFormat="1" ht="15" customHeight="1" thickBot="1">
      <c r="A7" s="256"/>
      <c r="B7" s="630"/>
      <c r="C7" s="885" t="s">
        <v>259</v>
      </c>
      <c r="D7" s="886"/>
      <c r="E7" s="886"/>
      <c r="F7" s="887" t="s">
        <v>35</v>
      </c>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row>
    <row r="8" spans="1:42" s="219" customFormat="1" ht="13.5" thickBot="1">
      <c r="A8" s="256"/>
      <c r="B8" s="631" t="s">
        <v>260</v>
      </c>
      <c r="C8" s="208" t="s">
        <v>69</v>
      </c>
      <c r="D8" s="112" t="s">
        <v>51</v>
      </c>
      <c r="E8" s="209" t="s">
        <v>57</v>
      </c>
      <c r="F8" s="888"/>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row>
    <row r="9" spans="1:42" s="219" customFormat="1" ht="13.5" thickBot="1">
      <c r="A9" s="256"/>
      <c r="B9" s="632" t="s">
        <v>261</v>
      </c>
      <c r="C9" s="216">
        <f>C10+C14+C16+C18+C22</f>
        <v>48292884.597307876</v>
      </c>
      <c r="D9" s="217"/>
      <c r="E9" s="218">
        <f>SUM(C9:D9)</f>
        <v>48292884.597307876</v>
      </c>
      <c r="F9" s="633">
        <v>7.0000000000000007E-2</v>
      </c>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row>
    <row r="10" spans="1:42" ht="13.5" outlineLevel="1" thickBot="1">
      <c r="B10" s="634" t="s">
        <v>153</v>
      </c>
      <c r="C10" s="215">
        <f>SUM(C11:C13)</f>
        <v>37048845.503947176</v>
      </c>
      <c r="D10" s="214"/>
      <c r="E10" s="215">
        <f>SUM(C10:D10)</f>
        <v>37048845.503947176</v>
      </c>
      <c r="F10" s="635"/>
      <c r="I10" s="226"/>
    </row>
    <row r="11" spans="1:42" ht="13.5" outlineLevel="1" thickBot="1">
      <c r="B11" s="538" t="s">
        <v>249</v>
      </c>
      <c r="C11" s="198">
        <f>COSTOS_DIRECTOS!G10*$F$9</f>
        <v>1178100</v>
      </c>
      <c r="D11" s="52"/>
      <c r="E11" s="198">
        <f>SUM(C11:D11)</f>
        <v>1178100</v>
      </c>
      <c r="F11" s="636"/>
      <c r="I11" s="226"/>
    </row>
    <row r="12" spans="1:42" ht="13.5" outlineLevel="1" thickBot="1">
      <c r="B12" s="538" t="s">
        <v>155</v>
      </c>
      <c r="C12" s="198">
        <f>COSTOS_DIRECTOS!G11*$F$9</f>
        <v>1075882.5000000002</v>
      </c>
      <c r="D12" s="52"/>
      <c r="E12" s="198">
        <f>SUM(C12:D12)</f>
        <v>1075882.5000000002</v>
      </c>
      <c r="F12" s="636"/>
      <c r="I12" s="226"/>
    </row>
    <row r="13" spans="1:42" ht="13.5" outlineLevel="1" thickBot="1">
      <c r="B13" s="538" t="s">
        <v>156</v>
      </c>
      <c r="C13" s="198">
        <f>COSTOS_DIRECTOS!G12*$F$9</f>
        <v>34794863.003947176</v>
      </c>
      <c r="D13" s="52"/>
      <c r="E13" s="198">
        <f t="shared" ref="E13:E70" si="0">SUM(C13:D13)</f>
        <v>34794863.003947176</v>
      </c>
      <c r="F13" s="636"/>
      <c r="I13" s="226"/>
    </row>
    <row r="14" spans="1:42" ht="13.5" outlineLevel="1" thickBot="1">
      <c r="B14" s="634" t="s">
        <v>157</v>
      </c>
      <c r="C14" s="215">
        <f>SUM(C15)</f>
        <v>1580386.5000000002</v>
      </c>
      <c r="D14" s="214"/>
      <c r="E14" s="215">
        <f t="shared" si="0"/>
        <v>1580386.5000000002</v>
      </c>
      <c r="F14" s="635"/>
      <c r="I14" s="226"/>
    </row>
    <row r="15" spans="1:42" ht="13.5" outlineLevel="1" thickBot="1">
      <c r="B15" s="538" t="s">
        <v>158</v>
      </c>
      <c r="C15" s="198">
        <f>COSTOS_DIRECTOS!G14*$F$9</f>
        <v>1580386.5000000002</v>
      </c>
      <c r="D15" s="52"/>
      <c r="E15" s="198">
        <f t="shared" si="0"/>
        <v>1580386.5000000002</v>
      </c>
      <c r="F15" s="636"/>
      <c r="I15" s="226"/>
    </row>
    <row r="16" spans="1:42" ht="13.5" outlineLevel="1" thickBot="1">
      <c r="B16" s="634" t="s">
        <v>159</v>
      </c>
      <c r="C16" s="215">
        <f>SUM(C17:C17)</f>
        <v>1264309.2000000002</v>
      </c>
      <c r="D16" s="214"/>
      <c r="E16" s="215">
        <f t="shared" si="0"/>
        <v>1264309.2000000002</v>
      </c>
      <c r="F16" s="635"/>
      <c r="I16" s="226"/>
    </row>
    <row r="17" spans="1:42" ht="13.5" outlineLevel="1" thickBot="1">
      <c r="B17" s="538" t="s">
        <v>160</v>
      </c>
      <c r="C17" s="198">
        <f>COSTOS_DIRECTOS!G16*$F$9</f>
        <v>1264309.2000000002</v>
      </c>
      <c r="D17" s="52"/>
      <c r="E17" s="198">
        <f t="shared" si="0"/>
        <v>1264309.2000000002</v>
      </c>
      <c r="F17" s="636"/>
      <c r="I17" s="226"/>
    </row>
    <row r="18" spans="1:42" ht="13.5" outlineLevel="1" thickBot="1">
      <c r="B18" s="634" t="s">
        <v>262</v>
      </c>
      <c r="C18" s="215">
        <f>SUM(C19:C21)</f>
        <v>512678.60458569974</v>
      </c>
      <c r="D18" s="214"/>
      <c r="E18" s="215">
        <f>SUM(C18:D18)</f>
        <v>512678.60458569974</v>
      </c>
      <c r="F18" s="635"/>
      <c r="I18" s="226"/>
    </row>
    <row r="19" spans="1:42" ht="13.5" outlineLevel="1" thickBot="1">
      <c r="B19" s="538" t="s">
        <v>251</v>
      </c>
      <c r="C19" s="198">
        <f>+COSTOS_DIRECTOS!G18*$F$9</f>
        <v>491809.85458569974</v>
      </c>
      <c r="D19" s="52"/>
      <c r="E19" s="198">
        <f t="shared" ref="E19:E23" si="1">SUM(C19:D19)</f>
        <v>491809.85458569974</v>
      </c>
      <c r="F19" s="636"/>
      <c r="I19" s="226"/>
    </row>
    <row r="20" spans="1:42" ht="13.5" outlineLevel="1" thickBot="1">
      <c r="B20" s="538" t="s">
        <v>252</v>
      </c>
      <c r="C20" s="198">
        <f>+COSTOS_DIRECTOS!G19*$F$9</f>
        <v>11812.500000000002</v>
      </c>
      <c r="D20" s="52"/>
      <c r="E20" s="198">
        <f t="shared" si="1"/>
        <v>11812.500000000002</v>
      </c>
      <c r="F20" s="636"/>
      <c r="I20" s="226"/>
    </row>
    <row r="21" spans="1:42" ht="13.5" outlineLevel="1" thickBot="1">
      <c r="B21" s="538" t="s">
        <v>253</v>
      </c>
      <c r="C21" s="198">
        <f>+COSTOS_DIRECTOS!G20*$F$9</f>
        <v>9056.25</v>
      </c>
      <c r="D21" s="52"/>
      <c r="E21" s="198">
        <f t="shared" si="1"/>
        <v>9056.25</v>
      </c>
      <c r="F21" s="636"/>
      <c r="I21" s="226"/>
    </row>
    <row r="22" spans="1:42" ht="13.5" outlineLevel="1" thickBot="1">
      <c r="B22" s="634" t="s">
        <v>254</v>
      </c>
      <c r="C22" s="215">
        <f>SUM(C23:C23)</f>
        <v>7886664.7887750007</v>
      </c>
      <c r="D22" s="52"/>
      <c r="E22" s="215">
        <f>SUM(C22:D22)</f>
        <v>7886664.7887750007</v>
      </c>
      <c r="F22" s="636"/>
      <c r="I22" s="226"/>
    </row>
    <row r="23" spans="1:42" ht="13.5" outlineLevel="1" thickBot="1">
      <c r="B23" s="538" t="s">
        <v>255</v>
      </c>
      <c r="C23" s="198">
        <f>+COSTOS_DIRECTOS!G22*$F$9</f>
        <v>7886664.7887750007</v>
      </c>
      <c r="D23" s="52"/>
      <c r="E23" s="198">
        <f t="shared" si="1"/>
        <v>7886664.7887750007</v>
      </c>
      <c r="F23" s="636"/>
      <c r="I23" s="226"/>
    </row>
    <row r="24" spans="1:42" s="219" customFormat="1" ht="13.5" thickBot="1">
      <c r="A24" s="256"/>
      <c r="B24" s="632" t="s">
        <v>263</v>
      </c>
      <c r="C24" s="218">
        <f>C25+C29+C31+C33+C37</f>
        <v>8002820.876125304</v>
      </c>
      <c r="D24" s="217"/>
      <c r="E24" s="218">
        <f t="shared" si="0"/>
        <v>8002820.876125304</v>
      </c>
      <c r="F24" s="633">
        <f>+(1%*1.16)</f>
        <v>1.1599999999999999E-2</v>
      </c>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row>
    <row r="25" spans="1:42" ht="13.5" outlineLevel="1" thickBot="1">
      <c r="B25" s="634" t="s">
        <v>153</v>
      </c>
      <c r="C25" s="215">
        <f>SUM(C26:C28)</f>
        <v>6139522.9692255314</v>
      </c>
      <c r="D25" s="214"/>
      <c r="E25" s="215">
        <f t="shared" si="0"/>
        <v>6139522.9692255314</v>
      </c>
      <c r="F25" s="635"/>
      <c r="I25" s="226"/>
    </row>
    <row r="26" spans="1:42" ht="13.5" outlineLevel="1" thickBot="1">
      <c r="B26" s="538" t="s">
        <v>249</v>
      </c>
      <c r="C26" s="198">
        <f>COSTOS_DIRECTOS!G10*$F$24</f>
        <v>195228</v>
      </c>
      <c r="D26" s="52"/>
      <c r="E26" s="198">
        <f t="shared" si="0"/>
        <v>195228</v>
      </c>
      <c r="F26" s="636"/>
      <c r="I26" s="226"/>
    </row>
    <row r="27" spans="1:42" ht="13.5" outlineLevel="1" thickBot="1">
      <c r="B27" s="538" t="s">
        <v>155</v>
      </c>
      <c r="C27" s="198">
        <f>COSTOS_DIRECTOS!G11*$F$24</f>
        <v>178289.1</v>
      </c>
      <c r="D27" s="52"/>
      <c r="E27" s="198">
        <f t="shared" si="0"/>
        <v>178289.1</v>
      </c>
      <c r="F27" s="636"/>
      <c r="I27" s="226"/>
    </row>
    <row r="28" spans="1:42" ht="13.5" outlineLevel="1" thickBot="1">
      <c r="B28" s="538" t="s">
        <v>156</v>
      </c>
      <c r="C28" s="198">
        <f>COSTOS_DIRECTOS!G12*$F$24</f>
        <v>5766005.8692255318</v>
      </c>
      <c r="D28" s="52"/>
      <c r="E28" s="198">
        <f t="shared" si="0"/>
        <v>5766005.8692255318</v>
      </c>
      <c r="F28" s="636"/>
      <c r="I28" s="226"/>
    </row>
    <row r="29" spans="1:42" ht="13.5" outlineLevel="1" thickBot="1">
      <c r="B29" s="634" t="s">
        <v>157</v>
      </c>
      <c r="C29" s="215">
        <f>SUM(C30)</f>
        <v>261892.62</v>
      </c>
      <c r="D29" s="214"/>
      <c r="E29" s="215">
        <f t="shared" si="0"/>
        <v>261892.62</v>
      </c>
      <c r="F29" s="635"/>
      <c r="I29" s="226"/>
    </row>
    <row r="30" spans="1:42" ht="13.5" outlineLevel="1" thickBot="1">
      <c r="B30" s="538" t="s">
        <v>158</v>
      </c>
      <c r="C30" s="198">
        <f>COSTOS_DIRECTOS!G14*$F$24</f>
        <v>261892.62</v>
      </c>
      <c r="D30" s="52"/>
      <c r="E30" s="198">
        <f t="shared" si="0"/>
        <v>261892.62</v>
      </c>
      <c r="F30" s="636"/>
      <c r="I30" s="226"/>
    </row>
    <row r="31" spans="1:42" ht="13.5" outlineLevel="1" thickBot="1">
      <c r="B31" s="634" t="s">
        <v>159</v>
      </c>
      <c r="C31" s="215">
        <f>SUM(C32:C32)</f>
        <v>209514.09599999999</v>
      </c>
      <c r="D31" s="214"/>
      <c r="E31" s="215">
        <f t="shared" si="0"/>
        <v>209514.09599999999</v>
      </c>
      <c r="F31" s="635"/>
      <c r="I31" s="226"/>
    </row>
    <row r="32" spans="1:42" ht="13.5" outlineLevel="1" thickBot="1">
      <c r="B32" s="538" t="s">
        <v>160</v>
      </c>
      <c r="C32" s="198">
        <f>COSTOS_DIRECTOS!G16*$F$24</f>
        <v>209514.09599999999</v>
      </c>
      <c r="D32" s="52"/>
      <c r="E32" s="198">
        <f t="shared" si="0"/>
        <v>209514.09599999999</v>
      </c>
      <c r="F32" s="636"/>
      <c r="I32" s="226"/>
    </row>
    <row r="33" spans="1:42" ht="13.5" outlineLevel="1" thickBot="1">
      <c r="B33" s="634" t="s">
        <v>262</v>
      </c>
      <c r="C33" s="215">
        <f>SUM(C34:C36)</f>
        <v>84958.168759915949</v>
      </c>
      <c r="D33" s="214"/>
      <c r="E33" s="215">
        <f>SUM(C33:D33)</f>
        <v>84958.168759915949</v>
      </c>
      <c r="F33" s="635"/>
      <c r="I33" s="226"/>
    </row>
    <row r="34" spans="1:42" ht="13.5" outlineLevel="1" thickBot="1">
      <c r="B34" s="538" t="s">
        <v>251</v>
      </c>
      <c r="C34" s="198">
        <f>COSTOS_DIRECTOS!G18*$F$24</f>
        <v>81499.918759915949</v>
      </c>
      <c r="D34" s="52"/>
      <c r="E34" s="198">
        <f t="shared" si="0"/>
        <v>81499.918759915949</v>
      </c>
      <c r="F34" s="636"/>
      <c r="I34" s="226"/>
    </row>
    <row r="35" spans="1:42" ht="13.5" outlineLevel="1" thickBot="1">
      <c r="B35" s="538" t="s">
        <v>252</v>
      </c>
      <c r="C35" s="198">
        <f>COSTOS_DIRECTOS!G19*$F$24</f>
        <v>1957.4999999999998</v>
      </c>
      <c r="D35" s="52"/>
      <c r="E35" s="198">
        <f t="shared" si="0"/>
        <v>1957.4999999999998</v>
      </c>
      <c r="F35" s="636"/>
      <c r="I35" s="226"/>
    </row>
    <row r="36" spans="1:42" ht="13.5" outlineLevel="1" thickBot="1">
      <c r="B36" s="538" t="s">
        <v>253</v>
      </c>
      <c r="C36" s="198">
        <f>COSTOS_DIRECTOS!G20*$F$24</f>
        <v>1500.75</v>
      </c>
      <c r="D36" s="52"/>
      <c r="E36" s="198">
        <f t="shared" si="0"/>
        <v>1500.75</v>
      </c>
      <c r="F36" s="636"/>
      <c r="I36" s="226"/>
    </row>
    <row r="37" spans="1:42" ht="13.5" outlineLevel="1" thickBot="1">
      <c r="B37" s="634" t="s">
        <v>254</v>
      </c>
      <c r="C37" s="215">
        <f>SUM(C38:C38)</f>
        <v>1306933.0221398571</v>
      </c>
      <c r="D37" s="52"/>
      <c r="E37" s="215">
        <f t="shared" si="0"/>
        <v>1306933.0221398571</v>
      </c>
      <c r="F37" s="636"/>
      <c r="I37" s="226"/>
    </row>
    <row r="38" spans="1:42" ht="13.5" outlineLevel="1" thickBot="1">
      <c r="B38" s="538" t="s">
        <v>255</v>
      </c>
      <c r="C38" s="198">
        <f>COSTOS_DIRECTOS!G22*$F$24</f>
        <v>1306933.0221398571</v>
      </c>
      <c r="D38" s="52"/>
      <c r="E38" s="198">
        <f t="shared" si="0"/>
        <v>1306933.0221398571</v>
      </c>
      <c r="F38" s="636"/>
      <c r="I38" s="226"/>
    </row>
    <row r="39" spans="1:42" s="219" customFormat="1" ht="13.5" thickBot="1">
      <c r="A39" s="256"/>
      <c r="B39" s="632" t="s">
        <v>264</v>
      </c>
      <c r="C39" s="218">
        <f>C40+C44+C46</f>
        <v>12377147.999999993</v>
      </c>
      <c r="D39" s="217"/>
      <c r="E39" s="218">
        <f>SUM(C39:D39)</f>
        <v>12377147.999999993</v>
      </c>
      <c r="F39" s="633">
        <v>0.01</v>
      </c>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row>
    <row r="40" spans="1:42" ht="13.5" outlineLevel="1" thickBot="1">
      <c r="B40" s="634" t="s">
        <v>153</v>
      </c>
      <c r="C40" s="215">
        <f>SUM(C41:C43)</f>
        <v>11357147.999999993</v>
      </c>
      <c r="D40" s="214"/>
      <c r="E40" s="215">
        <f t="shared" si="0"/>
        <v>11357147.999999993</v>
      </c>
      <c r="F40" s="635"/>
      <c r="I40" s="226"/>
    </row>
    <row r="41" spans="1:42" ht="13.5" outlineLevel="1" thickBot="1">
      <c r="B41" s="538" t="s">
        <v>249</v>
      </c>
      <c r="C41" s="198">
        <f>PRODUCTOS_INMOBILIARIOS!K10*$F$39</f>
        <v>348000</v>
      </c>
      <c r="D41" s="52"/>
      <c r="E41" s="198">
        <f t="shared" si="0"/>
        <v>348000</v>
      </c>
      <c r="F41" s="636"/>
      <c r="I41" s="226"/>
    </row>
    <row r="42" spans="1:42" ht="13.5" outlineLevel="1" thickBot="1">
      <c r="B42" s="538" t="s">
        <v>155</v>
      </c>
      <c r="C42" s="198">
        <f>PRODUCTOS_INMOBILIARIOS!K11*$F$39</f>
        <v>240120</v>
      </c>
      <c r="D42" s="52"/>
      <c r="E42" s="198">
        <f t="shared" si="0"/>
        <v>240120</v>
      </c>
      <c r="F42" s="636"/>
      <c r="I42" s="226"/>
    </row>
    <row r="43" spans="1:42" ht="13.5" outlineLevel="1" thickBot="1">
      <c r="B43" s="538" t="s">
        <v>156</v>
      </c>
      <c r="C43" s="198">
        <f>PRODUCTOS_INMOBILIARIOS!K12*$F$39</f>
        <v>10769027.999999993</v>
      </c>
      <c r="D43" s="52"/>
      <c r="E43" s="198">
        <f t="shared" si="0"/>
        <v>10769027.999999993</v>
      </c>
      <c r="F43" s="636"/>
      <c r="I43" s="226"/>
    </row>
    <row r="44" spans="1:42" ht="13.5" outlineLevel="1" thickBot="1">
      <c r="B44" s="634" t="s">
        <v>157</v>
      </c>
      <c r="C44" s="215">
        <f>+C45</f>
        <v>600000</v>
      </c>
      <c r="D44" s="214"/>
      <c r="E44" s="215">
        <f t="shared" si="0"/>
        <v>600000</v>
      </c>
      <c r="F44" s="635"/>
      <c r="I44" s="226"/>
    </row>
    <row r="45" spans="1:42" ht="13.5" outlineLevel="1" thickBot="1">
      <c r="B45" s="538" t="s">
        <v>158</v>
      </c>
      <c r="C45" s="198">
        <f>PRODUCTOS_INMOBILIARIOS!K14*$F$39</f>
        <v>600000</v>
      </c>
      <c r="D45" s="52"/>
      <c r="E45" s="198">
        <f t="shared" si="0"/>
        <v>600000</v>
      </c>
      <c r="F45" s="636"/>
      <c r="I45" s="226"/>
    </row>
    <row r="46" spans="1:42" ht="13.5" outlineLevel="1" thickBot="1">
      <c r="B46" s="634" t="s">
        <v>159</v>
      </c>
      <c r="C46" s="215">
        <f>SUM(C47:C47)</f>
        <v>420000</v>
      </c>
      <c r="D46" s="214"/>
      <c r="E46" s="215">
        <f t="shared" si="0"/>
        <v>420000</v>
      </c>
      <c r="F46" s="635"/>
      <c r="I46" s="226"/>
    </row>
    <row r="47" spans="1:42" ht="12.75" outlineLevel="1">
      <c r="B47" s="754" t="s">
        <v>160</v>
      </c>
      <c r="C47" s="756">
        <f>PRODUCTOS_INMOBILIARIOS!K16*$F$39</f>
        <v>420000</v>
      </c>
      <c r="D47" s="755"/>
      <c r="E47" s="756">
        <f t="shared" si="0"/>
        <v>420000</v>
      </c>
      <c r="F47" s="757"/>
      <c r="I47" s="226"/>
    </row>
    <row r="48" spans="1:42" s="219" customFormat="1" ht="13.5" thickBot="1">
      <c r="A48" s="256"/>
      <c r="B48" s="758" t="s">
        <v>265</v>
      </c>
      <c r="C48" s="760">
        <f>C49+C53+C55</f>
        <v>37131443.999999978</v>
      </c>
      <c r="D48" s="759"/>
      <c r="E48" s="760">
        <f t="shared" si="0"/>
        <v>37131443.999999978</v>
      </c>
      <c r="F48" s="761">
        <v>0.03</v>
      </c>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row>
    <row r="49" spans="1:42" ht="13.5" outlineLevel="1" thickBot="1">
      <c r="B49" s="634" t="s">
        <v>153</v>
      </c>
      <c r="C49" s="215">
        <f>SUM(C50:C52)</f>
        <v>34071443.999999978</v>
      </c>
      <c r="D49" s="214"/>
      <c r="E49" s="215">
        <f t="shared" si="0"/>
        <v>34071443.999999978</v>
      </c>
      <c r="F49" s="635"/>
      <c r="I49" s="226"/>
    </row>
    <row r="50" spans="1:42" ht="13.5" outlineLevel="1" thickBot="1">
      <c r="B50" s="538" t="s">
        <v>249</v>
      </c>
      <c r="C50" s="198">
        <f>PRODUCTOS_INMOBILIARIOS!K10*$F$48</f>
        <v>1044000</v>
      </c>
      <c r="D50" s="52"/>
      <c r="E50" s="198">
        <f t="shared" si="0"/>
        <v>1044000</v>
      </c>
      <c r="F50" s="636"/>
      <c r="I50" s="226"/>
    </row>
    <row r="51" spans="1:42" ht="13.5" outlineLevel="1" thickBot="1">
      <c r="B51" s="538" t="s">
        <v>155</v>
      </c>
      <c r="C51" s="198">
        <f>PRODUCTOS_INMOBILIARIOS!K11*$F$48</f>
        <v>720360</v>
      </c>
      <c r="D51" s="52"/>
      <c r="E51" s="198">
        <f t="shared" si="0"/>
        <v>720360</v>
      </c>
      <c r="F51" s="636"/>
      <c r="I51" s="226"/>
    </row>
    <row r="52" spans="1:42" ht="13.5" outlineLevel="1" thickBot="1">
      <c r="B52" s="538" t="s">
        <v>156</v>
      </c>
      <c r="C52" s="198">
        <f>PRODUCTOS_INMOBILIARIOS!K12*$F$48</f>
        <v>32307083.999999978</v>
      </c>
      <c r="D52" s="52"/>
      <c r="E52" s="198">
        <f t="shared" si="0"/>
        <v>32307083.999999978</v>
      </c>
      <c r="F52" s="636"/>
      <c r="I52" s="226"/>
    </row>
    <row r="53" spans="1:42" ht="13.5" outlineLevel="1" thickBot="1">
      <c r="B53" s="634" t="s">
        <v>157</v>
      </c>
      <c r="C53" s="215">
        <f>SUM(C54:C54)</f>
        <v>1800000</v>
      </c>
      <c r="D53" s="214"/>
      <c r="E53" s="215">
        <f t="shared" si="0"/>
        <v>1800000</v>
      </c>
      <c r="F53" s="635"/>
      <c r="I53" s="226"/>
    </row>
    <row r="54" spans="1:42" ht="13.5" outlineLevel="1" thickBot="1">
      <c r="B54" s="538" t="s">
        <v>158</v>
      </c>
      <c r="C54" s="198">
        <f>+PRODUCTOS_INMOBILIARIOS!K14*$F$48</f>
        <v>1800000</v>
      </c>
      <c r="D54" s="52"/>
      <c r="E54" s="198">
        <f t="shared" si="0"/>
        <v>1800000</v>
      </c>
      <c r="F54" s="636"/>
      <c r="I54" s="226"/>
    </row>
    <row r="55" spans="1:42" ht="13.5" outlineLevel="1" thickBot="1">
      <c r="B55" s="634" t="s">
        <v>159</v>
      </c>
      <c r="C55" s="215">
        <f>SUM(C56:C56)</f>
        <v>1260000</v>
      </c>
      <c r="D55" s="214"/>
      <c r="E55" s="215">
        <f t="shared" si="0"/>
        <v>1260000</v>
      </c>
      <c r="F55" s="635"/>
      <c r="I55" s="226"/>
    </row>
    <row r="56" spans="1:42" ht="13.5" outlineLevel="1" thickBot="1">
      <c r="B56" s="538" t="s">
        <v>160</v>
      </c>
      <c r="C56" s="198">
        <f>+PRODUCTOS_INMOBILIARIOS!K16*$F$48</f>
        <v>1260000</v>
      </c>
      <c r="D56" s="52"/>
      <c r="E56" s="198">
        <f t="shared" si="0"/>
        <v>1260000</v>
      </c>
      <c r="F56" s="636"/>
      <c r="I56" s="226"/>
    </row>
    <row r="57" spans="1:42" s="219" customFormat="1" ht="13.5" thickBot="1">
      <c r="A57" s="256"/>
      <c r="B57" s="632" t="s">
        <v>266</v>
      </c>
      <c r="C57" s="218">
        <f>C58+C62+C64</f>
        <v>41710988.759999976</v>
      </c>
      <c r="D57" s="217"/>
      <c r="E57" s="218">
        <f t="shared" si="0"/>
        <v>41710988.759999976</v>
      </c>
      <c r="F57" s="633">
        <f>2.6%+0.77%</f>
        <v>3.3700000000000001E-2</v>
      </c>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row>
    <row r="58" spans="1:42" ht="13.5" outlineLevel="1" thickBot="1">
      <c r="B58" s="634" t="s">
        <v>153</v>
      </c>
      <c r="C58" s="215">
        <f>SUM(C59:C61)</f>
        <v>38273588.759999976</v>
      </c>
      <c r="D58" s="214"/>
      <c r="E58" s="215">
        <f t="shared" si="0"/>
        <v>38273588.759999976</v>
      </c>
      <c r="F58" s="635"/>
      <c r="I58" s="226"/>
    </row>
    <row r="59" spans="1:42" ht="13.5" outlineLevel="1" thickBot="1">
      <c r="B59" s="538" t="s">
        <v>249</v>
      </c>
      <c r="C59" s="198">
        <f>+PRODUCTOS_INMOBILIARIOS!K10*$F$57</f>
        <v>1172760</v>
      </c>
      <c r="D59" s="52"/>
      <c r="E59" s="198">
        <f t="shared" si="0"/>
        <v>1172760</v>
      </c>
      <c r="F59" s="636"/>
      <c r="I59" s="226"/>
    </row>
    <row r="60" spans="1:42" ht="13.5" outlineLevel="1" thickBot="1">
      <c r="B60" s="538" t="s">
        <v>155</v>
      </c>
      <c r="C60" s="198">
        <f>+PRODUCTOS_INMOBILIARIOS!K11*$F$57</f>
        <v>809204.4</v>
      </c>
      <c r="D60" s="52"/>
      <c r="E60" s="198">
        <f t="shared" si="0"/>
        <v>809204.4</v>
      </c>
      <c r="F60" s="636"/>
      <c r="I60" s="226"/>
    </row>
    <row r="61" spans="1:42" ht="13.5" outlineLevel="1" thickBot="1">
      <c r="B61" s="538" t="s">
        <v>156</v>
      </c>
      <c r="C61" s="198">
        <f>+PRODUCTOS_INMOBILIARIOS!K12*$F$57</f>
        <v>36291624.359999977</v>
      </c>
      <c r="D61" s="52"/>
      <c r="E61" s="198">
        <f t="shared" si="0"/>
        <v>36291624.359999977</v>
      </c>
      <c r="F61" s="636"/>
      <c r="I61" s="226"/>
    </row>
    <row r="62" spans="1:42" ht="13.5" outlineLevel="1" thickBot="1">
      <c r="B62" s="634" t="s">
        <v>157</v>
      </c>
      <c r="C62" s="215">
        <f>SUM(C63:C63)</f>
        <v>2022000</v>
      </c>
      <c r="D62" s="214"/>
      <c r="E62" s="215">
        <f t="shared" si="0"/>
        <v>2022000</v>
      </c>
      <c r="F62" s="635"/>
      <c r="I62" s="226"/>
    </row>
    <row r="63" spans="1:42" ht="13.5" outlineLevel="1" thickBot="1">
      <c r="B63" s="538" t="s">
        <v>158</v>
      </c>
      <c r="C63" s="198">
        <f>+PRODUCTOS_INMOBILIARIOS!K14*$F$57</f>
        <v>2022000</v>
      </c>
      <c r="D63" s="52"/>
      <c r="E63" s="198">
        <f t="shared" si="0"/>
        <v>2022000</v>
      </c>
      <c r="F63" s="636"/>
      <c r="I63" s="226"/>
    </row>
    <row r="64" spans="1:42" ht="13.5" outlineLevel="1" thickBot="1">
      <c r="B64" s="634" t="s">
        <v>159</v>
      </c>
      <c r="C64" s="215">
        <f>SUM(C65:C65)</f>
        <v>1415400</v>
      </c>
      <c r="D64" s="214"/>
      <c r="E64" s="215">
        <f t="shared" si="0"/>
        <v>1415400</v>
      </c>
      <c r="F64" s="635"/>
      <c r="I64" s="226"/>
    </row>
    <row r="65" spans="1:42" ht="13.5" outlineLevel="1" thickBot="1">
      <c r="B65" s="538" t="s">
        <v>160</v>
      </c>
      <c r="C65" s="198">
        <f>+PRODUCTOS_INMOBILIARIOS!K16*$F$57</f>
        <v>1415400</v>
      </c>
      <c r="D65" s="52"/>
      <c r="E65" s="198">
        <f t="shared" si="0"/>
        <v>1415400</v>
      </c>
      <c r="F65" s="636"/>
      <c r="I65" s="226"/>
    </row>
    <row r="66" spans="1:42" s="219" customFormat="1" ht="13.5" thickBot="1">
      <c r="A66" s="256"/>
      <c r="B66" s="632" t="s">
        <v>267</v>
      </c>
      <c r="C66" s="218">
        <f>C67+C71+C73</f>
        <v>8664003.599999994</v>
      </c>
      <c r="D66" s="217"/>
      <c r="E66" s="218">
        <f t="shared" si="0"/>
        <v>8664003.599999994</v>
      </c>
      <c r="F66" s="633">
        <v>7.0000000000000001E-3</v>
      </c>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row>
    <row r="67" spans="1:42" ht="13.5" outlineLevel="1" thickBot="1">
      <c r="B67" s="634" t="s">
        <v>153</v>
      </c>
      <c r="C67" s="215">
        <f>SUM(C68:C70)</f>
        <v>7950003.599999995</v>
      </c>
      <c r="D67" s="214"/>
      <c r="E67" s="215">
        <f t="shared" si="0"/>
        <v>7950003.599999995</v>
      </c>
      <c r="F67" s="635"/>
      <c r="I67" s="226"/>
    </row>
    <row r="68" spans="1:42" ht="13.5" outlineLevel="1" thickBot="1">
      <c r="B68" s="538" t="s">
        <v>249</v>
      </c>
      <c r="C68" s="198">
        <f>+PRODUCTOS_INMOBILIARIOS!K10*$F$66</f>
        <v>243600</v>
      </c>
      <c r="D68" s="52"/>
      <c r="E68" s="198">
        <f t="shared" si="0"/>
        <v>243600</v>
      </c>
      <c r="F68" s="636"/>
      <c r="I68" s="226"/>
    </row>
    <row r="69" spans="1:42" ht="13.5" outlineLevel="1" thickBot="1">
      <c r="B69" s="538" t="s">
        <v>155</v>
      </c>
      <c r="C69" s="198">
        <f>+PRODUCTOS_INMOBILIARIOS!K11*$F$66</f>
        <v>168084</v>
      </c>
      <c r="D69" s="52"/>
      <c r="E69" s="198">
        <f t="shared" si="0"/>
        <v>168084</v>
      </c>
      <c r="F69" s="636"/>
      <c r="I69" s="226"/>
    </row>
    <row r="70" spans="1:42" ht="13.5" outlineLevel="1" thickBot="1">
      <c r="B70" s="538" t="s">
        <v>156</v>
      </c>
      <c r="C70" s="198">
        <f>+PRODUCTOS_INMOBILIARIOS!K12*$F$66</f>
        <v>7538319.599999995</v>
      </c>
      <c r="D70" s="52"/>
      <c r="E70" s="198">
        <f t="shared" si="0"/>
        <v>7538319.599999995</v>
      </c>
      <c r="F70" s="636"/>
      <c r="I70" s="226"/>
    </row>
    <row r="71" spans="1:42" ht="13.5" outlineLevel="1" thickBot="1">
      <c r="B71" s="634" t="s">
        <v>157</v>
      </c>
      <c r="C71" s="215">
        <f>SUM(C72:C72)</f>
        <v>420000</v>
      </c>
      <c r="D71" s="214"/>
      <c r="E71" s="215">
        <f t="shared" ref="E71:E96" si="2">SUM(C71:D71)</f>
        <v>420000</v>
      </c>
      <c r="F71" s="635"/>
      <c r="I71" s="226"/>
    </row>
    <row r="72" spans="1:42" ht="13.5" outlineLevel="1" thickBot="1">
      <c r="B72" s="538" t="s">
        <v>158</v>
      </c>
      <c r="C72" s="198">
        <f>+PRODUCTOS_INMOBILIARIOS!K14*$F$66</f>
        <v>420000</v>
      </c>
      <c r="D72" s="52"/>
      <c r="E72" s="198">
        <f t="shared" si="2"/>
        <v>420000</v>
      </c>
      <c r="F72" s="636"/>
      <c r="I72" s="226"/>
    </row>
    <row r="73" spans="1:42" ht="13.5" outlineLevel="1" thickBot="1">
      <c r="B73" s="634" t="s">
        <v>159</v>
      </c>
      <c r="C73" s="215">
        <f>SUM(C74:C74)</f>
        <v>294000</v>
      </c>
      <c r="D73" s="214"/>
      <c r="E73" s="215">
        <f t="shared" si="2"/>
        <v>294000</v>
      </c>
      <c r="F73" s="635"/>
      <c r="I73" s="226"/>
    </row>
    <row r="74" spans="1:42" ht="13.5" outlineLevel="1" thickBot="1">
      <c r="B74" s="538" t="s">
        <v>160</v>
      </c>
      <c r="C74" s="198">
        <f>+PRODUCTOS_INMOBILIARIOS!K16*$F$66</f>
        <v>294000</v>
      </c>
      <c r="D74" s="52"/>
      <c r="E74" s="198">
        <f t="shared" si="2"/>
        <v>294000</v>
      </c>
      <c r="F74" s="636"/>
      <c r="I74" s="226"/>
    </row>
    <row r="75" spans="1:42" s="219" customFormat="1" ht="13.5" thickBot="1">
      <c r="A75" s="256"/>
      <c r="B75" s="632" t="s">
        <v>268</v>
      </c>
      <c r="C75" s="218">
        <f>C76+C80+C82</f>
        <v>8664003.599999994</v>
      </c>
      <c r="D75" s="217"/>
      <c r="E75" s="218">
        <f t="shared" si="2"/>
        <v>8664003.599999994</v>
      </c>
      <c r="F75" s="633">
        <v>7.0000000000000001E-3</v>
      </c>
      <c r="G75" s="256"/>
      <c r="H75" s="256"/>
      <c r="I75" s="256"/>
      <c r="J75" s="256"/>
      <c r="K75" s="256"/>
      <c r="L75" s="256"/>
      <c r="M75" s="256"/>
      <c r="N75" s="256"/>
      <c r="O75" s="256"/>
      <c r="P75" s="256"/>
      <c r="Q75" s="256"/>
      <c r="R75" s="256"/>
      <c r="S75" s="256"/>
      <c r="T75" s="256"/>
      <c r="U75" s="256"/>
      <c r="V75" s="256"/>
      <c r="W75" s="256"/>
      <c r="X75" s="256"/>
      <c r="Y75" s="256"/>
      <c r="Z75" s="256"/>
      <c r="AA75" s="256"/>
      <c r="AB75" s="256"/>
      <c r="AC75" s="256"/>
      <c r="AD75" s="256"/>
      <c r="AE75" s="256"/>
      <c r="AF75" s="256"/>
      <c r="AG75" s="256"/>
      <c r="AH75" s="256"/>
      <c r="AI75" s="256"/>
      <c r="AJ75" s="256"/>
      <c r="AK75" s="256"/>
      <c r="AL75" s="256"/>
      <c r="AM75" s="256"/>
      <c r="AN75" s="256"/>
      <c r="AO75" s="256"/>
      <c r="AP75" s="256"/>
    </row>
    <row r="76" spans="1:42" ht="13.5" outlineLevel="1" thickBot="1">
      <c r="B76" s="634" t="s">
        <v>153</v>
      </c>
      <c r="C76" s="215">
        <f>SUM(C77:C79)</f>
        <v>7950003.599999995</v>
      </c>
      <c r="D76" s="214"/>
      <c r="E76" s="215">
        <f t="shared" si="2"/>
        <v>7950003.599999995</v>
      </c>
      <c r="F76" s="635"/>
      <c r="I76" s="226"/>
    </row>
    <row r="77" spans="1:42" ht="15.75" customHeight="1" outlineLevel="1" thickBot="1">
      <c r="B77" s="538" t="s">
        <v>249</v>
      </c>
      <c r="C77" s="198">
        <f>+PRODUCTOS_INMOBILIARIOS!K10*$F$75</f>
        <v>243600</v>
      </c>
      <c r="D77" s="52"/>
      <c r="E77" s="198">
        <f t="shared" si="2"/>
        <v>243600</v>
      </c>
      <c r="F77" s="636"/>
      <c r="I77" s="226"/>
    </row>
    <row r="78" spans="1:42" ht="15.75" customHeight="1" outlineLevel="1" thickBot="1">
      <c r="B78" s="538" t="s">
        <v>155</v>
      </c>
      <c r="C78" s="198">
        <f>+PRODUCTOS_INMOBILIARIOS!K11*$F$75</f>
        <v>168084</v>
      </c>
      <c r="D78" s="52"/>
      <c r="E78" s="198">
        <f t="shared" si="2"/>
        <v>168084</v>
      </c>
      <c r="F78" s="636"/>
      <c r="I78" s="226"/>
    </row>
    <row r="79" spans="1:42" ht="13.5" outlineLevel="1" thickBot="1">
      <c r="B79" s="538" t="s">
        <v>156</v>
      </c>
      <c r="C79" s="198">
        <f>+PRODUCTOS_INMOBILIARIOS!K12*$F$75</f>
        <v>7538319.599999995</v>
      </c>
      <c r="D79" s="52"/>
      <c r="E79" s="198">
        <f t="shared" si="2"/>
        <v>7538319.599999995</v>
      </c>
      <c r="F79" s="636"/>
      <c r="I79" s="226"/>
    </row>
    <row r="80" spans="1:42" ht="13.5" outlineLevel="1" thickBot="1">
      <c r="B80" s="634" t="s">
        <v>157</v>
      </c>
      <c r="C80" s="215">
        <f>SUM(C81:C81)</f>
        <v>420000</v>
      </c>
      <c r="D80" s="214"/>
      <c r="E80" s="215">
        <f t="shared" si="2"/>
        <v>420000</v>
      </c>
      <c r="F80" s="635"/>
      <c r="I80" s="226"/>
    </row>
    <row r="81" spans="1:42" ht="13.5" outlineLevel="1" thickBot="1">
      <c r="B81" s="538" t="s">
        <v>158</v>
      </c>
      <c r="C81" s="198">
        <f>+PRODUCTOS_INMOBILIARIOS!K14*$F$75</f>
        <v>420000</v>
      </c>
      <c r="D81" s="52"/>
      <c r="E81" s="198">
        <f t="shared" si="2"/>
        <v>420000</v>
      </c>
      <c r="F81" s="636"/>
      <c r="I81" s="226"/>
    </row>
    <row r="82" spans="1:42" ht="13.5" outlineLevel="1" thickBot="1">
      <c r="B82" s="634" t="s">
        <v>159</v>
      </c>
      <c r="C82" s="215">
        <f>SUM(C83:C83)</f>
        <v>294000</v>
      </c>
      <c r="D82" s="214"/>
      <c r="E82" s="215">
        <f t="shared" si="2"/>
        <v>294000</v>
      </c>
      <c r="F82" s="635"/>
      <c r="I82" s="226"/>
    </row>
    <row r="83" spans="1:42" ht="13.5" outlineLevel="1" thickBot="1">
      <c r="B83" s="538" t="s">
        <v>160</v>
      </c>
      <c r="C83" s="198">
        <f>+PRODUCTOS_INMOBILIARIOS!K16*$F$75</f>
        <v>294000</v>
      </c>
      <c r="D83" s="52"/>
      <c r="E83" s="198">
        <f t="shared" si="2"/>
        <v>294000</v>
      </c>
      <c r="F83" s="636"/>
      <c r="I83" s="226"/>
    </row>
    <row r="84" spans="1:42" s="219" customFormat="1" ht="13.5" thickBot="1">
      <c r="A84" s="256"/>
      <c r="B84" s="632" t="s">
        <v>269</v>
      </c>
      <c r="C84" s="218">
        <f>C85+C89+C91</f>
        <v>55697165.999999963</v>
      </c>
      <c r="D84" s="217"/>
      <c r="E84" s="218">
        <f t="shared" si="2"/>
        <v>55697165.999999963</v>
      </c>
      <c r="F84" s="633">
        <v>4.4999999999999998E-2</v>
      </c>
      <c r="G84" s="226"/>
      <c r="H84" s="256"/>
      <c r="I84" s="256"/>
      <c r="J84" s="256"/>
      <c r="K84" s="256"/>
      <c r="L84" s="256"/>
      <c r="M84" s="256"/>
      <c r="N84" s="256"/>
      <c r="O84" s="256"/>
      <c r="P84" s="256"/>
      <c r="Q84" s="256"/>
      <c r="R84" s="256"/>
      <c r="S84" s="256"/>
      <c r="T84" s="256"/>
      <c r="U84" s="256"/>
      <c r="V84" s="256"/>
      <c r="W84" s="256"/>
      <c r="X84" s="256"/>
      <c r="Y84" s="256"/>
      <c r="Z84" s="256"/>
      <c r="AA84" s="256"/>
      <c r="AB84" s="256"/>
      <c r="AC84" s="256"/>
      <c r="AD84" s="256"/>
      <c r="AE84" s="256"/>
      <c r="AF84" s="256"/>
      <c r="AG84" s="256"/>
      <c r="AH84" s="256"/>
      <c r="AI84" s="256"/>
      <c r="AJ84" s="256"/>
      <c r="AK84" s="256"/>
      <c r="AL84" s="256"/>
      <c r="AM84" s="256"/>
      <c r="AN84" s="256"/>
      <c r="AO84" s="256"/>
      <c r="AP84" s="256"/>
    </row>
    <row r="85" spans="1:42" ht="13.5" outlineLevel="1" thickBot="1">
      <c r="B85" s="637" t="s">
        <v>153</v>
      </c>
      <c r="C85" s="215">
        <f>SUM(C86:C88)</f>
        <v>51107165.999999963</v>
      </c>
      <c r="D85" s="214"/>
      <c r="E85" s="215">
        <f t="shared" si="2"/>
        <v>51107165.999999963</v>
      </c>
      <c r="F85" s="635"/>
      <c r="I85" s="226"/>
    </row>
    <row r="86" spans="1:42" ht="13.5" outlineLevel="1" thickBot="1">
      <c r="B86" s="638" t="s">
        <v>249</v>
      </c>
      <c r="C86" s="198">
        <f>+PRODUCTOS_INMOBILIARIOS!K10*$F$84</f>
        <v>1566000</v>
      </c>
      <c r="D86" s="52"/>
      <c r="E86" s="198">
        <f t="shared" si="2"/>
        <v>1566000</v>
      </c>
      <c r="F86" s="636"/>
      <c r="I86" s="226"/>
    </row>
    <row r="87" spans="1:42" ht="13.5" outlineLevel="1" thickBot="1">
      <c r="B87" s="638" t="s">
        <v>155</v>
      </c>
      <c r="C87" s="198">
        <f>+PRODUCTOS_INMOBILIARIOS!K11*$F$84</f>
        <v>1080540</v>
      </c>
      <c r="D87" s="52"/>
      <c r="E87" s="198">
        <f t="shared" si="2"/>
        <v>1080540</v>
      </c>
      <c r="F87" s="636"/>
      <c r="I87" s="226"/>
    </row>
    <row r="88" spans="1:42" ht="13.5" outlineLevel="1" thickBot="1">
      <c r="B88" s="638" t="s">
        <v>156</v>
      </c>
      <c r="C88" s="198">
        <f>+PRODUCTOS_INMOBILIARIOS!K12*$F$84</f>
        <v>48460625.999999963</v>
      </c>
      <c r="D88" s="52"/>
      <c r="E88" s="198">
        <f t="shared" si="2"/>
        <v>48460625.999999963</v>
      </c>
      <c r="F88" s="636"/>
      <c r="I88" s="226"/>
    </row>
    <row r="89" spans="1:42" ht="13.5" outlineLevel="1" thickBot="1">
      <c r="B89" s="637" t="s">
        <v>157</v>
      </c>
      <c r="C89" s="215">
        <f>SUM(C90:C90)</f>
        <v>2700000</v>
      </c>
      <c r="D89" s="214"/>
      <c r="E89" s="215">
        <f t="shared" si="2"/>
        <v>2700000</v>
      </c>
      <c r="F89" s="635"/>
      <c r="I89" s="226"/>
    </row>
    <row r="90" spans="1:42" ht="13.5" outlineLevel="1" thickBot="1">
      <c r="B90" s="638" t="s">
        <v>158</v>
      </c>
      <c r="C90" s="198">
        <f>+PRODUCTOS_INMOBILIARIOS!K14*$F$84</f>
        <v>2700000</v>
      </c>
      <c r="D90" s="52"/>
      <c r="E90" s="198">
        <f t="shared" si="2"/>
        <v>2700000</v>
      </c>
      <c r="F90" s="636"/>
      <c r="I90" s="226"/>
    </row>
    <row r="91" spans="1:42" ht="13.5" outlineLevel="1" thickBot="1">
      <c r="B91" s="637" t="s">
        <v>159</v>
      </c>
      <c r="C91" s="215">
        <f>SUM(C92:C92)</f>
        <v>1890000</v>
      </c>
      <c r="D91" s="214"/>
      <c r="E91" s="215">
        <f t="shared" si="2"/>
        <v>1890000</v>
      </c>
      <c r="F91" s="635"/>
      <c r="I91" s="226"/>
    </row>
    <row r="92" spans="1:42" ht="13.5" outlineLevel="1" thickBot="1">
      <c r="B92" s="638" t="s">
        <v>160</v>
      </c>
      <c r="C92" s="198">
        <f>+PRODUCTOS_INMOBILIARIOS!K16*$F$84</f>
        <v>1890000</v>
      </c>
      <c r="D92" s="52"/>
      <c r="E92" s="198">
        <f t="shared" si="2"/>
        <v>1890000</v>
      </c>
      <c r="F92" s="636"/>
      <c r="I92" s="226"/>
    </row>
    <row r="93" spans="1:42" ht="13.5" outlineLevel="1" thickBot="1">
      <c r="B93" s="632" t="s">
        <v>270</v>
      </c>
      <c r="C93" s="218">
        <f>+C94</f>
        <v>974936.25</v>
      </c>
      <c r="D93" s="217"/>
      <c r="E93" s="218">
        <f t="shared" si="2"/>
        <v>974936.25</v>
      </c>
      <c r="F93" s="633">
        <v>0.03</v>
      </c>
      <c r="I93" s="226"/>
    </row>
    <row r="94" spans="1:42" ht="13.5" outlineLevel="1" thickBot="1">
      <c r="B94" s="637" t="s">
        <v>153</v>
      </c>
      <c r="C94" s="215">
        <f>SUM(C95:C96)</f>
        <v>974936.25</v>
      </c>
      <c r="D94" s="214"/>
      <c r="E94" s="215">
        <f t="shared" si="2"/>
        <v>974936.25</v>
      </c>
      <c r="F94" s="762"/>
      <c r="I94" s="226"/>
    </row>
    <row r="95" spans="1:42" ht="13.5" outlineLevel="1" thickBot="1">
      <c r="B95" s="638" t="s">
        <v>249</v>
      </c>
      <c r="C95" s="198">
        <f>(COSTOS_DIRECTOS!G10+COSTOS_DIRECTOS!G19)*$F$93</f>
        <v>509962.5</v>
      </c>
      <c r="D95" s="755"/>
      <c r="E95" s="198">
        <f t="shared" si="2"/>
        <v>509962.5</v>
      </c>
      <c r="F95" s="762"/>
      <c r="I95" s="226"/>
    </row>
    <row r="96" spans="1:42" ht="13.5" outlineLevel="1" thickBot="1">
      <c r="B96" s="638" t="s">
        <v>155</v>
      </c>
      <c r="C96" s="198">
        <f>+(COSTOS_DIRECTOS!G11+COSTOS_DIRECTOS!G20)*COSTOS_INDIRECTOS!F93</f>
        <v>464973.75000000006</v>
      </c>
      <c r="D96" s="755"/>
      <c r="E96" s="198">
        <f t="shared" si="2"/>
        <v>464973.75000000006</v>
      </c>
      <c r="F96" s="762"/>
      <c r="I96" s="226"/>
    </row>
    <row r="97" spans="2:9" ht="13.5" thickTop="1">
      <c r="B97" s="639" t="s">
        <v>271</v>
      </c>
      <c r="C97" s="640">
        <f>C9+C24+C39+C48+C57+C66+C75+C84+C93</f>
        <v>221515395.68343309</v>
      </c>
      <c r="D97" s="641"/>
      <c r="E97" s="640">
        <f>E9+E24+E39+E48+E57+E66+E75+E84+E93</f>
        <v>221515395.68343309</v>
      </c>
      <c r="F97" s="642"/>
      <c r="H97" s="226" t="s">
        <v>272</v>
      </c>
      <c r="I97" s="226"/>
    </row>
    <row r="98" spans="2:9" s="226" customFormat="1">
      <c r="I98" s="255"/>
    </row>
    <row r="99" spans="2:9" s="226" customFormat="1">
      <c r="E99" s="422"/>
      <c r="I99" s="255"/>
    </row>
    <row r="100" spans="2:9" s="226" customFormat="1">
      <c r="E100" s="422"/>
      <c r="I100" s="255"/>
    </row>
    <row r="101" spans="2:9" s="226" customFormat="1">
      <c r="E101" s="422"/>
      <c r="I101" s="255"/>
    </row>
    <row r="102" spans="2:9" s="226" customFormat="1">
      <c r="E102" s="422"/>
      <c r="I102" s="255"/>
    </row>
    <row r="103" spans="2:9" s="226" customFormat="1">
      <c r="E103" s="422"/>
      <c r="G103" s="226" t="s">
        <v>273</v>
      </c>
      <c r="I103" s="255"/>
    </row>
    <row r="104" spans="2:9" s="226" customFormat="1">
      <c r="E104" s="422"/>
      <c r="I104" s="255"/>
    </row>
    <row r="105" spans="2:9" s="226" customFormat="1">
      <c r="E105" s="422"/>
      <c r="I105" s="255"/>
    </row>
    <row r="106" spans="2:9" s="226" customFormat="1">
      <c r="E106" s="422"/>
      <c r="I106" s="255"/>
    </row>
    <row r="107" spans="2:9" s="226" customFormat="1">
      <c r="E107" s="422"/>
      <c r="I107" s="255"/>
    </row>
    <row r="108" spans="2:9" s="226" customFormat="1">
      <c r="E108" s="422"/>
      <c r="I108" s="255"/>
    </row>
    <row r="109" spans="2:9" s="226" customFormat="1">
      <c r="E109" s="422"/>
      <c r="I109" s="255"/>
    </row>
    <row r="110" spans="2:9" s="226" customFormat="1">
      <c r="I110" s="255"/>
    </row>
    <row r="111" spans="2:9" s="226" customFormat="1">
      <c r="E111" s="782"/>
      <c r="I111" s="255"/>
    </row>
    <row r="112" spans="2:9" s="226" customFormat="1">
      <c r="I112" s="255"/>
    </row>
    <row r="113" spans="9:9" s="226" customFormat="1">
      <c r="I113" s="255"/>
    </row>
    <row r="114" spans="9:9" s="226" customFormat="1">
      <c r="I114" s="255"/>
    </row>
    <row r="115" spans="9:9" s="226" customFormat="1">
      <c r="I115" s="255"/>
    </row>
    <row r="116" spans="9:9" s="226" customFormat="1">
      <c r="I116" s="255"/>
    </row>
    <row r="117" spans="9:9" s="226" customFormat="1">
      <c r="I117" s="255"/>
    </row>
    <row r="118" spans="9:9" s="226" customFormat="1">
      <c r="I118" s="255"/>
    </row>
    <row r="119" spans="9:9" s="226" customFormat="1">
      <c r="I119" s="255"/>
    </row>
    <row r="120" spans="9:9" s="226" customFormat="1">
      <c r="I120" s="255"/>
    </row>
    <row r="121" spans="9:9" s="226" customFormat="1">
      <c r="I121" s="255"/>
    </row>
    <row r="122" spans="9:9" s="226" customFormat="1">
      <c r="I122" s="255"/>
    </row>
    <row r="123" spans="9:9" s="226" customFormat="1">
      <c r="I123" s="255"/>
    </row>
    <row r="124" spans="9:9" s="226" customFormat="1">
      <c r="I124" s="255"/>
    </row>
    <row r="125" spans="9:9" s="226" customFormat="1">
      <c r="I125" s="255"/>
    </row>
    <row r="126" spans="9:9" s="226" customFormat="1">
      <c r="I126" s="255"/>
    </row>
    <row r="127" spans="9:9" s="226" customFormat="1">
      <c r="I127" s="255"/>
    </row>
    <row r="128" spans="9:9" s="226" customFormat="1">
      <c r="I128" s="255"/>
    </row>
    <row r="129" spans="9:9" s="226" customFormat="1">
      <c r="I129" s="255"/>
    </row>
    <row r="130" spans="9:9" s="226" customFormat="1">
      <c r="I130" s="255"/>
    </row>
    <row r="131" spans="9:9" s="226" customFormat="1">
      <c r="I131" s="255"/>
    </row>
    <row r="132" spans="9:9" s="226" customFormat="1">
      <c r="I132" s="255"/>
    </row>
    <row r="133" spans="9:9" s="226" customFormat="1">
      <c r="I133" s="255"/>
    </row>
    <row r="134" spans="9:9" s="226" customFormat="1">
      <c r="I134" s="255"/>
    </row>
    <row r="135" spans="9:9" s="226" customFormat="1">
      <c r="I135" s="255"/>
    </row>
    <row r="136" spans="9:9" s="226" customFormat="1">
      <c r="I136" s="255"/>
    </row>
    <row r="137" spans="9:9" s="226" customFormat="1">
      <c r="I137" s="255"/>
    </row>
    <row r="138" spans="9:9" s="226" customFormat="1">
      <c r="I138" s="255"/>
    </row>
    <row r="139" spans="9:9" s="226" customFormat="1">
      <c r="I139" s="255"/>
    </row>
    <row r="140" spans="9:9" s="226" customFormat="1">
      <c r="I140" s="255"/>
    </row>
    <row r="141" spans="9:9" s="226" customFormat="1">
      <c r="I141" s="255"/>
    </row>
    <row r="142" spans="9:9" s="226" customFormat="1">
      <c r="I142" s="255"/>
    </row>
    <row r="143" spans="9:9" s="226" customFormat="1">
      <c r="I143" s="255"/>
    </row>
    <row r="144" spans="9:9" s="226" customFormat="1">
      <c r="I144" s="255"/>
    </row>
    <row r="145" spans="9:9" s="226" customFormat="1">
      <c r="I145" s="255"/>
    </row>
    <row r="146" spans="9:9" s="226" customFormat="1">
      <c r="I146" s="255"/>
    </row>
    <row r="147" spans="9:9" s="226" customFormat="1">
      <c r="I147" s="255"/>
    </row>
    <row r="148" spans="9:9" s="226" customFormat="1">
      <c r="I148" s="255"/>
    </row>
    <row r="149" spans="9:9" s="226" customFormat="1">
      <c r="I149" s="255"/>
    </row>
    <row r="150" spans="9:9" s="226" customFormat="1">
      <c r="I150" s="255"/>
    </row>
    <row r="151" spans="9:9" s="226" customFormat="1">
      <c r="I151" s="255"/>
    </row>
    <row r="152" spans="9:9" s="226" customFormat="1">
      <c r="I152" s="255"/>
    </row>
    <row r="153" spans="9:9" s="226" customFormat="1">
      <c r="I153" s="255"/>
    </row>
    <row r="154" spans="9:9" s="226" customFormat="1">
      <c r="I154" s="255"/>
    </row>
    <row r="155" spans="9:9" s="226" customFormat="1">
      <c r="I155" s="255"/>
    </row>
    <row r="156" spans="9:9" s="226" customFormat="1">
      <c r="I156" s="255"/>
    </row>
    <row r="157" spans="9:9" s="226" customFormat="1">
      <c r="I157" s="255"/>
    </row>
    <row r="158" spans="9:9" s="226" customFormat="1">
      <c r="I158" s="255"/>
    </row>
    <row r="159" spans="9:9" s="226" customFormat="1">
      <c r="I159" s="255"/>
    </row>
    <row r="160" spans="9:9" s="226" customFormat="1">
      <c r="I160" s="255"/>
    </row>
    <row r="161" spans="9:9" s="226" customFormat="1">
      <c r="I161" s="255"/>
    </row>
    <row r="162" spans="9:9" s="226" customFormat="1">
      <c r="I162" s="255"/>
    </row>
    <row r="163" spans="9:9" s="226" customFormat="1">
      <c r="I163" s="255"/>
    </row>
    <row r="164" spans="9:9" s="226" customFormat="1">
      <c r="I164" s="255"/>
    </row>
    <row r="165" spans="9:9" s="226" customFormat="1">
      <c r="I165" s="255"/>
    </row>
    <row r="166" spans="9:9" s="226" customFormat="1">
      <c r="I166" s="255"/>
    </row>
    <row r="167" spans="9:9" s="226" customFormat="1">
      <c r="I167" s="255"/>
    </row>
    <row r="168" spans="9:9" s="226" customFormat="1">
      <c r="I168" s="255"/>
    </row>
    <row r="169" spans="9:9" s="226" customFormat="1">
      <c r="I169" s="255"/>
    </row>
    <row r="170" spans="9:9" s="226" customFormat="1">
      <c r="I170" s="255"/>
    </row>
    <row r="171" spans="9:9" s="226" customFormat="1">
      <c r="I171" s="255"/>
    </row>
    <row r="172" spans="9:9" s="226" customFormat="1">
      <c r="I172" s="255"/>
    </row>
    <row r="173" spans="9:9" s="226" customFormat="1">
      <c r="I173" s="255"/>
    </row>
    <row r="174" spans="9:9" s="226" customFormat="1">
      <c r="I174" s="255"/>
    </row>
    <row r="175" spans="9:9" s="226" customFormat="1">
      <c r="I175" s="255"/>
    </row>
    <row r="176" spans="9:9" s="226" customFormat="1">
      <c r="I176" s="255"/>
    </row>
    <row r="177" spans="9:9" s="226" customFormat="1">
      <c r="I177" s="255"/>
    </row>
    <row r="178" spans="9:9" s="226" customFormat="1">
      <c r="I178" s="255"/>
    </row>
    <row r="179" spans="9:9" s="226" customFormat="1">
      <c r="I179" s="255"/>
    </row>
    <row r="180" spans="9:9" s="226" customFormat="1">
      <c r="I180" s="255"/>
    </row>
    <row r="181" spans="9:9" s="226" customFormat="1">
      <c r="I181" s="255"/>
    </row>
    <row r="182" spans="9:9" s="226" customFormat="1">
      <c r="I182" s="255"/>
    </row>
    <row r="183" spans="9:9" s="226" customFormat="1">
      <c r="I183" s="255"/>
    </row>
    <row r="184" spans="9:9" s="226" customFormat="1">
      <c r="I184" s="255"/>
    </row>
    <row r="185" spans="9:9" s="226" customFormat="1">
      <c r="I185" s="255"/>
    </row>
    <row r="186" spans="9:9" s="226" customFormat="1">
      <c r="I186" s="255"/>
    </row>
    <row r="187" spans="9:9" s="226" customFormat="1">
      <c r="I187" s="255"/>
    </row>
    <row r="188" spans="9:9" s="226" customFormat="1">
      <c r="I188" s="255"/>
    </row>
    <row r="189" spans="9:9" s="226" customFormat="1">
      <c r="I189" s="255"/>
    </row>
    <row r="190" spans="9:9" s="226" customFormat="1">
      <c r="I190" s="255"/>
    </row>
    <row r="191" spans="9:9" s="226" customFormat="1">
      <c r="I191" s="255"/>
    </row>
    <row r="192" spans="9:9" s="226" customFormat="1">
      <c r="I192" s="255"/>
    </row>
    <row r="193" spans="9:9" s="226" customFormat="1">
      <c r="I193" s="255"/>
    </row>
    <row r="194" spans="9:9" s="226" customFormat="1">
      <c r="I194" s="255"/>
    </row>
    <row r="195" spans="9:9" s="226" customFormat="1">
      <c r="I195" s="255"/>
    </row>
    <row r="196" spans="9:9" s="226" customFormat="1">
      <c r="I196" s="255"/>
    </row>
    <row r="197" spans="9:9" s="226" customFormat="1">
      <c r="I197" s="255"/>
    </row>
    <row r="198" spans="9:9" s="226" customFormat="1">
      <c r="I198" s="255"/>
    </row>
    <row r="199" spans="9:9" s="226" customFormat="1">
      <c r="I199" s="255"/>
    </row>
    <row r="200" spans="9:9" s="226" customFormat="1">
      <c r="I200" s="255"/>
    </row>
    <row r="201" spans="9:9" s="226" customFormat="1">
      <c r="I201" s="255"/>
    </row>
    <row r="202" spans="9:9" s="226" customFormat="1">
      <c r="I202" s="255"/>
    </row>
    <row r="203" spans="9:9" s="226" customFormat="1">
      <c r="I203" s="255"/>
    </row>
    <row r="204" spans="9:9" s="226" customFormat="1">
      <c r="I204" s="255"/>
    </row>
    <row r="205" spans="9:9" s="226" customFormat="1">
      <c r="I205" s="255"/>
    </row>
    <row r="206" spans="9:9" s="226" customFormat="1">
      <c r="I206" s="255"/>
    </row>
    <row r="207" spans="9:9" s="226" customFormat="1">
      <c r="I207" s="255"/>
    </row>
    <row r="208" spans="9:9" s="226" customFormat="1">
      <c r="I208" s="255"/>
    </row>
    <row r="209" spans="9:9" s="226" customFormat="1">
      <c r="I209" s="255"/>
    </row>
    <row r="210" spans="9:9" s="226" customFormat="1">
      <c r="I210" s="255"/>
    </row>
    <row r="211" spans="9:9" s="226" customFormat="1">
      <c r="I211" s="255"/>
    </row>
    <row r="212" spans="9:9" s="226" customFormat="1">
      <c r="I212" s="255"/>
    </row>
    <row r="213" spans="9:9" s="226" customFormat="1">
      <c r="I213" s="255"/>
    </row>
    <row r="214" spans="9:9" s="226" customFormat="1">
      <c r="I214" s="255"/>
    </row>
    <row r="215" spans="9:9" s="226" customFormat="1">
      <c r="I215" s="255"/>
    </row>
    <row r="216" spans="9:9" s="226" customFormat="1">
      <c r="I216" s="255"/>
    </row>
    <row r="217" spans="9:9" s="226" customFormat="1">
      <c r="I217" s="255"/>
    </row>
    <row r="218" spans="9:9" s="226" customFormat="1">
      <c r="I218" s="255"/>
    </row>
    <row r="219" spans="9:9" s="226" customFormat="1">
      <c r="I219" s="255"/>
    </row>
    <row r="220" spans="9:9" s="226" customFormat="1">
      <c r="I220" s="255"/>
    </row>
    <row r="221" spans="9:9" s="226" customFormat="1">
      <c r="I221" s="255"/>
    </row>
    <row r="222" spans="9:9" s="226" customFormat="1">
      <c r="I222" s="255"/>
    </row>
    <row r="223" spans="9:9" s="226" customFormat="1">
      <c r="I223" s="255"/>
    </row>
    <row r="224" spans="9:9" s="226" customFormat="1">
      <c r="I224" s="255"/>
    </row>
    <row r="225" spans="9:9" s="226" customFormat="1">
      <c r="I225" s="255"/>
    </row>
    <row r="226" spans="9:9" s="226" customFormat="1">
      <c r="I226" s="255"/>
    </row>
    <row r="227" spans="9:9" s="226" customFormat="1">
      <c r="I227" s="255"/>
    </row>
    <row r="228" spans="9:9" s="226" customFormat="1">
      <c r="I228" s="255"/>
    </row>
    <row r="229" spans="9:9" s="226" customFormat="1">
      <c r="I229" s="255"/>
    </row>
    <row r="230" spans="9:9" s="226" customFormat="1">
      <c r="I230" s="255"/>
    </row>
    <row r="231" spans="9:9" s="226" customFormat="1">
      <c r="I231" s="255"/>
    </row>
    <row r="232" spans="9:9" s="226" customFormat="1">
      <c r="I232" s="255"/>
    </row>
    <row r="233" spans="9:9" s="226" customFormat="1">
      <c r="I233" s="255"/>
    </row>
    <row r="234" spans="9:9" s="226" customFormat="1">
      <c r="I234" s="255"/>
    </row>
    <row r="235" spans="9:9" s="226" customFormat="1">
      <c r="I235" s="255"/>
    </row>
    <row r="236" spans="9:9" s="226" customFormat="1">
      <c r="I236" s="255"/>
    </row>
    <row r="237" spans="9:9" s="226" customFormat="1">
      <c r="I237" s="255"/>
    </row>
    <row r="238" spans="9:9" s="226" customFormat="1">
      <c r="I238" s="255"/>
    </row>
    <row r="239" spans="9:9" s="226" customFormat="1">
      <c r="I239" s="255"/>
    </row>
    <row r="240" spans="9:9" s="226" customFormat="1">
      <c r="I240" s="255"/>
    </row>
    <row r="241" spans="9:9" s="226" customFormat="1">
      <c r="I241" s="255"/>
    </row>
    <row r="242" spans="9:9" s="226" customFormat="1">
      <c r="I242" s="255"/>
    </row>
    <row r="243" spans="9:9" s="226" customFormat="1">
      <c r="I243" s="255"/>
    </row>
    <row r="244" spans="9:9" s="226" customFormat="1">
      <c r="I244" s="255"/>
    </row>
    <row r="245" spans="9:9" s="226" customFormat="1">
      <c r="I245" s="255"/>
    </row>
    <row r="246" spans="9:9" s="226" customFormat="1">
      <c r="I246" s="255"/>
    </row>
    <row r="247" spans="9:9" s="226" customFormat="1">
      <c r="I247" s="255"/>
    </row>
    <row r="248" spans="9:9" s="226" customFormat="1">
      <c r="I248" s="255"/>
    </row>
    <row r="249" spans="9:9" s="226" customFormat="1">
      <c r="I249" s="255"/>
    </row>
    <row r="250" spans="9:9" s="226" customFormat="1">
      <c r="I250" s="255"/>
    </row>
    <row r="251" spans="9:9" s="226" customFormat="1">
      <c r="I251" s="255"/>
    </row>
    <row r="252" spans="9:9" s="226" customFormat="1">
      <c r="I252" s="255"/>
    </row>
    <row r="253" spans="9:9" s="226" customFormat="1">
      <c r="I253" s="255"/>
    </row>
    <row r="254" spans="9:9" s="226" customFormat="1">
      <c r="I254" s="255"/>
    </row>
    <row r="255" spans="9:9" s="226" customFormat="1">
      <c r="I255" s="255"/>
    </row>
  </sheetData>
  <sheetProtection pivotTables="0"/>
  <mergeCells count="5">
    <mergeCell ref="C7:E7"/>
    <mergeCell ref="F7:F8"/>
    <mergeCell ref="B3:F3"/>
    <mergeCell ref="B5:F5"/>
    <mergeCell ref="B2:F2"/>
  </mergeCells>
  <phoneticPr fontId="42" type="noConversion"/>
  <pageMargins left="0.7" right="0.7" top="0.75" bottom="0.75" header="0.3" footer="0.3"/>
  <pageSetup paperSize="9" orientation="landscape" horizontalDpi="4294967292" verticalDpi="4294967292"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9">
    <tabColor theme="8" tint="-0.249977111117893"/>
    <pageSetUpPr fitToPage="1"/>
  </sheetPr>
  <dimension ref="A1:V107"/>
  <sheetViews>
    <sheetView zoomScale="75" zoomScaleNormal="75" workbookViewId="0">
      <selection activeCell="E30" sqref="E30"/>
    </sheetView>
  </sheetViews>
  <sheetFormatPr defaultColWidth="11.42578125" defaultRowHeight="15"/>
  <cols>
    <col min="1" max="1" width="4.28515625" style="31" customWidth="1"/>
    <col min="2" max="2" width="28.85546875" customWidth="1"/>
    <col min="3" max="3" width="18.7109375" customWidth="1"/>
    <col min="4" max="4" width="8.85546875" customWidth="1"/>
    <col min="5" max="5" width="17.85546875" customWidth="1"/>
    <col min="6" max="6" width="15.7109375" bestFit="1" customWidth="1"/>
    <col min="7" max="7" width="8.5703125" style="31" customWidth="1"/>
    <col min="8" max="8" width="15" style="31" customWidth="1"/>
    <col min="9" max="10" width="13.28515625" style="31" bestFit="1" customWidth="1"/>
    <col min="11" max="22" width="11.42578125" style="31"/>
  </cols>
  <sheetData>
    <row r="1" spans="1:22" s="31" customFormat="1" ht="25.5" customHeight="1"/>
    <row r="2" spans="1:22" s="31" customFormat="1" ht="40.5" customHeight="1">
      <c r="B2" s="798" t="s">
        <v>14</v>
      </c>
      <c r="C2" s="799"/>
      <c r="D2" s="799"/>
      <c r="E2" s="799"/>
      <c r="F2" s="800"/>
    </row>
    <row r="3" spans="1:22" s="31" customFormat="1" ht="20.25">
      <c r="B3" s="798" t="s">
        <v>274</v>
      </c>
      <c r="C3" s="799"/>
      <c r="D3" s="799"/>
      <c r="E3" s="799"/>
      <c r="F3" s="800"/>
    </row>
    <row r="4" spans="1:22" s="31" customFormat="1"/>
    <row r="5" spans="1:22" s="31" customFormat="1" ht="61.5" customHeight="1">
      <c r="B5" s="892" t="s">
        <v>275</v>
      </c>
      <c r="C5" s="893"/>
      <c r="D5" s="893"/>
      <c r="E5" s="893"/>
      <c r="F5" s="894"/>
    </row>
    <row r="6" spans="1:22" s="31" customFormat="1"/>
    <row r="7" spans="1:22" s="7" customFormat="1" ht="26.25" thickBot="1">
      <c r="A7" s="226"/>
      <c r="B7" s="874" t="s">
        <v>89</v>
      </c>
      <c r="C7" s="526" t="s">
        <v>69</v>
      </c>
      <c r="D7" s="526" t="s">
        <v>51</v>
      </c>
      <c r="E7" s="526" t="s">
        <v>276</v>
      </c>
      <c r="F7" s="527" t="s">
        <v>277</v>
      </c>
      <c r="G7" s="226"/>
      <c r="H7" s="970"/>
      <c r="I7" s="246" t="s">
        <v>278</v>
      </c>
      <c r="J7" s="246"/>
      <c r="K7" s="246"/>
      <c r="L7" s="246"/>
      <c r="M7" s="246"/>
      <c r="N7" s="246"/>
      <c r="O7" s="246"/>
      <c r="P7" s="246"/>
      <c r="Q7" s="226"/>
      <c r="R7" s="226"/>
      <c r="S7" s="226"/>
      <c r="T7" s="226"/>
      <c r="U7" s="226"/>
      <c r="V7" s="226"/>
    </row>
    <row r="8" spans="1:22" s="7" customFormat="1" ht="31.5" customHeight="1" thickBot="1">
      <c r="A8" s="226"/>
      <c r="B8" s="821"/>
      <c r="C8" s="20" t="s">
        <v>36</v>
      </c>
      <c r="D8" s="20" t="s">
        <v>36</v>
      </c>
      <c r="E8" s="20" t="s">
        <v>36</v>
      </c>
      <c r="F8" s="528" t="s">
        <v>35</v>
      </c>
      <c r="G8" s="247"/>
      <c r="H8" s="226"/>
      <c r="I8" s="226"/>
      <c r="J8" s="226"/>
      <c r="K8" s="226"/>
      <c r="L8" s="226"/>
      <c r="M8" s="226"/>
      <c r="N8" s="226"/>
      <c r="O8" s="226"/>
      <c r="P8" s="226"/>
      <c r="Q8" s="226"/>
      <c r="R8" s="226"/>
      <c r="S8" s="226"/>
      <c r="T8" s="226"/>
      <c r="U8" s="226"/>
      <c r="V8" s="226"/>
    </row>
    <row r="9" spans="1:22" s="7" customFormat="1" ht="13.5" thickBot="1">
      <c r="A9" s="226"/>
      <c r="B9" s="529" t="s">
        <v>279</v>
      </c>
      <c r="C9" s="195">
        <f>+PRODUCTOS_INMOBILIARIOS!M17</f>
        <v>1237714799.9999993</v>
      </c>
      <c r="D9" s="195"/>
      <c r="E9" s="195">
        <f>SUM(C9:D9)</f>
        <v>1237714799.9999993</v>
      </c>
      <c r="F9" s="530">
        <f t="shared" ref="F9:F14" si="0">E9/$E$9</f>
        <v>1</v>
      </c>
      <c r="G9" s="248"/>
      <c r="H9" s="249"/>
      <c r="I9" s="226"/>
      <c r="J9" s="226"/>
      <c r="K9" s="226"/>
      <c r="L9" s="226"/>
      <c r="M9" s="226"/>
      <c r="N9" s="226"/>
      <c r="O9" s="226"/>
      <c r="P9" s="226"/>
      <c r="Q9" s="226"/>
      <c r="R9" s="226"/>
      <c r="S9" s="226"/>
      <c r="T9" s="226"/>
      <c r="U9" s="226"/>
      <c r="V9" s="226"/>
    </row>
    <row r="10" spans="1:22" s="7" customFormat="1" ht="13.5" thickBot="1">
      <c r="A10" s="226"/>
      <c r="B10" s="529" t="s">
        <v>280</v>
      </c>
      <c r="C10" s="195">
        <f>+COSTOS_DIRECTOS!I23</f>
        <v>689898351.39011252</v>
      </c>
      <c r="D10" s="195"/>
      <c r="E10" s="195">
        <f t="shared" ref="E10:E15" si="1">SUM(C10:D10)</f>
        <v>689898351.39011252</v>
      </c>
      <c r="F10" s="530">
        <f t="shared" si="0"/>
        <v>0.55739686670153166</v>
      </c>
      <c r="G10" s="226"/>
      <c r="H10" s="226"/>
      <c r="I10" s="226"/>
      <c r="J10" s="226"/>
      <c r="K10" s="226"/>
      <c r="L10" s="226"/>
      <c r="M10" s="226"/>
      <c r="N10" s="226"/>
      <c r="O10" s="226"/>
      <c r="P10" s="226"/>
      <c r="Q10" s="226"/>
      <c r="R10" s="226"/>
      <c r="S10" s="226"/>
      <c r="T10" s="226"/>
      <c r="U10" s="226"/>
      <c r="V10" s="226"/>
    </row>
    <row r="11" spans="1:22" s="8" customFormat="1" ht="13.5" thickBot="1">
      <c r="A11" s="245"/>
      <c r="B11" s="529" t="s">
        <v>281</v>
      </c>
      <c r="C11" s="195">
        <f>+COSTOS_INDIRECTOS!E97</f>
        <v>221515395.68343309</v>
      </c>
      <c r="D11" s="195"/>
      <c r="E11" s="195">
        <f t="shared" si="1"/>
        <v>221515395.68343309</v>
      </c>
      <c r="F11" s="530">
        <f t="shared" si="0"/>
        <v>0.17897127487158851</v>
      </c>
      <c r="G11" s="245"/>
      <c r="H11" s="245"/>
      <c r="I11" s="245"/>
      <c r="J11" s="245"/>
      <c r="K11" s="245"/>
      <c r="L11" s="245"/>
      <c r="M11" s="245"/>
      <c r="N11" s="245"/>
      <c r="O11" s="245"/>
      <c r="P11" s="245"/>
      <c r="Q11" s="245"/>
      <c r="R11" s="245"/>
      <c r="S11" s="245"/>
      <c r="T11" s="245"/>
      <c r="U11" s="245"/>
      <c r="V11" s="245"/>
    </row>
    <row r="12" spans="1:22" s="8" customFormat="1" ht="13.5" thickBot="1">
      <c r="A12" s="245"/>
      <c r="B12" s="529" t="s">
        <v>282</v>
      </c>
      <c r="C12" s="195">
        <f>CARGAS_PPRU!J91</f>
        <v>29957771.248434961</v>
      </c>
      <c r="D12" s="195"/>
      <c r="E12" s="195">
        <f t="shared" si="1"/>
        <v>29957771.248434961</v>
      </c>
      <c r="F12" s="530">
        <f t="shared" si="0"/>
        <v>2.4204098753957678E-2</v>
      </c>
      <c r="G12" s="245"/>
      <c r="H12" s="245"/>
      <c r="I12" s="245"/>
      <c r="J12" s="245"/>
      <c r="K12" s="245"/>
      <c r="L12" s="245"/>
      <c r="M12" s="245"/>
      <c r="N12" s="245"/>
      <c r="O12" s="245"/>
      <c r="P12" s="245"/>
      <c r="Q12" s="245"/>
      <c r="R12" s="245"/>
      <c r="S12" s="245"/>
      <c r="T12" s="245"/>
      <c r="U12" s="245"/>
      <c r="V12" s="245"/>
    </row>
    <row r="13" spans="1:22" s="7" customFormat="1" ht="13.5" thickBot="1">
      <c r="A13" s="421"/>
      <c r="B13" s="529" t="s">
        <v>283</v>
      </c>
      <c r="C13" s="195">
        <v>151537055.99999991</v>
      </c>
      <c r="D13" s="195"/>
      <c r="E13" s="195">
        <v>151537055.99999991</v>
      </c>
      <c r="F13" s="530">
        <f>E13/$E$9</f>
        <v>0.12243293527717371</v>
      </c>
      <c r="G13" s="250"/>
      <c r="I13" s="422"/>
      <c r="J13" s="226"/>
      <c r="K13" s="226"/>
      <c r="L13" s="226"/>
      <c r="M13" s="226"/>
      <c r="N13" s="226"/>
      <c r="O13" s="226"/>
      <c r="P13" s="226"/>
      <c r="Q13" s="226"/>
      <c r="R13" s="226"/>
      <c r="S13" s="226"/>
      <c r="T13" s="226"/>
      <c r="U13" s="226"/>
      <c r="V13" s="226"/>
    </row>
    <row r="14" spans="1:22" s="9" customFormat="1" ht="13.5" thickBot="1">
      <c r="A14" s="232"/>
      <c r="B14" s="531" t="s">
        <v>284</v>
      </c>
      <c r="C14" s="196">
        <f>C9-C10-C12-C13-C11</f>
        <v>144806225.67801878</v>
      </c>
      <c r="D14" s="196"/>
      <c r="E14" s="196">
        <f t="shared" si="1"/>
        <v>144806225.67801878</v>
      </c>
      <c r="F14" s="532">
        <f t="shared" si="0"/>
        <v>0.1169948243957484</v>
      </c>
      <c r="G14" s="232"/>
      <c r="H14" s="253"/>
      <c r="I14" s="253"/>
      <c r="J14" s="232"/>
      <c r="K14" s="232"/>
      <c r="L14" s="232"/>
      <c r="M14" s="232"/>
      <c r="N14" s="232"/>
      <c r="O14" s="232"/>
      <c r="P14" s="232"/>
      <c r="Q14" s="232"/>
      <c r="R14" s="232"/>
      <c r="S14" s="232"/>
      <c r="T14" s="232"/>
      <c r="U14" s="232"/>
      <c r="V14" s="232"/>
    </row>
    <row r="15" spans="1:22" s="9" customFormat="1" ht="13.5" thickBot="1">
      <c r="A15" s="232"/>
      <c r="B15" s="529" t="s">
        <v>285</v>
      </c>
      <c r="C15" s="195">
        <f>+BASE_PREDIOS_PP!F19</f>
        <v>61206</v>
      </c>
      <c r="D15" s="195"/>
      <c r="E15" s="195">
        <f t="shared" si="1"/>
        <v>61206</v>
      </c>
      <c r="F15" s="533"/>
      <c r="G15" s="232"/>
      <c r="H15" s="232"/>
      <c r="I15" s="251"/>
      <c r="J15" s="252"/>
      <c r="K15" s="253"/>
      <c r="L15" s="232"/>
      <c r="M15" s="232"/>
      <c r="N15" s="232"/>
      <c r="O15" s="232"/>
      <c r="P15" s="232"/>
      <c r="Q15" s="232"/>
      <c r="R15" s="232"/>
      <c r="S15" s="232"/>
      <c r="T15" s="232"/>
      <c r="U15" s="232"/>
      <c r="V15" s="232"/>
    </row>
    <row r="16" spans="1:22" s="7" customFormat="1" ht="15.75" thickBot="1">
      <c r="A16" s="226"/>
      <c r="B16" s="529" t="s">
        <v>286</v>
      </c>
      <c r="C16" s="195">
        <f>C14/C15</f>
        <v>2365.8828493614806</v>
      </c>
      <c r="D16" s="195"/>
      <c r="E16" s="195">
        <f>E14/E15</f>
        <v>2365.8828493614806</v>
      </c>
      <c r="F16" s="534"/>
      <c r="G16" s="254"/>
      <c r="H16" s="226"/>
      <c r="I16" s="226"/>
      <c r="J16" s="226"/>
      <c r="K16" s="226"/>
      <c r="L16" s="226"/>
      <c r="M16" s="226"/>
      <c r="N16" s="226"/>
      <c r="O16" s="226"/>
      <c r="P16" s="226"/>
      <c r="Q16" s="226"/>
      <c r="R16" s="226"/>
      <c r="S16" s="226"/>
      <c r="T16" s="226"/>
      <c r="U16" s="226"/>
      <c r="V16" s="226"/>
    </row>
    <row r="17" spans="2:7" s="226" customFormat="1">
      <c r="B17" s="535" t="s">
        <v>287</v>
      </c>
      <c r="C17" s="622">
        <f>+PREDIOS!D9/C15</f>
        <v>1126.5768061954711</v>
      </c>
      <c r="D17" s="622"/>
      <c r="E17" s="622">
        <f>+C17</f>
        <v>1126.5768061954711</v>
      </c>
      <c r="F17" s="536"/>
      <c r="G17" s="31"/>
    </row>
    <row r="18" spans="2:7" s="31" customFormat="1"/>
    <row r="19" spans="2:7" s="226" customFormat="1">
      <c r="B19" s="31"/>
      <c r="C19" s="31"/>
      <c r="D19" s="31"/>
      <c r="E19" s="620"/>
      <c r="F19" s="31"/>
      <c r="G19" s="31"/>
    </row>
    <row r="20" spans="2:7" s="31" customFormat="1">
      <c r="E20" s="620"/>
    </row>
    <row r="21" spans="2:7" s="31" customFormat="1">
      <c r="E21" s="620"/>
      <c r="F21" s="31" t="s">
        <v>273</v>
      </c>
    </row>
    <row r="22" spans="2:7" s="31" customFormat="1">
      <c r="E22" s="620"/>
    </row>
    <row r="23" spans="2:7" s="31" customFormat="1">
      <c r="E23" s="620"/>
    </row>
    <row r="24" spans="2:7" s="31" customFormat="1">
      <c r="E24" s="620"/>
    </row>
    <row r="25" spans="2:7" s="31" customFormat="1">
      <c r="E25" s="620"/>
    </row>
    <row r="26" spans="2:7" s="31" customFormat="1">
      <c r="E26" s="620"/>
    </row>
    <row r="27" spans="2:7" s="31" customFormat="1">
      <c r="E27" s="620"/>
    </row>
    <row r="28" spans="2:7" s="31" customFormat="1"/>
    <row r="29" spans="2:7" s="31" customFormat="1"/>
    <row r="30" spans="2:7" s="31" customFormat="1"/>
    <row r="31" spans="2:7" s="31" customFormat="1"/>
    <row r="32" spans="2:7"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sheetData>
  <sheetProtection pivotTables="0"/>
  <mergeCells count="4">
    <mergeCell ref="B7:B8"/>
    <mergeCell ref="B3:F3"/>
    <mergeCell ref="B5:F5"/>
    <mergeCell ref="B2:F2"/>
  </mergeCells>
  <phoneticPr fontId="42" type="noConversion"/>
  <pageMargins left="0.7" right="0.7" top="0.75" bottom="0.75" header="0.3" footer="0.3"/>
  <pageSetup paperSize="9" orientation="landscape" horizontalDpi="4294967292" verticalDpi="4294967292" r:id="rId1"/>
  <colBreaks count="1" manualBreakCount="1">
    <brk id="7" max="1048575" man="1"/>
  </colBreaks>
  <ignoredErrors>
    <ignoredError sqref="E10:E12" emptyCellReferenc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tabColor theme="8" tint="-0.249977111117893"/>
    <pageSetUpPr fitToPage="1"/>
  </sheetPr>
  <dimension ref="A1:AB94"/>
  <sheetViews>
    <sheetView topLeftCell="A8" zoomScale="75" zoomScaleNormal="75" workbookViewId="0">
      <selection activeCell="H23" sqref="H23"/>
    </sheetView>
  </sheetViews>
  <sheetFormatPr defaultColWidth="11.42578125" defaultRowHeight="15"/>
  <cols>
    <col min="1" max="1" width="4.140625" style="31" customWidth="1"/>
    <col min="2" max="2" width="38.28515625" bestFit="1" customWidth="1"/>
    <col min="3" max="3" width="16.28515625" bestFit="1" customWidth="1"/>
    <col min="4" max="4" width="8.7109375" bestFit="1" customWidth="1"/>
    <col min="5" max="5" width="16.28515625" bestFit="1" customWidth="1"/>
    <col min="6" max="6" width="19.140625" style="31" customWidth="1"/>
    <col min="7" max="9" width="11.5703125" style="31"/>
    <col min="10" max="10" width="9.140625" style="31" customWidth="1"/>
    <col min="11" max="28" width="11.5703125" style="31"/>
  </cols>
  <sheetData>
    <row r="1" spans="1:28" s="31" customFormat="1" ht="29.25" customHeight="1"/>
    <row r="2" spans="1:28" s="31" customFormat="1" ht="20.25" customHeight="1">
      <c r="B2" s="798" t="s">
        <v>14</v>
      </c>
      <c r="C2" s="799"/>
      <c r="D2" s="799"/>
      <c r="E2" s="800"/>
      <c r="F2" s="370"/>
      <c r="G2" s="370"/>
      <c r="H2" s="370"/>
      <c r="I2" s="370"/>
      <c r="J2" s="370"/>
      <c r="K2" s="370"/>
      <c r="L2" s="370"/>
      <c r="M2" s="370"/>
      <c r="N2" s="370"/>
      <c r="O2" s="370"/>
      <c r="P2" s="370"/>
      <c r="Q2" s="370"/>
      <c r="R2" s="370"/>
      <c r="S2" s="370"/>
      <c r="T2" s="370"/>
      <c r="U2" s="370"/>
      <c r="V2" s="370"/>
      <c r="W2" s="370"/>
      <c r="X2" s="370"/>
      <c r="Y2" s="370"/>
    </row>
    <row r="3" spans="1:28" s="31" customFormat="1" ht="23.25">
      <c r="B3" s="798" t="s">
        <v>288</v>
      </c>
      <c r="C3" s="799"/>
      <c r="D3" s="799"/>
      <c r="E3" s="800"/>
      <c r="F3" s="225"/>
      <c r="G3" s="225"/>
      <c r="H3" s="225"/>
      <c r="I3" s="225"/>
    </row>
    <row r="4" spans="1:28" s="31" customFormat="1">
      <c r="B4" s="226"/>
      <c r="C4" s="226"/>
      <c r="D4" s="226"/>
      <c r="E4" s="226"/>
      <c r="F4" s="226"/>
      <c r="G4" s="226"/>
      <c r="H4" s="226"/>
      <c r="I4" s="226"/>
    </row>
    <row r="5" spans="1:28" s="31" customFormat="1" ht="47.25" customHeight="1">
      <c r="B5" s="895" t="s">
        <v>289</v>
      </c>
      <c r="C5" s="896"/>
      <c r="D5" s="896"/>
      <c r="E5" s="897"/>
      <c r="F5" s="227"/>
      <c r="G5" s="227"/>
      <c r="H5" s="227"/>
      <c r="I5" s="227"/>
    </row>
    <row r="6" spans="1:28">
      <c r="B6" s="44"/>
      <c r="C6" s="44"/>
      <c r="D6" s="44"/>
      <c r="E6" s="44"/>
      <c r="F6" s="227"/>
      <c r="G6" s="227"/>
      <c r="H6" s="227"/>
      <c r="I6" s="227"/>
    </row>
    <row r="7" spans="1:28" s="553" customFormat="1" ht="15.75" thickBot="1">
      <c r="A7" s="552"/>
      <c r="B7" s="537" t="s">
        <v>290</v>
      </c>
      <c r="C7" s="526" t="s">
        <v>69</v>
      </c>
      <c r="D7" s="526" t="s">
        <v>51</v>
      </c>
      <c r="E7" s="527" t="s">
        <v>68</v>
      </c>
      <c r="F7" s="552"/>
      <c r="G7" s="552"/>
      <c r="H7" s="552"/>
      <c r="I7" s="552"/>
      <c r="J7" s="552"/>
      <c r="K7" s="552"/>
      <c r="L7" s="552"/>
      <c r="M7" s="552"/>
      <c r="N7" s="552"/>
      <c r="O7" s="552"/>
      <c r="P7" s="552"/>
      <c r="Q7" s="552"/>
      <c r="R7" s="552"/>
      <c r="S7" s="552"/>
      <c r="T7" s="552"/>
      <c r="U7" s="552"/>
      <c r="V7" s="552"/>
      <c r="W7" s="552"/>
      <c r="X7" s="552"/>
      <c r="Y7" s="552"/>
      <c r="Z7" s="552"/>
      <c r="AA7" s="552"/>
      <c r="AB7" s="552"/>
    </row>
    <row r="8" spans="1:28" ht="15.75" thickBot="1">
      <c r="B8" s="538" t="s">
        <v>291</v>
      </c>
      <c r="C8" s="198">
        <f>CARGAS_PPRU!H91</f>
        <v>29957771.248434961</v>
      </c>
      <c r="D8" s="198"/>
      <c r="E8" s="539">
        <f>SUM(C8:D8)</f>
        <v>29957771.248434961</v>
      </c>
    </row>
    <row r="9" spans="1:28" ht="15.75" thickBot="1">
      <c r="B9" s="538" t="s">
        <v>292</v>
      </c>
      <c r="C9" s="198">
        <f>PREDIOS!F9</f>
        <v>136707216</v>
      </c>
      <c r="D9" s="198"/>
      <c r="E9" s="539">
        <f>SUM(C9:D9)</f>
        <v>136707216</v>
      </c>
    </row>
    <row r="10" spans="1:28" ht="15.75" thickBot="1">
      <c r="B10" s="540" t="s">
        <v>293</v>
      </c>
      <c r="C10" s="194">
        <f>SUM(C8:C9)</f>
        <v>166664987.24843496</v>
      </c>
      <c r="D10" s="194"/>
      <c r="E10" s="541">
        <f>SUM(C10:D10)</f>
        <v>166664987.24843496</v>
      </c>
    </row>
    <row r="11" spans="1:28" ht="15.75" thickBot="1">
      <c r="B11" s="540" t="s">
        <v>294</v>
      </c>
      <c r="C11" s="210">
        <f>C10/$E$10</f>
        <v>1</v>
      </c>
      <c r="D11" s="210"/>
      <c r="E11" s="542">
        <f>SUM(C11:D11)</f>
        <v>1</v>
      </c>
    </row>
    <row r="12" spans="1:28" ht="5.45" customHeight="1" thickBot="1">
      <c r="B12" s="543"/>
      <c r="C12" s="544"/>
      <c r="D12" s="544"/>
      <c r="E12" s="545"/>
    </row>
    <row r="13" spans="1:28" ht="15.75" thickBot="1">
      <c r="B13" s="540" t="s">
        <v>295</v>
      </c>
      <c r="C13" s="194">
        <f>PRODUCTOS_INMOBILIARIOS!K17</f>
        <v>1237714799.9999993</v>
      </c>
      <c r="D13" s="194"/>
      <c r="E13" s="541">
        <f>SUM(C13:D13)</f>
        <v>1237714799.9999993</v>
      </c>
    </row>
    <row r="14" spans="1:28" ht="15.75" thickBot="1">
      <c r="B14" s="540" t="s">
        <v>296</v>
      </c>
      <c r="C14" s="210">
        <f>C13/$E$13</f>
        <v>1</v>
      </c>
      <c r="D14" s="210"/>
      <c r="E14" s="542">
        <f>E13/$E$13</f>
        <v>1</v>
      </c>
    </row>
    <row r="15" spans="1:28" ht="3" customHeight="1" thickBot="1">
      <c r="B15" s="543"/>
      <c r="E15" s="547"/>
    </row>
    <row r="16" spans="1:28" ht="15.75" thickBot="1">
      <c r="B16" s="548" t="s">
        <v>297</v>
      </c>
      <c r="C16" s="197"/>
      <c r="D16" s="197"/>
      <c r="E16" s="549"/>
    </row>
    <row r="17" spans="2:13" ht="15.75" thickBot="1">
      <c r="B17" s="540" t="s">
        <v>298</v>
      </c>
      <c r="C17" s="21">
        <f>C14-C11</f>
        <v>0</v>
      </c>
      <c r="D17" s="210"/>
      <c r="E17" s="546">
        <f>E14-E11</f>
        <v>0</v>
      </c>
    </row>
    <row r="18" spans="2:13" ht="15.75" thickBot="1">
      <c r="B18" s="543"/>
      <c r="E18" s="547"/>
    </row>
    <row r="19" spans="2:13" ht="15.75" thickBot="1">
      <c r="B19" s="548" t="s">
        <v>299</v>
      </c>
      <c r="C19" s="197"/>
      <c r="D19" s="197"/>
      <c r="E19" s="549"/>
    </row>
    <row r="20" spans="2:13" ht="15.75" thickBot="1">
      <c r="B20" s="538" t="s">
        <v>293</v>
      </c>
      <c r="C20" s="198">
        <f>C10</f>
        <v>166664987.24843496</v>
      </c>
      <c r="D20" s="198"/>
      <c r="E20" s="539">
        <f>SUM(C20:D20)</f>
        <v>166664987.24843496</v>
      </c>
    </row>
    <row r="21" spans="2:13" ht="15.75" thickBot="1">
      <c r="B21" s="540" t="s">
        <v>300</v>
      </c>
      <c r="C21" s="194">
        <f>C17*$E$10</f>
        <v>0</v>
      </c>
      <c r="D21" s="194"/>
      <c r="E21" s="541">
        <f>SUM(C21:D21)</f>
        <v>0</v>
      </c>
    </row>
    <row r="22" spans="2:13" ht="15.75" thickBot="1">
      <c r="B22" s="540" t="s">
        <v>301</v>
      </c>
      <c r="C22" s="194">
        <f>C20+C21</f>
        <v>166664987.24843496</v>
      </c>
      <c r="D22" s="194"/>
      <c r="E22" s="541">
        <f>SUM(C22:D22)</f>
        <v>166664987.24843496</v>
      </c>
    </row>
    <row r="23" spans="2:13">
      <c r="B23" s="550" t="s">
        <v>302</v>
      </c>
      <c r="C23" s="551">
        <f>C22/$E$22</f>
        <v>1</v>
      </c>
      <c r="D23" s="551"/>
      <c r="E23" s="554">
        <f>E22/$E$22</f>
        <v>1</v>
      </c>
    </row>
    <row r="24" spans="2:13" s="31" customFormat="1"/>
    <row r="25" spans="2:13" s="31" customFormat="1">
      <c r="K25" s="31" t="s">
        <v>303</v>
      </c>
    </row>
    <row r="26" spans="2:13" s="31" customFormat="1">
      <c r="M26" s="31" t="s">
        <v>273</v>
      </c>
    </row>
    <row r="27" spans="2:13" s="31" customFormat="1"/>
    <row r="28" spans="2:13" s="31" customFormat="1"/>
    <row r="29" spans="2:13" s="31" customFormat="1"/>
    <row r="30" spans="2:13" s="31" customFormat="1"/>
    <row r="31" spans="2:13" s="31" customFormat="1"/>
    <row r="32" spans="2:13"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sheetData>
  <sheetProtection pivotTables="0"/>
  <mergeCells count="3">
    <mergeCell ref="B5:E5"/>
    <mergeCell ref="B3:E3"/>
    <mergeCell ref="B2:E2"/>
  </mergeCells>
  <phoneticPr fontId="42" type="noConversion"/>
  <printOptions horizontalCentered="1" verticalCentered="1"/>
  <pageMargins left="0.70866141732283472" right="0.70866141732283472" top="0.74803149606299213" bottom="0.74803149606299213" header="0.31496062992125984" footer="0.31496062992125984"/>
  <pageSetup paperSize="9" orientation="landscape" horizontalDpi="4294967292" verticalDpi="4294967292" r:id="rId1"/>
  <colBreaks count="1" manualBreakCount="1">
    <brk id="6"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pageSetUpPr fitToPage="1"/>
  </sheetPr>
  <dimension ref="A1:AL74"/>
  <sheetViews>
    <sheetView zoomScale="75" zoomScaleNormal="75" workbookViewId="0">
      <selection activeCell="G38" sqref="G38"/>
    </sheetView>
  </sheetViews>
  <sheetFormatPr defaultColWidth="11.5703125" defaultRowHeight="15"/>
  <cols>
    <col min="1" max="1" width="6.5703125" style="31" customWidth="1"/>
    <col min="2" max="2" width="11.85546875" customWidth="1"/>
    <col min="3" max="3" width="3.85546875" customWidth="1"/>
    <col min="4" max="4" width="14" bestFit="1" customWidth="1"/>
    <col min="5" max="5" width="31" bestFit="1" customWidth="1"/>
    <col min="6" max="7" width="6.140625" customWidth="1"/>
    <col min="8" max="8" width="10.42578125" customWidth="1"/>
    <col min="9" max="18" width="3.7109375" customWidth="1"/>
    <col min="19" max="25" width="3.7109375" style="31" customWidth="1"/>
    <col min="26" max="26" width="4" style="31" customWidth="1"/>
    <col min="27" max="38" width="11.5703125" style="31"/>
  </cols>
  <sheetData>
    <row r="1" spans="2:26" s="31" customFormat="1"/>
    <row r="2" spans="2:26" s="31" customFormat="1" ht="20.25" customHeight="1">
      <c r="B2" s="798" t="s">
        <v>14</v>
      </c>
      <c r="C2" s="799"/>
      <c r="D2" s="799"/>
      <c r="E2" s="799"/>
      <c r="F2" s="799"/>
      <c r="G2" s="799"/>
      <c r="H2" s="799"/>
      <c r="I2" s="799"/>
      <c r="J2" s="799"/>
      <c r="K2" s="799"/>
      <c r="L2" s="799"/>
      <c r="M2" s="799"/>
      <c r="N2" s="799"/>
      <c r="O2" s="799"/>
      <c r="P2" s="799"/>
      <c r="Q2" s="799"/>
      <c r="R2" s="799"/>
      <c r="S2" s="799"/>
      <c r="T2" s="799"/>
      <c r="U2" s="799"/>
      <c r="V2" s="799"/>
      <c r="W2" s="799"/>
      <c r="X2" s="799"/>
      <c r="Y2" s="799"/>
      <c r="Z2" s="800"/>
    </row>
    <row r="3" spans="2:26" s="31" customFormat="1" ht="21" customHeight="1">
      <c r="B3" s="798" t="s">
        <v>304</v>
      </c>
      <c r="C3" s="799"/>
      <c r="D3" s="799"/>
      <c r="E3" s="799"/>
      <c r="F3" s="799"/>
      <c r="G3" s="799"/>
      <c r="H3" s="799"/>
      <c r="I3" s="799"/>
      <c r="J3" s="799"/>
      <c r="K3" s="799"/>
      <c r="L3" s="799"/>
      <c r="M3" s="799"/>
      <c r="N3" s="799"/>
      <c r="O3" s="799"/>
      <c r="P3" s="799"/>
      <c r="Q3" s="799"/>
      <c r="R3" s="799"/>
      <c r="S3" s="799"/>
      <c r="T3" s="799"/>
      <c r="U3" s="799"/>
      <c r="V3" s="799"/>
      <c r="W3" s="799"/>
      <c r="X3" s="799"/>
      <c r="Y3" s="799"/>
      <c r="Z3" s="800"/>
    </row>
    <row r="4" spans="2:26" s="31" customFormat="1"/>
    <row r="5" spans="2:26" ht="15.75" thickBot="1">
      <c r="B5" s="909" t="s">
        <v>305</v>
      </c>
      <c r="C5" s="905" t="s">
        <v>306</v>
      </c>
      <c r="D5" s="906"/>
      <c r="E5" s="903" t="s">
        <v>307</v>
      </c>
      <c r="F5" s="898" t="s">
        <v>308</v>
      </c>
      <c r="G5" s="898"/>
      <c r="H5" s="898"/>
      <c r="I5" s="898" t="s">
        <v>309</v>
      </c>
      <c r="J5" s="911"/>
      <c r="K5" s="911"/>
      <c r="L5" s="911"/>
      <c r="M5" s="911"/>
      <c r="N5" s="911"/>
      <c r="O5" s="911"/>
      <c r="P5" s="911"/>
      <c r="Q5" s="911"/>
      <c r="R5" s="911"/>
      <c r="S5" s="911"/>
      <c r="T5" s="911"/>
      <c r="U5" s="911"/>
      <c r="V5" s="911"/>
      <c r="W5" s="911"/>
      <c r="X5" s="911"/>
      <c r="Y5" s="911"/>
      <c r="Z5" s="912"/>
    </row>
    <row r="6" spans="2:26" ht="27.75" customHeight="1" thickBot="1">
      <c r="B6" s="910"/>
      <c r="C6" s="907"/>
      <c r="D6" s="908"/>
      <c r="E6" s="904"/>
      <c r="F6" s="127" t="s">
        <v>155</v>
      </c>
      <c r="G6" s="127" t="s">
        <v>249</v>
      </c>
      <c r="H6" s="786" t="s">
        <v>310</v>
      </c>
      <c r="I6" s="113">
        <v>1</v>
      </c>
      <c r="J6" s="113">
        <v>2</v>
      </c>
      <c r="K6" s="113">
        <v>3</v>
      </c>
      <c r="L6" s="113">
        <v>4</v>
      </c>
      <c r="M6" s="113">
        <v>5</v>
      </c>
      <c r="N6" s="113">
        <v>6</v>
      </c>
      <c r="O6" s="113">
        <v>7</v>
      </c>
      <c r="P6" s="113">
        <v>8</v>
      </c>
      <c r="Q6" s="113">
        <v>9</v>
      </c>
      <c r="R6" s="113">
        <v>10</v>
      </c>
      <c r="S6" s="113">
        <v>11</v>
      </c>
      <c r="T6" s="113">
        <v>12</v>
      </c>
      <c r="U6" s="113">
        <v>13</v>
      </c>
      <c r="V6" s="113">
        <v>14</v>
      </c>
      <c r="W6" s="113">
        <v>15</v>
      </c>
      <c r="X6" s="113">
        <v>16</v>
      </c>
      <c r="Y6" s="113">
        <v>17</v>
      </c>
      <c r="Z6" s="369">
        <v>18</v>
      </c>
    </row>
    <row r="7" spans="2:26" ht="15.75" thickBot="1">
      <c r="B7" s="910"/>
      <c r="C7" s="907"/>
      <c r="D7" s="908"/>
      <c r="E7" s="904"/>
      <c r="F7" s="916" t="s">
        <v>311</v>
      </c>
      <c r="G7" s="917"/>
      <c r="H7" s="918"/>
      <c r="I7" s="913">
        <v>1</v>
      </c>
      <c r="J7" s="914"/>
      <c r="K7" s="914"/>
      <c r="L7" s="914"/>
      <c r="M7" s="914"/>
      <c r="N7" s="915"/>
      <c r="O7" s="913">
        <v>2</v>
      </c>
      <c r="P7" s="914"/>
      <c r="Q7" s="914"/>
      <c r="R7" s="914"/>
      <c r="S7" s="914"/>
      <c r="T7" s="915"/>
      <c r="U7" s="913">
        <v>3</v>
      </c>
      <c r="V7" s="914"/>
      <c r="W7" s="914"/>
      <c r="X7" s="914"/>
      <c r="Y7" s="914"/>
      <c r="Z7" s="919"/>
    </row>
    <row r="8" spans="2:26" ht="15.75" thickBot="1">
      <c r="B8" s="910"/>
      <c r="C8" s="907"/>
      <c r="D8" s="908"/>
      <c r="E8" s="904"/>
      <c r="F8" s="899" t="s">
        <v>312</v>
      </c>
      <c r="G8" s="900"/>
      <c r="H8" s="901"/>
      <c r="I8" s="899" t="s">
        <v>313</v>
      </c>
      <c r="J8" s="900"/>
      <c r="K8" s="900"/>
      <c r="L8" s="900"/>
      <c r="M8" s="900"/>
      <c r="N8" s="901"/>
      <c r="O8" s="899" t="s">
        <v>314</v>
      </c>
      <c r="P8" s="900"/>
      <c r="Q8" s="900"/>
      <c r="R8" s="900"/>
      <c r="S8" s="900"/>
      <c r="T8" s="901"/>
      <c r="U8" s="899" t="s">
        <v>315</v>
      </c>
      <c r="V8" s="900"/>
      <c r="W8" s="900"/>
      <c r="X8" s="900"/>
      <c r="Y8" s="900"/>
      <c r="Z8" s="902"/>
    </row>
    <row r="9" spans="2:26" ht="15.75" customHeight="1" thickBot="1">
      <c r="B9" s="924">
        <v>1</v>
      </c>
      <c r="C9" s="922">
        <v>1</v>
      </c>
      <c r="D9" s="920" t="s">
        <v>316</v>
      </c>
      <c r="E9" s="311" t="s">
        <v>317</v>
      </c>
      <c r="F9" s="921">
        <v>230</v>
      </c>
      <c r="G9" s="928">
        <v>200</v>
      </c>
      <c r="H9" s="921">
        <f>+EDIFICABILIDAD!E33</f>
        <v>1048</v>
      </c>
      <c r="I9" s="946"/>
      <c r="J9" s="946"/>
      <c r="K9" s="946"/>
      <c r="L9" s="946"/>
      <c r="M9" s="946"/>
      <c r="N9" s="946"/>
      <c r="O9" s="942"/>
      <c r="P9" s="942"/>
      <c r="Q9" s="942"/>
      <c r="R9" s="943"/>
      <c r="S9" s="942"/>
      <c r="T9" s="942"/>
      <c r="U9" s="942"/>
      <c r="V9" s="942"/>
      <c r="W9" s="942"/>
      <c r="X9" s="942"/>
      <c r="Y9" s="942"/>
      <c r="Z9" s="943"/>
    </row>
    <row r="10" spans="2:26" ht="15.75" thickBot="1">
      <c r="B10" s="924"/>
      <c r="C10" s="923"/>
      <c r="D10" s="921"/>
      <c r="E10" s="114" t="s">
        <v>318</v>
      </c>
      <c r="F10" s="921"/>
      <c r="G10" s="929"/>
      <c r="H10" s="921"/>
      <c r="I10" s="947"/>
      <c r="J10" s="947"/>
      <c r="K10" s="947"/>
      <c r="L10" s="947"/>
      <c r="M10" s="947"/>
      <c r="N10" s="947"/>
      <c r="O10" s="932"/>
      <c r="P10" s="932"/>
      <c r="Q10" s="932"/>
      <c r="R10" s="944"/>
      <c r="S10" s="932"/>
      <c r="T10" s="932"/>
      <c r="U10" s="932"/>
      <c r="V10" s="932"/>
      <c r="W10" s="932"/>
      <c r="X10" s="932"/>
      <c r="Y10" s="932"/>
      <c r="Z10" s="944"/>
    </row>
    <row r="11" spans="2:26" ht="15.75" thickBot="1">
      <c r="B11" s="924"/>
      <c r="C11" s="923"/>
      <c r="D11" s="921"/>
      <c r="E11" s="114" t="s">
        <v>319</v>
      </c>
      <c r="F11" s="921"/>
      <c r="G11" s="929"/>
      <c r="H11" s="921"/>
      <c r="I11" s="947"/>
      <c r="J11" s="947"/>
      <c r="K11" s="947"/>
      <c r="L11" s="947"/>
      <c r="M11" s="947"/>
      <c r="N11" s="947"/>
      <c r="O11" s="932"/>
      <c r="P11" s="932"/>
      <c r="Q11" s="932"/>
      <c r="R11" s="944"/>
      <c r="S11" s="932"/>
      <c r="T11" s="932"/>
      <c r="U11" s="932"/>
      <c r="V11" s="932"/>
      <c r="W11" s="932"/>
      <c r="X11" s="932"/>
      <c r="Y11" s="932"/>
      <c r="Z11" s="944"/>
    </row>
    <row r="12" spans="2:26" ht="15.75" thickBot="1">
      <c r="B12" s="924"/>
      <c r="C12" s="923"/>
      <c r="D12" s="921"/>
      <c r="E12" s="114" t="s">
        <v>320</v>
      </c>
      <c r="F12" s="921"/>
      <c r="G12" s="920"/>
      <c r="H12" s="921"/>
      <c r="I12" s="948"/>
      <c r="J12" s="948"/>
      <c r="K12" s="948"/>
      <c r="L12" s="948"/>
      <c r="M12" s="948"/>
      <c r="N12" s="948"/>
      <c r="O12" s="933"/>
      <c r="P12" s="933"/>
      <c r="Q12" s="933"/>
      <c r="R12" s="945"/>
      <c r="S12" s="933"/>
      <c r="T12" s="933"/>
      <c r="U12" s="933"/>
      <c r="V12" s="933"/>
      <c r="W12" s="933"/>
      <c r="X12" s="933"/>
      <c r="Y12" s="933"/>
      <c r="Z12" s="945"/>
    </row>
    <row r="13" spans="2:26" ht="15.75" thickBot="1">
      <c r="B13" s="924"/>
      <c r="C13" s="926">
        <v>2</v>
      </c>
      <c r="D13" s="928" t="s">
        <v>321</v>
      </c>
      <c r="E13" s="114" t="s">
        <v>317</v>
      </c>
      <c r="F13" s="934"/>
      <c r="G13" s="938"/>
      <c r="H13" s="921">
        <v>700</v>
      </c>
      <c r="I13" s="932"/>
      <c r="J13" s="932"/>
      <c r="K13" s="932"/>
      <c r="L13" s="932"/>
      <c r="M13" s="932"/>
      <c r="N13" s="932"/>
      <c r="O13" s="947"/>
      <c r="P13" s="947"/>
      <c r="Q13" s="947"/>
      <c r="R13" s="949"/>
      <c r="S13" s="947"/>
      <c r="T13" s="947"/>
      <c r="U13" s="932"/>
      <c r="V13" s="932"/>
      <c r="W13" s="932"/>
      <c r="X13" s="932"/>
      <c r="Y13" s="932"/>
      <c r="Z13" s="944"/>
    </row>
    <row r="14" spans="2:26" ht="15.75" thickBot="1">
      <c r="B14" s="924"/>
      <c r="C14" s="927"/>
      <c r="D14" s="929"/>
      <c r="E14" s="114" t="s">
        <v>318</v>
      </c>
      <c r="F14" s="934"/>
      <c r="G14" s="939"/>
      <c r="H14" s="921"/>
      <c r="I14" s="932"/>
      <c r="J14" s="932"/>
      <c r="K14" s="932"/>
      <c r="L14" s="932"/>
      <c r="M14" s="932"/>
      <c r="N14" s="932"/>
      <c r="O14" s="947"/>
      <c r="P14" s="947"/>
      <c r="Q14" s="947"/>
      <c r="R14" s="949"/>
      <c r="S14" s="947"/>
      <c r="T14" s="947"/>
      <c r="U14" s="932"/>
      <c r="V14" s="932"/>
      <c r="W14" s="932"/>
      <c r="X14" s="932"/>
      <c r="Y14" s="932"/>
      <c r="Z14" s="944"/>
    </row>
    <row r="15" spans="2:26" ht="15.75" thickBot="1">
      <c r="B15" s="924"/>
      <c r="C15" s="927"/>
      <c r="D15" s="929"/>
      <c r="E15" s="114" t="s">
        <v>322</v>
      </c>
      <c r="F15" s="934"/>
      <c r="G15" s="939"/>
      <c r="H15" s="921"/>
      <c r="I15" s="932"/>
      <c r="J15" s="932"/>
      <c r="K15" s="932"/>
      <c r="L15" s="932"/>
      <c r="M15" s="932"/>
      <c r="N15" s="932"/>
      <c r="O15" s="947"/>
      <c r="P15" s="947"/>
      <c r="Q15" s="947"/>
      <c r="R15" s="949"/>
      <c r="S15" s="947"/>
      <c r="T15" s="947"/>
      <c r="U15" s="932"/>
      <c r="V15" s="932"/>
      <c r="W15" s="932"/>
      <c r="X15" s="932"/>
      <c r="Y15" s="932"/>
      <c r="Z15" s="944"/>
    </row>
    <row r="16" spans="2:26" ht="15.75" thickBot="1">
      <c r="B16" s="924"/>
      <c r="C16" s="922"/>
      <c r="D16" s="920"/>
      <c r="E16" s="114" t="s">
        <v>323</v>
      </c>
      <c r="F16" s="934"/>
      <c r="G16" s="940"/>
      <c r="H16" s="921"/>
      <c r="I16" s="933"/>
      <c r="J16" s="933"/>
      <c r="K16" s="933"/>
      <c r="L16" s="933"/>
      <c r="M16" s="933"/>
      <c r="N16" s="933"/>
      <c r="O16" s="948"/>
      <c r="P16" s="948"/>
      <c r="Q16" s="948"/>
      <c r="R16" s="950"/>
      <c r="S16" s="948"/>
      <c r="T16" s="948"/>
      <c r="U16" s="933"/>
      <c r="V16" s="933"/>
      <c r="W16" s="933"/>
      <c r="X16" s="933"/>
      <c r="Y16" s="933"/>
      <c r="Z16" s="945"/>
    </row>
    <row r="17" spans="2:26" ht="15.75" thickBot="1">
      <c r="B17" s="924"/>
      <c r="C17" s="926">
        <v>3</v>
      </c>
      <c r="D17" s="928" t="s">
        <v>324</v>
      </c>
      <c r="E17" s="114" t="s">
        <v>317</v>
      </c>
      <c r="F17" s="934"/>
      <c r="G17" s="938"/>
      <c r="H17" s="921">
        <v>478</v>
      </c>
      <c r="I17" s="932"/>
      <c r="J17" s="932"/>
      <c r="K17" s="932"/>
      <c r="L17" s="932"/>
      <c r="M17" s="932"/>
      <c r="N17" s="932"/>
      <c r="O17" s="932"/>
      <c r="P17" s="932"/>
      <c r="Q17" s="932"/>
      <c r="R17" s="932"/>
      <c r="S17" s="932"/>
      <c r="T17" s="932"/>
      <c r="U17" s="947"/>
      <c r="V17" s="947"/>
      <c r="W17" s="947"/>
      <c r="X17" s="947"/>
      <c r="Y17" s="947"/>
      <c r="Z17" s="949"/>
    </row>
    <row r="18" spans="2:26" ht="15.75" thickBot="1">
      <c r="B18" s="924"/>
      <c r="C18" s="927"/>
      <c r="D18" s="929"/>
      <c r="E18" s="114" t="s">
        <v>318</v>
      </c>
      <c r="F18" s="934"/>
      <c r="G18" s="939"/>
      <c r="H18" s="921"/>
      <c r="I18" s="932"/>
      <c r="J18" s="932"/>
      <c r="K18" s="932"/>
      <c r="L18" s="932"/>
      <c r="M18" s="932"/>
      <c r="N18" s="932"/>
      <c r="O18" s="932"/>
      <c r="P18" s="932"/>
      <c r="Q18" s="932"/>
      <c r="R18" s="932"/>
      <c r="S18" s="932"/>
      <c r="T18" s="932"/>
      <c r="U18" s="947"/>
      <c r="V18" s="947"/>
      <c r="W18" s="947"/>
      <c r="X18" s="947"/>
      <c r="Y18" s="947"/>
      <c r="Z18" s="949"/>
    </row>
    <row r="19" spans="2:26" ht="15.75" thickBot="1">
      <c r="B19" s="924"/>
      <c r="C19" s="927"/>
      <c r="D19" s="929"/>
      <c r="E19" s="114" t="s">
        <v>322</v>
      </c>
      <c r="F19" s="934"/>
      <c r="G19" s="939"/>
      <c r="H19" s="921"/>
      <c r="I19" s="932"/>
      <c r="J19" s="932"/>
      <c r="K19" s="932"/>
      <c r="L19" s="932"/>
      <c r="M19" s="932"/>
      <c r="N19" s="932"/>
      <c r="O19" s="932"/>
      <c r="P19" s="932"/>
      <c r="Q19" s="932"/>
      <c r="R19" s="932"/>
      <c r="S19" s="932"/>
      <c r="T19" s="932"/>
      <c r="U19" s="947"/>
      <c r="V19" s="947"/>
      <c r="W19" s="947"/>
      <c r="X19" s="947"/>
      <c r="Y19" s="947"/>
      <c r="Z19" s="949"/>
    </row>
    <row r="20" spans="2:26" ht="15.75" thickBot="1">
      <c r="B20" s="924"/>
      <c r="C20" s="927"/>
      <c r="D20" s="929"/>
      <c r="E20" s="114" t="s">
        <v>323</v>
      </c>
      <c r="F20" s="934"/>
      <c r="G20" s="939"/>
      <c r="H20" s="921"/>
      <c r="I20" s="932"/>
      <c r="J20" s="932"/>
      <c r="K20" s="932"/>
      <c r="L20" s="932"/>
      <c r="M20" s="932"/>
      <c r="N20" s="932"/>
      <c r="O20" s="932"/>
      <c r="P20" s="932"/>
      <c r="Q20" s="932"/>
      <c r="R20" s="932"/>
      <c r="S20" s="932"/>
      <c r="T20" s="932"/>
      <c r="U20" s="947"/>
      <c r="V20" s="947"/>
      <c r="W20" s="947"/>
      <c r="X20" s="947"/>
      <c r="Y20" s="947"/>
      <c r="Z20" s="949"/>
    </row>
    <row r="21" spans="2:26">
      <c r="B21" s="925"/>
      <c r="C21" s="930"/>
      <c r="D21" s="931"/>
      <c r="E21" s="555" t="s">
        <v>325</v>
      </c>
      <c r="F21" s="936"/>
      <c r="G21" s="941"/>
      <c r="H21" s="937"/>
      <c r="I21" s="935"/>
      <c r="J21" s="935"/>
      <c r="K21" s="935"/>
      <c r="L21" s="935"/>
      <c r="M21" s="935"/>
      <c r="N21" s="935"/>
      <c r="O21" s="935"/>
      <c r="P21" s="935"/>
      <c r="Q21" s="935"/>
      <c r="R21" s="935"/>
      <c r="S21" s="935"/>
      <c r="T21" s="935"/>
      <c r="U21" s="951"/>
      <c r="V21" s="951"/>
      <c r="W21" s="951"/>
      <c r="X21" s="951"/>
      <c r="Y21" s="951"/>
      <c r="Z21" s="952"/>
    </row>
    <row r="22" spans="2:26" s="31" customFormat="1">
      <c r="B22" s="309"/>
      <c r="C22" s="309"/>
      <c r="D22" s="310"/>
      <c r="E22" s="309"/>
      <c r="F22" s="309"/>
      <c r="G22" s="309"/>
      <c r="H22" s="309"/>
      <c r="I22" s="309"/>
      <c r="J22" s="309"/>
      <c r="K22" s="309"/>
      <c r="L22" s="309"/>
      <c r="M22" s="309"/>
      <c r="N22" s="309"/>
      <c r="O22" s="309"/>
      <c r="P22" s="309"/>
      <c r="Q22" s="309"/>
      <c r="R22" s="309"/>
    </row>
    <row r="23" spans="2:26" s="31" customFormat="1">
      <c r="B23" s="309"/>
      <c r="C23" s="309"/>
      <c r="D23" s="310"/>
      <c r="E23" s="309"/>
      <c r="F23" s="787">
        <f>SUM(F9:F22)</f>
        <v>230</v>
      </c>
      <c r="G23" s="787">
        <f t="shared" ref="G23:H23" si="0">SUM(G9:G22)</f>
        <v>200</v>
      </c>
      <c r="H23" s="787">
        <f t="shared" si="0"/>
        <v>2226</v>
      </c>
      <c r="I23" s="309"/>
      <c r="J23" s="309"/>
      <c r="K23" s="309"/>
      <c r="L23" s="309"/>
      <c r="M23" s="309"/>
      <c r="N23" s="309"/>
      <c r="O23" s="309"/>
      <c r="P23" s="309"/>
      <c r="Q23" s="309"/>
      <c r="R23" s="309"/>
    </row>
    <row r="24" spans="2:26" s="31" customFormat="1">
      <c r="B24" s="309"/>
      <c r="C24" s="309"/>
      <c r="D24" s="310"/>
      <c r="E24" s="309"/>
      <c r="F24" s="787"/>
      <c r="G24" s="787"/>
      <c r="H24" s="787">
        <f>SUM(F23:H23)</f>
        <v>2656</v>
      </c>
      <c r="I24" s="309"/>
      <c r="J24" s="309"/>
      <c r="K24" s="309"/>
      <c r="L24" s="309"/>
      <c r="M24" s="309"/>
      <c r="N24" s="309"/>
      <c r="O24" s="309"/>
      <c r="P24" s="309"/>
      <c r="Q24" s="309"/>
      <c r="R24" s="309"/>
    </row>
    <row r="25" spans="2:26" s="31" customFormat="1">
      <c r="B25" s="309"/>
      <c r="C25" s="309"/>
      <c r="D25" s="310"/>
      <c r="E25" s="309"/>
      <c r="F25" s="309"/>
      <c r="G25" s="309"/>
      <c r="H25" s="309"/>
      <c r="I25" s="309"/>
      <c r="J25" s="309"/>
      <c r="K25" s="309"/>
      <c r="L25" s="309"/>
      <c r="M25" s="309"/>
      <c r="N25" s="309"/>
      <c r="O25" s="309"/>
      <c r="P25" s="309"/>
      <c r="Q25" s="309"/>
      <c r="R25" s="309"/>
    </row>
    <row r="26" spans="2:26" s="31" customFormat="1">
      <c r="B26" s="309"/>
      <c r="C26" s="309"/>
      <c r="D26" s="309"/>
      <c r="E26" s="309"/>
      <c r="F26" s="309"/>
      <c r="G26" s="309"/>
      <c r="H26" s="309"/>
      <c r="I26" s="309"/>
      <c r="J26" s="309"/>
      <c r="K26" s="309"/>
      <c r="L26" s="309"/>
      <c r="M26" s="309"/>
      <c r="N26" s="309"/>
      <c r="O26" s="309"/>
      <c r="P26" s="309"/>
      <c r="Q26" s="309"/>
      <c r="R26" s="309"/>
    </row>
    <row r="27" spans="2:26" s="31" customFormat="1">
      <c r="B27" s="309"/>
      <c r="C27" s="309"/>
      <c r="D27" s="309"/>
      <c r="E27" s="309"/>
      <c r="F27" s="309"/>
      <c r="G27" s="309"/>
      <c r="H27" s="309"/>
      <c r="I27" s="309"/>
      <c r="J27" s="309"/>
      <c r="K27" s="309"/>
      <c r="L27" s="309"/>
      <c r="M27" s="309"/>
      <c r="N27" s="309"/>
      <c r="O27" s="309"/>
      <c r="P27" s="309"/>
      <c r="Q27" s="309"/>
      <c r="R27" s="309"/>
    </row>
    <row r="28" spans="2:26" s="31" customFormat="1">
      <c r="B28" s="309"/>
      <c r="C28" s="309"/>
      <c r="D28" s="309"/>
      <c r="E28" s="309"/>
      <c r="F28" s="309"/>
      <c r="G28" s="309"/>
      <c r="H28" s="309"/>
      <c r="I28" s="309"/>
      <c r="J28" s="309"/>
      <c r="K28" s="309"/>
      <c r="L28" s="309"/>
      <c r="M28" s="309"/>
      <c r="N28" s="309"/>
      <c r="O28" s="309"/>
      <c r="P28" s="309"/>
      <c r="Q28" s="309"/>
      <c r="R28" s="309"/>
    </row>
    <row r="29" spans="2:26" s="31" customFormat="1">
      <c r="B29" s="309"/>
      <c r="C29" s="309"/>
      <c r="D29" s="309"/>
      <c r="E29" s="309"/>
      <c r="F29" s="309"/>
      <c r="G29" s="309"/>
      <c r="H29" s="309"/>
      <c r="I29" s="309"/>
      <c r="J29" s="309"/>
      <c r="K29" s="309"/>
      <c r="L29" s="309"/>
      <c r="M29" s="309"/>
      <c r="N29" s="309"/>
      <c r="O29" s="309"/>
      <c r="P29" s="309"/>
      <c r="Q29" s="309"/>
      <c r="R29" s="309"/>
    </row>
    <row r="30" spans="2:26" s="31" customFormat="1">
      <c r="B30" s="309"/>
      <c r="C30" s="309"/>
      <c r="D30" s="309"/>
      <c r="E30" s="309"/>
      <c r="F30" s="309"/>
      <c r="G30" s="309"/>
      <c r="H30" s="309"/>
      <c r="I30" s="309"/>
      <c r="J30" s="309"/>
      <c r="K30" s="309"/>
      <c r="L30" s="309"/>
      <c r="M30" s="309"/>
      <c r="N30" s="309"/>
      <c r="O30" s="309"/>
      <c r="P30" s="309"/>
      <c r="Q30" s="309"/>
      <c r="R30" s="309"/>
    </row>
    <row r="31" spans="2:26" s="31" customFormat="1">
      <c r="B31" s="309"/>
      <c r="C31" s="309"/>
      <c r="D31" s="309"/>
      <c r="E31" s="309"/>
      <c r="F31" s="309"/>
      <c r="G31" s="309"/>
      <c r="H31" s="309"/>
      <c r="I31" s="309"/>
      <c r="J31" s="309"/>
      <c r="K31" s="309"/>
      <c r="L31" s="309"/>
      <c r="M31" s="309"/>
      <c r="N31" s="309"/>
      <c r="O31" s="309"/>
      <c r="P31" s="309"/>
      <c r="Q31" s="309"/>
      <c r="R31" s="309"/>
    </row>
    <row r="32" spans="2:26" s="31" customFormat="1">
      <c r="B32" s="309"/>
      <c r="C32" s="309"/>
      <c r="D32" s="309"/>
      <c r="E32" s="309"/>
      <c r="F32" s="309"/>
      <c r="G32" s="309"/>
      <c r="H32" s="309"/>
      <c r="I32" s="309"/>
      <c r="J32" s="309"/>
      <c r="K32" s="309"/>
      <c r="L32" s="309"/>
      <c r="M32" s="309"/>
      <c r="N32" s="309"/>
      <c r="O32" s="309"/>
      <c r="P32" s="309"/>
      <c r="Q32" s="309"/>
      <c r="R32" s="309"/>
    </row>
    <row r="33" spans="2:18" s="31" customFormat="1">
      <c r="B33" s="309"/>
      <c r="C33" s="309"/>
      <c r="D33" s="309"/>
      <c r="E33" s="309"/>
      <c r="F33" s="309"/>
      <c r="G33" s="309"/>
      <c r="H33" s="309"/>
      <c r="I33" s="309"/>
      <c r="J33" s="309"/>
      <c r="K33" s="309"/>
      <c r="L33" s="309"/>
      <c r="M33" s="309"/>
      <c r="N33" s="309"/>
      <c r="O33" s="309"/>
      <c r="P33" s="309"/>
      <c r="Q33" s="309"/>
      <c r="R33" s="309"/>
    </row>
    <row r="34" spans="2:18" s="31" customFormat="1">
      <c r="B34" s="309"/>
      <c r="C34" s="309"/>
      <c r="D34" s="309"/>
      <c r="E34" s="309"/>
      <c r="F34" s="309"/>
      <c r="G34" s="309"/>
      <c r="H34" s="309"/>
      <c r="I34" s="309"/>
      <c r="J34" s="309"/>
      <c r="K34" s="309"/>
      <c r="L34" s="309"/>
      <c r="M34" s="309"/>
      <c r="N34" s="309"/>
      <c r="O34" s="309"/>
      <c r="P34" s="309"/>
      <c r="Q34" s="309"/>
      <c r="R34" s="309"/>
    </row>
    <row r="35" spans="2:18" s="31" customFormat="1">
      <c r="B35" s="309"/>
      <c r="C35" s="309"/>
      <c r="D35" s="309"/>
      <c r="E35" s="309"/>
      <c r="F35" s="309"/>
      <c r="G35" s="309"/>
      <c r="H35" s="309"/>
      <c r="I35" s="309"/>
      <c r="J35" s="309"/>
      <c r="K35" s="309"/>
      <c r="L35" s="309"/>
      <c r="M35" s="309"/>
      <c r="N35" s="309"/>
      <c r="O35" s="309"/>
      <c r="P35" s="309"/>
      <c r="Q35" s="309"/>
      <c r="R35" s="309"/>
    </row>
    <row r="36" spans="2:18" s="31" customFormat="1">
      <c r="B36" s="309"/>
      <c r="C36" s="309"/>
      <c r="D36" s="309"/>
      <c r="E36" s="309"/>
      <c r="F36" s="309"/>
      <c r="G36" s="309"/>
      <c r="H36" s="309"/>
      <c r="I36" s="309"/>
      <c r="J36" s="309"/>
      <c r="K36" s="309"/>
      <c r="L36" s="309"/>
      <c r="M36" s="309"/>
      <c r="N36" s="309"/>
      <c r="O36" s="309"/>
      <c r="P36" s="309"/>
      <c r="Q36" s="309"/>
      <c r="R36" s="309"/>
    </row>
    <row r="37" spans="2:18" s="31" customFormat="1">
      <c r="B37" s="309"/>
      <c r="C37" s="309"/>
      <c r="D37" s="309"/>
      <c r="E37" s="309"/>
      <c r="F37" s="309"/>
      <c r="G37" s="309"/>
      <c r="H37" s="309"/>
      <c r="I37" s="309"/>
      <c r="J37" s="309"/>
      <c r="K37" s="309"/>
      <c r="L37" s="309"/>
      <c r="M37" s="309"/>
      <c r="N37" s="309"/>
      <c r="O37" s="309"/>
      <c r="P37" s="309"/>
      <c r="Q37" s="309"/>
      <c r="R37" s="309"/>
    </row>
    <row r="38" spans="2:18" s="31" customFormat="1">
      <c r="B38" s="309"/>
      <c r="C38" s="309"/>
      <c r="D38" s="309"/>
      <c r="E38" s="309"/>
      <c r="F38" s="309"/>
      <c r="G38" s="309"/>
      <c r="H38" s="309"/>
      <c r="I38" s="309"/>
      <c r="J38" s="309"/>
      <c r="K38" s="309"/>
      <c r="L38" s="309"/>
      <c r="M38" s="309"/>
      <c r="N38" s="309"/>
      <c r="O38" s="309"/>
      <c r="P38" s="309"/>
      <c r="Q38" s="309"/>
      <c r="R38" s="309"/>
    </row>
    <row r="39" spans="2:18" s="31" customFormat="1">
      <c r="B39" s="309"/>
      <c r="C39" s="309"/>
      <c r="D39" s="309"/>
      <c r="E39" s="309"/>
      <c r="F39" s="309"/>
      <c r="G39" s="309"/>
      <c r="H39" s="309"/>
      <c r="I39" s="309"/>
      <c r="J39" s="309"/>
      <c r="K39" s="309"/>
      <c r="L39" s="309"/>
      <c r="M39" s="309"/>
      <c r="N39" s="309"/>
      <c r="O39" s="309"/>
      <c r="P39" s="309"/>
      <c r="Q39" s="309"/>
      <c r="R39" s="309"/>
    </row>
    <row r="40" spans="2:18" s="31" customFormat="1">
      <c r="B40" s="309"/>
      <c r="C40" s="309"/>
      <c r="D40" s="309"/>
      <c r="E40" s="309"/>
      <c r="F40" s="309"/>
      <c r="G40" s="309"/>
      <c r="H40" s="309"/>
      <c r="I40" s="309"/>
      <c r="J40" s="309"/>
      <c r="K40" s="309"/>
      <c r="L40" s="309"/>
      <c r="M40" s="309"/>
      <c r="N40" s="309"/>
      <c r="O40" s="309"/>
      <c r="P40" s="309"/>
      <c r="Q40" s="309"/>
      <c r="R40" s="309"/>
    </row>
    <row r="41" spans="2:18" s="31" customFormat="1">
      <c r="B41" s="309"/>
      <c r="C41" s="309"/>
      <c r="D41" s="309"/>
      <c r="E41" s="309"/>
      <c r="F41" s="309"/>
      <c r="G41" s="309"/>
      <c r="H41" s="309"/>
      <c r="I41" s="309"/>
      <c r="J41" s="309"/>
      <c r="K41" s="309"/>
      <c r="L41" s="309"/>
      <c r="M41" s="309"/>
      <c r="N41" s="309"/>
      <c r="O41" s="309"/>
      <c r="P41" s="309"/>
      <c r="Q41" s="309"/>
      <c r="R41" s="309"/>
    </row>
    <row r="42" spans="2:18" s="31" customFormat="1">
      <c r="B42" s="309"/>
      <c r="C42" s="309"/>
      <c r="D42" s="309"/>
      <c r="E42" s="309"/>
      <c r="F42" s="309"/>
      <c r="G42" s="309"/>
      <c r="H42" s="309"/>
      <c r="I42" s="309"/>
      <c r="J42" s="309"/>
      <c r="K42" s="309"/>
      <c r="L42" s="309"/>
      <c r="M42" s="309"/>
      <c r="N42" s="309"/>
      <c r="O42" s="309"/>
      <c r="P42" s="309"/>
      <c r="Q42" s="309"/>
      <c r="R42" s="309"/>
    </row>
    <row r="43" spans="2:18" s="31" customFormat="1">
      <c r="B43" s="309"/>
      <c r="C43" s="309"/>
      <c r="D43" s="309"/>
      <c r="E43" s="309"/>
      <c r="F43" s="309"/>
      <c r="G43" s="309"/>
      <c r="H43" s="309"/>
      <c r="I43" s="309"/>
      <c r="J43" s="309"/>
      <c r="K43" s="309"/>
      <c r="L43" s="309"/>
      <c r="M43" s="309"/>
      <c r="N43" s="309"/>
      <c r="O43" s="309"/>
      <c r="P43" s="309"/>
      <c r="Q43" s="309"/>
      <c r="R43" s="309"/>
    </row>
    <row r="44" spans="2:18" s="31" customFormat="1"/>
    <row r="45" spans="2:18" s="31" customFormat="1"/>
    <row r="46" spans="2:18" s="31" customFormat="1"/>
    <row r="47" spans="2:18" s="31" customFormat="1"/>
    <row r="48" spans="2:1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sheetData>
  <mergeCells count="85">
    <mergeCell ref="Y9:Y12"/>
    <mergeCell ref="Z9:Z12"/>
    <mergeCell ref="S9:S12"/>
    <mergeCell ref="T9:T12"/>
    <mergeCell ref="U9:U12"/>
    <mergeCell ref="V9:V12"/>
    <mergeCell ref="W9:W12"/>
    <mergeCell ref="T13:T16"/>
    <mergeCell ref="U13:U16"/>
    <mergeCell ref="V13:V16"/>
    <mergeCell ref="W13:W16"/>
    <mergeCell ref="X9:X12"/>
    <mergeCell ref="X17:X21"/>
    <mergeCell ref="Y17:Y21"/>
    <mergeCell ref="Z17:Z21"/>
    <mergeCell ref="X13:X16"/>
    <mergeCell ref="Y13:Y16"/>
    <mergeCell ref="Z13:Z16"/>
    <mergeCell ref="T17:T21"/>
    <mergeCell ref="U17:U21"/>
    <mergeCell ref="V17:V21"/>
    <mergeCell ref="W17:W21"/>
    <mergeCell ref="R17:R21"/>
    <mergeCell ref="O17:O21"/>
    <mergeCell ref="P17:P21"/>
    <mergeCell ref="R13:R16"/>
    <mergeCell ref="Q17:Q21"/>
    <mergeCell ref="S17:S21"/>
    <mergeCell ref="S13:S16"/>
    <mergeCell ref="O13:O16"/>
    <mergeCell ref="P13:P16"/>
    <mergeCell ref="Q13:Q16"/>
    <mergeCell ref="P9:P12"/>
    <mergeCell ref="Q9:Q12"/>
    <mergeCell ref="R9:R12"/>
    <mergeCell ref="I9:I12"/>
    <mergeCell ref="J9:J12"/>
    <mergeCell ref="K9:K12"/>
    <mergeCell ref="L9:L12"/>
    <mergeCell ref="M9:M12"/>
    <mergeCell ref="N9:N12"/>
    <mergeCell ref="O9:O12"/>
    <mergeCell ref="N17:N21"/>
    <mergeCell ref="J13:J16"/>
    <mergeCell ref="K13:K16"/>
    <mergeCell ref="L13:L16"/>
    <mergeCell ref="M13:M16"/>
    <mergeCell ref="N13:N16"/>
    <mergeCell ref="M17:M21"/>
    <mergeCell ref="J17:J21"/>
    <mergeCell ref="K17:K21"/>
    <mergeCell ref="L17:L21"/>
    <mergeCell ref="I13:I16"/>
    <mergeCell ref="F13:F16"/>
    <mergeCell ref="H13:H16"/>
    <mergeCell ref="I17:I21"/>
    <mergeCell ref="F17:F21"/>
    <mergeCell ref="H17:H21"/>
    <mergeCell ref="G13:G16"/>
    <mergeCell ref="G17:G21"/>
    <mergeCell ref="D9:D12"/>
    <mergeCell ref="C9:C12"/>
    <mergeCell ref="F9:F12"/>
    <mergeCell ref="H9:H12"/>
    <mergeCell ref="B9:B21"/>
    <mergeCell ref="C13:C16"/>
    <mergeCell ref="D13:D16"/>
    <mergeCell ref="C17:C21"/>
    <mergeCell ref="D17:D21"/>
    <mergeCell ref="G9:G12"/>
    <mergeCell ref="B2:Z2"/>
    <mergeCell ref="F5:H5"/>
    <mergeCell ref="I8:N8"/>
    <mergeCell ref="O8:T8"/>
    <mergeCell ref="U8:Z8"/>
    <mergeCell ref="F8:H8"/>
    <mergeCell ref="E5:E8"/>
    <mergeCell ref="C5:D8"/>
    <mergeCell ref="B5:B8"/>
    <mergeCell ref="I5:Z5"/>
    <mergeCell ref="O7:T7"/>
    <mergeCell ref="F7:H7"/>
    <mergeCell ref="B3:Z3"/>
    <mergeCell ref="I7:N7"/>
    <mergeCell ref="U7:Z7"/>
  </mergeCells>
  <pageMargins left="0.7" right="0.7" top="0.75" bottom="0.75" header="0.3" footer="0.3"/>
  <pageSetup paperSize="9" scale="76"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L74"/>
  <sheetViews>
    <sheetView zoomScale="75" zoomScaleNormal="75" workbookViewId="0">
      <selection activeCell="E26" sqref="E26"/>
    </sheetView>
  </sheetViews>
  <sheetFormatPr defaultColWidth="11.5703125" defaultRowHeight="15"/>
  <cols>
    <col min="1" max="1" width="5.7109375" style="31" customWidth="1"/>
    <col min="2" max="2" width="11.85546875" customWidth="1"/>
    <col min="3" max="3" width="6.5703125" customWidth="1"/>
    <col min="4" max="4" width="14" bestFit="1" customWidth="1"/>
    <col min="5" max="5" width="25.5703125" bestFit="1" customWidth="1"/>
    <col min="6" max="7" width="6.140625" customWidth="1"/>
    <col min="8" max="8" width="10" customWidth="1"/>
    <col min="9" max="18" width="3.7109375" customWidth="1"/>
    <col min="19" max="25" width="3.7109375" style="31" customWidth="1"/>
    <col min="26" max="26" width="4" style="31" customWidth="1"/>
    <col min="27" max="38" width="11.5703125" style="31"/>
  </cols>
  <sheetData>
    <row r="1" spans="2:26" s="31" customFormat="1"/>
    <row r="2" spans="2:26" s="31" customFormat="1" ht="20.25" customHeight="1">
      <c r="B2" s="798" t="s">
        <v>14</v>
      </c>
      <c r="C2" s="799"/>
      <c r="D2" s="799"/>
      <c r="E2" s="799"/>
      <c r="F2" s="799"/>
      <c r="G2" s="799"/>
      <c r="H2" s="799"/>
      <c r="I2" s="799"/>
      <c r="J2" s="799"/>
      <c r="K2" s="799"/>
      <c r="L2" s="799"/>
      <c r="M2" s="799"/>
      <c r="N2" s="799"/>
      <c r="O2" s="799"/>
      <c r="P2" s="799"/>
      <c r="Q2" s="799"/>
      <c r="R2" s="799"/>
      <c r="S2" s="799"/>
      <c r="T2" s="799"/>
      <c r="U2" s="799"/>
      <c r="V2" s="799"/>
      <c r="W2" s="799"/>
      <c r="X2" s="799"/>
      <c r="Y2" s="799"/>
      <c r="Z2" s="800"/>
    </row>
    <row r="3" spans="2:26" s="31" customFormat="1" ht="21" customHeight="1">
      <c r="B3" s="798" t="s">
        <v>304</v>
      </c>
      <c r="C3" s="799"/>
      <c r="D3" s="799"/>
      <c r="E3" s="799"/>
      <c r="F3" s="799"/>
      <c r="G3" s="799"/>
      <c r="H3" s="799"/>
      <c r="I3" s="799"/>
      <c r="J3" s="799"/>
      <c r="K3" s="799"/>
      <c r="L3" s="799"/>
      <c r="M3" s="799"/>
      <c r="N3" s="799"/>
      <c r="O3" s="799"/>
      <c r="P3" s="799"/>
      <c r="Q3" s="799"/>
      <c r="R3" s="799"/>
      <c r="S3" s="799"/>
      <c r="T3" s="799"/>
      <c r="U3" s="799"/>
      <c r="V3" s="799"/>
      <c r="W3" s="799"/>
      <c r="X3" s="799"/>
      <c r="Y3" s="799"/>
      <c r="Z3" s="800"/>
    </row>
    <row r="4" spans="2:26" s="31" customFormat="1"/>
    <row r="5" spans="2:26" ht="15.75" thickBot="1">
      <c r="B5" s="909" t="s">
        <v>305</v>
      </c>
      <c r="C5" s="905" t="s">
        <v>306</v>
      </c>
      <c r="D5" s="906"/>
      <c r="E5" s="903" t="s">
        <v>307</v>
      </c>
      <c r="F5" s="898" t="s">
        <v>308</v>
      </c>
      <c r="G5" s="898"/>
      <c r="H5" s="898"/>
      <c r="I5" s="898" t="s">
        <v>309</v>
      </c>
      <c r="J5" s="911"/>
      <c r="K5" s="911"/>
      <c r="L5" s="911"/>
      <c r="M5" s="911"/>
      <c r="N5" s="911"/>
      <c r="O5" s="911"/>
      <c r="P5" s="911"/>
      <c r="Q5" s="911"/>
      <c r="R5" s="911"/>
      <c r="S5" s="911"/>
      <c r="T5" s="911"/>
      <c r="U5" s="911"/>
      <c r="V5" s="911"/>
      <c r="W5" s="911"/>
      <c r="X5" s="911"/>
      <c r="Y5" s="911"/>
      <c r="Z5" s="912"/>
    </row>
    <row r="6" spans="2:26" ht="15.75" thickBot="1">
      <c r="B6" s="910"/>
      <c r="C6" s="907"/>
      <c r="D6" s="908"/>
      <c r="E6" s="904"/>
      <c r="F6" s="127" t="s">
        <v>155</v>
      </c>
      <c r="G6" s="127" t="s">
        <v>249</v>
      </c>
      <c r="H6" s="786" t="s">
        <v>310</v>
      </c>
      <c r="I6" s="113">
        <v>1</v>
      </c>
      <c r="J6" s="113">
        <v>2</v>
      </c>
      <c r="K6" s="113">
        <v>3</v>
      </c>
      <c r="L6" s="113">
        <v>4</v>
      </c>
      <c r="M6" s="113">
        <v>5</v>
      </c>
      <c r="N6" s="113">
        <v>6</v>
      </c>
      <c r="O6" s="113">
        <v>7</v>
      </c>
      <c r="P6" s="113">
        <v>8</v>
      </c>
      <c r="Q6" s="113">
        <v>9</v>
      </c>
      <c r="R6" s="113">
        <v>10</v>
      </c>
      <c r="S6" s="113">
        <v>11</v>
      </c>
      <c r="T6" s="113">
        <v>12</v>
      </c>
      <c r="U6" s="113">
        <v>13</v>
      </c>
      <c r="V6" s="113">
        <v>14</v>
      </c>
      <c r="W6" s="113">
        <v>15</v>
      </c>
      <c r="X6" s="113">
        <v>16</v>
      </c>
      <c r="Y6" s="113">
        <v>17</v>
      </c>
      <c r="Z6" s="369">
        <v>18</v>
      </c>
    </row>
    <row r="7" spans="2:26" ht="15.75" thickBot="1">
      <c r="B7" s="910"/>
      <c r="C7" s="907"/>
      <c r="D7" s="908"/>
      <c r="E7" s="904"/>
      <c r="F7" s="916" t="s">
        <v>311</v>
      </c>
      <c r="G7" s="917"/>
      <c r="H7" s="918"/>
      <c r="I7" s="913">
        <v>1</v>
      </c>
      <c r="J7" s="914"/>
      <c r="K7" s="914"/>
      <c r="L7" s="914"/>
      <c r="M7" s="914"/>
      <c r="N7" s="915"/>
      <c r="O7" s="913">
        <v>2</v>
      </c>
      <c r="P7" s="914"/>
      <c r="Q7" s="914"/>
      <c r="R7" s="914"/>
      <c r="S7" s="914"/>
      <c r="T7" s="915"/>
      <c r="U7" s="913">
        <v>3</v>
      </c>
      <c r="V7" s="914"/>
      <c r="W7" s="914"/>
      <c r="X7" s="914"/>
      <c r="Y7" s="914"/>
      <c r="Z7" s="919"/>
    </row>
    <row r="8" spans="2:26" ht="15.75" thickBot="1">
      <c r="B8" s="910"/>
      <c r="C8" s="907"/>
      <c r="D8" s="908"/>
      <c r="E8" s="904"/>
      <c r="F8" s="899" t="s">
        <v>312</v>
      </c>
      <c r="G8" s="900"/>
      <c r="H8" s="901"/>
      <c r="I8" s="899" t="s">
        <v>313</v>
      </c>
      <c r="J8" s="900"/>
      <c r="K8" s="900"/>
      <c r="L8" s="900"/>
      <c r="M8" s="900"/>
      <c r="N8" s="901"/>
      <c r="O8" s="899" t="s">
        <v>314</v>
      </c>
      <c r="P8" s="900"/>
      <c r="Q8" s="900"/>
      <c r="R8" s="900"/>
      <c r="S8" s="900"/>
      <c r="T8" s="901"/>
      <c r="U8" s="899" t="s">
        <v>315</v>
      </c>
      <c r="V8" s="900"/>
      <c r="W8" s="900"/>
      <c r="X8" s="900"/>
      <c r="Y8" s="900"/>
      <c r="Z8" s="902"/>
    </row>
    <row r="9" spans="2:26" ht="15.75" customHeight="1" thickBot="1">
      <c r="B9" s="924">
        <v>1</v>
      </c>
      <c r="C9" s="922">
        <v>1</v>
      </c>
      <c r="D9" s="920" t="str">
        <f>+CRONOGRAMA!D9</f>
        <v>Vivienda
VIP Y VIS
Comercio</v>
      </c>
      <c r="E9" s="311" t="s">
        <v>317</v>
      </c>
      <c r="F9" s="921">
        <v>230</v>
      </c>
      <c r="G9" s="928">
        <v>200</v>
      </c>
      <c r="H9" s="921">
        <f>+CRONOGRAMA!H9</f>
        <v>1048</v>
      </c>
      <c r="I9" s="946"/>
      <c r="J9" s="946"/>
      <c r="K9" s="946"/>
      <c r="L9" s="946"/>
      <c r="M9" s="946"/>
      <c r="N9" s="946"/>
      <c r="O9" s="942"/>
      <c r="P9" s="942"/>
      <c r="Q9" s="942"/>
      <c r="R9" s="943"/>
      <c r="S9" s="942"/>
      <c r="T9" s="942"/>
      <c r="U9" s="942"/>
      <c r="V9" s="942"/>
      <c r="W9" s="942"/>
      <c r="X9" s="942"/>
      <c r="Y9" s="942"/>
      <c r="Z9" s="943"/>
    </row>
    <row r="10" spans="2:26" ht="15.75" thickBot="1">
      <c r="B10" s="924"/>
      <c r="C10" s="923"/>
      <c r="D10" s="921"/>
      <c r="E10" s="114" t="s">
        <v>318</v>
      </c>
      <c r="F10" s="921"/>
      <c r="G10" s="929"/>
      <c r="H10" s="921"/>
      <c r="I10" s="947"/>
      <c r="J10" s="947"/>
      <c r="K10" s="947"/>
      <c r="L10" s="947"/>
      <c r="M10" s="947"/>
      <c r="N10" s="947"/>
      <c r="O10" s="932"/>
      <c r="P10" s="932"/>
      <c r="Q10" s="932"/>
      <c r="R10" s="944"/>
      <c r="S10" s="932"/>
      <c r="T10" s="932"/>
      <c r="U10" s="932"/>
      <c r="V10" s="932"/>
      <c r="W10" s="932"/>
      <c r="X10" s="932"/>
      <c r="Y10" s="932"/>
      <c r="Z10" s="944"/>
    </row>
    <row r="11" spans="2:26" ht="15.75" thickBot="1">
      <c r="B11" s="924"/>
      <c r="C11" s="923"/>
      <c r="D11" s="921"/>
      <c r="E11" s="114" t="s">
        <v>319</v>
      </c>
      <c r="F11" s="921"/>
      <c r="G11" s="929"/>
      <c r="H11" s="921"/>
      <c r="I11" s="947"/>
      <c r="J11" s="947"/>
      <c r="K11" s="947"/>
      <c r="L11" s="947"/>
      <c r="M11" s="947"/>
      <c r="N11" s="947"/>
      <c r="O11" s="932"/>
      <c r="P11" s="932"/>
      <c r="Q11" s="932"/>
      <c r="R11" s="944"/>
      <c r="S11" s="932"/>
      <c r="T11" s="932"/>
      <c r="U11" s="932"/>
      <c r="V11" s="932"/>
      <c r="W11" s="932"/>
      <c r="X11" s="932"/>
      <c r="Y11" s="932"/>
      <c r="Z11" s="944"/>
    </row>
    <row r="12" spans="2:26" ht="15.75" thickBot="1">
      <c r="B12" s="924"/>
      <c r="C12" s="923"/>
      <c r="D12" s="921"/>
      <c r="E12" s="114" t="s">
        <v>320</v>
      </c>
      <c r="F12" s="921"/>
      <c r="G12" s="920"/>
      <c r="H12" s="921"/>
      <c r="I12" s="948"/>
      <c r="J12" s="948"/>
      <c r="K12" s="948"/>
      <c r="L12" s="948"/>
      <c r="M12" s="948"/>
      <c r="N12" s="948"/>
      <c r="O12" s="933"/>
      <c r="P12" s="933"/>
      <c r="Q12" s="933"/>
      <c r="R12" s="945"/>
      <c r="S12" s="933"/>
      <c r="T12" s="933"/>
      <c r="U12" s="933"/>
      <c r="V12" s="933"/>
      <c r="W12" s="933"/>
      <c r="X12" s="933"/>
      <c r="Y12" s="933"/>
      <c r="Z12" s="945"/>
    </row>
    <row r="13" spans="2:26" ht="15.75" thickBot="1">
      <c r="B13" s="924"/>
      <c r="C13" s="923">
        <v>2</v>
      </c>
      <c r="D13" s="921" t="str">
        <f>+CRONOGRAMA!D13</f>
        <v>Vivienda
Comercio</v>
      </c>
      <c r="E13" s="114" t="s">
        <v>317</v>
      </c>
      <c r="F13" s="934" t="s">
        <v>326</v>
      </c>
      <c r="G13" s="938"/>
      <c r="H13" s="921">
        <f>+EDIFICABILIDAD!G33</f>
        <v>700</v>
      </c>
      <c r="I13" s="942"/>
      <c r="J13" s="942"/>
      <c r="K13" s="942"/>
      <c r="L13" s="942"/>
      <c r="M13" s="942"/>
      <c r="N13" s="942"/>
      <c r="O13" s="946"/>
      <c r="P13" s="946"/>
      <c r="Q13" s="946"/>
      <c r="R13" s="953"/>
      <c r="S13" s="946"/>
      <c r="T13" s="946"/>
      <c r="U13" s="942"/>
      <c r="V13" s="942"/>
      <c r="W13" s="942"/>
      <c r="X13" s="942"/>
      <c r="Y13" s="942"/>
      <c r="Z13" s="943"/>
    </row>
    <row r="14" spans="2:26" ht="15.75" thickBot="1">
      <c r="B14" s="924"/>
      <c r="C14" s="923"/>
      <c r="D14" s="921"/>
      <c r="E14" s="114" t="s">
        <v>318</v>
      </c>
      <c r="F14" s="934"/>
      <c r="G14" s="939"/>
      <c r="H14" s="921"/>
      <c r="I14" s="932"/>
      <c r="J14" s="932"/>
      <c r="K14" s="932"/>
      <c r="L14" s="932"/>
      <c r="M14" s="932"/>
      <c r="N14" s="932"/>
      <c r="O14" s="947"/>
      <c r="P14" s="947"/>
      <c r="Q14" s="947"/>
      <c r="R14" s="949"/>
      <c r="S14" s="947"/>
      <c r="T14" s="947"/>
      <c r="U14" s="932"/>
      <c r="V14" s="932"/>
      <c r="W14" s="932"/>
      <c r="X14" s="932"/>
      <c r="Y14" s="932"/>
      <c r="Z14" s="944"/>
    </row>
    <row r="15" spans="2:26" ht="15.75" thickBot="1">
      <c r="B15" s="924"/>
      <c r="C15" s="923"/>
      <c r="D15" s="921"/>
      <c r="E15" s="114" t="s">
        <v>322</v>
      </c>
      <c r="F15" s="934"/>
      <c r="G15" s="939"/>
      <c r="H15" s="921"/>
      <c r="I15" s="932"/>
      <c r="J15" s="932"/>
      <c r="K15" s="932"/>
      <c r="L15" s="932"/>
      <c r="M15" s="932"/>
      <c r="N15" s="932"/>
      <c r="O15" s="947"/>
      <c r="P15" s="947"/>
      <c r="Q15" s="947"/>
      <c r="R15" s="949"/>
      <c r="S15" s="947"/>
      <c r="T15" s="947"/>
      <c r="U15" s="932"/>
      <c r="V15" s="932"/>
      <c r="W15" s="932"/>
      <c r="X15" s="932"/>
      <c r="Y15" s="932"/>
      <c r="Z15" s="944"/>
    </row>
    <row r="16" spans="2:26" ht="15.75" thickBot="1">
      <c r="B16" s="924"/>
      <c r="C16" s="923"/>
      <c r="D16" s="921"/>
      <c r="E16" s="114" t="s">
        <v>323</v>
      </c>
      <c r="F16" s="934"/>
      <c r="G16" s="940"/>
      <c r="H16" s="921"/>
      <c r="I16" s="933"/>
      <c r="J16" s="933"/>
      <c r="K16" s="933"/>
      <c r="L16" s="933"/>
      <c r="M16" s="933"/>
      <c r="N16" s="933"/>
      <c r="O16" s="948"/>
      <c r="P16" s="948"/>
      <c r="Q16" s="948"/>
      <c r="R16" s="950"/>
      <c r="S16" s="948"/>
      <c r="T16" s="948"/>
      <c r="U16" s="933"/>
      <c r="V16" s="933"/>
      <c r="W16" s="933"/>
      <c r="X16" s="933"/>
      <c r="Y16" s="933"/>
      <c r="Z16" s="945"/>
    </row>
    <row r="17" spans="2:26" ht="15.75" thickBot="1">
      <c r="B17" s="924"/>
      <c r="C17" s="923">
        <v>3</v>
      </c>
      <c r="D17" s="921" t="str">
        <f>+CRONOGRAMA!D17</f>
        <v>Vivienda
Comercio
Servicios
Equipamiento.</v>
      </c>
      <c r="E17" s="114" t="s">
        <v>317</v>
      </c>
      <c r="F17" s="934" t="s">
        <v>326</v>
      </c>
      <c r="G17" s="938"/>
      <c r="H17" s="921">
        <f>+EDIFICABILIDAD!H33</f>
        <v>478</v>
      </c>
      <c r="I17" s="942"/>
      <c r="J17" s="942"/>
      <c r="K17" s="942"/>
      <c r="L17" s="942"/>
      <c r="M17" s="942"/>
      <c r="N17" s="942"/>
      <c r="O17" s="942"/>
      <c r="P17" s="942"/>
      <c r="Q17" s="942"/>
      <c r="R17" s="942"/>
      <c r="S17" s="942"/>
      <c r="T17" s="942"/>
      <c r="U17" s="946"/>
      <c r="V17" s="946"/>
      <c r="W17" s="946"/>
      <c r="X17" s="946"/>
      <c r="Y17" s="946"/>
      <c r="Z17" s="953"/>
    </row>
    <row r="18" spans="2:26" ht="15.75" thickBot="1">
      <c r="B18" s="924"/>
      <c r="C18" s="923"/>
      <c r="D18" s="921"/>
      <c r="E18" s="114" t="s">
        <v>318</v>
      </c>
      <c r="F18" s="934"/>
      <c r="G18" s="939"/>
      <c r="H18" s="921"/>
      <c r="I18" s="932"/>
      <c r="J18" s="932"/>
      <c r="K18" s="932"/>
      <c r="L18" s="932"/>
      <c r="M18" s="932"/>
      <c r="N18" s="932"/>
      <c r="O18" s="932"/>
      <c r="P18" s="932"/>
      <c r="Q18" s="932"/>
      <c r="R18" s="932"/>
      <c r="S18" s="932"/>
      <c r="T18" s="932"/>
      <c r="U18" s="947"/>
      <c r="V18" s="947"/>
      <c r="W18" s="947"/>
      <c r="X18" s="947"/>
      <c r="Y18" s="947"/>
      <c r="Z18" s="949"/>
    </row>
    <row r="19" spans="2:26" ht="15.75" thickBot="1">
      <c r="B19" s="924"/>
      <c r="C19" s="923"/>
      <c r="D19" s="921"/>
      <c r="E19" s="114" t="s">
        <v>322</v>
      </c>
      <c r="F19" s="934"/>
      <c r="G19" s="939"/>
      <c r="H19" s="921"/>
      <c r="I19" s="932"/>
      <c r="J19" s="932"/>
      <c r="K19" s="932"/>
      <c r="L19" s="932"/>
      <c r="M19" s="932"/>
      <c r="N19" s="932"/>
      <c r="O19" s="932"/>
      <c r="P19" s="932"/>
      <c r="Q19" s="932"/>
      <c r="R19" s="932"/>
      <c r="S19" s="932"/>
      <c r="T19" s="932"/>
      <c r="U19" s="947"/>
      <c r="V19" s="947"/>
      <c r="W19" s="947"/>
      <c r="X19" s="947"/>
      <c r="Y19" s="947"/>
      <c r="Z19" s="949"/>
    </row>
    <row r="20" spans="2:26" ht="15.75" thickBot="1">
      <c r="B20" s="924"/>
      <c r="C20" s="923"/>
      <c r="D20" s="921"/>
      <c r="E20" s="114" t="s">
        <v>323</v>
      </c>
      <c r="F20" s="934"/>
      <c r="G20" s="939"/>
      <c r="H20" s="921"/>
      <c r="I20" s="932"/>
      <c r="J20" s="932"/>
      <c r="K20" s="932"/>
      <c r="L20" s="932"/>
      <c r="M20" s="932"/>
      <c r="N20" s="932"/>
      <c r="O20" s="932"/>
      <c r="P20" s="932"/>
      <c r="Q20" s="932"/>
      <c r="R20" s="932"/>
      <c r="S20" s="932"/>
      <c r="T20" s="932"/>
      <c r="U20" s="947"/>
      <c r="V20" s="947"/>
      <c r="W20" s="947"/>
      <c r="X20" s="947"/>
      <c r="Y20" s="947"/>
      <c r="Z20" s="949"/>
    </row>
    <row r="21" spans="2:26" ht="30">
      <c r="B21" s="925"/>
      <c r="C21" s="954"/>
      <c r="D21" s="937"/>
      <c r="E21" s="555" t="s">
        <v>325</v>
      </c>
      <c r="F21" s="936"/>
      <c r="G21" s="941"/>
      <c r="H21" s="937"/>
      <c r="I21" s="935"/>
      <c r="J21" s="935"/>
      <c r="K21" s="935"/>
      <c r="L21" s="935"/>
      <c r="M21" s="935"/>
      <c r="N21" s="935"/>
      <c r="O21" s="935"/>
      <c r="P21" s="935"/>
      <c r="Q21" s="935"/>
      <c r="R21" s="935"/>
      <c r="S21" s="935"/>
      <c r="T21" s="935"/>
      <c r="U21" s="951"/>
      <c r="V21" s="951"/>
      <c r="W21" s="951"/>
      <c r="X21" s="951"/>
      <c r="Y21" s="951"/>
      <c r="Z21" s="952"/>
    </row>
    <row r="22" spans="2:26" s="31" customFormat="1">
      <c r="B22" s="309"/>
      <c r="C22" s="309"/>
      <c r="D22" s="310"/>
      <c r="E22" s="309"/>
      <c r="F22" s="309"/>
      <c r="G22" s="309"/>
      <c r="H22" s="309"/>
      <c r="I22" s="309"/>
      <c r="J22" s="309"/>
      <c r="K22" s="309"/>
      <c r="L22" s="309"/>
      <c r="M22" s="309"/>
      <c r="N22" s="309"/>
      <c r="O22" s="309"/>
      <c r="P22" s="309"/>
      <c r="Q22" s="309"/>
      <c r="R22" s="309"/>
    </row>
    <row r="23" spans="2:26" s="31" customFormat="1">
      <c r="B23" s="309"/>
      <c r="C23" s="309"/>
      <c r="D23" s="310"/>
      <c r="E23" s="309"/>
      <c r="F23" s="309"/>
      <c r="G23" s="309"/>
      <c r="H23" s="309"/>
      <c r="I23" s="309"/>
      <c r="J23" s="309"/>
      <c r="K23" s="309"/>
      <c r="L23" s="309"/>
      <c r="M23" s="309"/>
      <c r="N23" s="309"/>
      <c r="O23" s="309"/>
      <c r="P23" s="309"/>
      <c r="Q23" s="309"/>
      <c r="R23" s="309"/>
    </row>
    <row r="24" spans="2:26" s="31" customFormat="1">
      <c r="B24" s="309"/>
      <c r="C24" s="309"/>
      <c r="D24" s="310"/>
      <c r="E24" s="309"/>
      <c r="F24" s="309"/>
      <c r="G24" s="309"/>
      <c r="H24" s="309"/>
      <c r="I24" s="309"/>
      <c r="J24" s="309"/>
      <c r="K24" s="309"/>
      <c r="L24" s="309"/>
      <c r="M24" s="309"/>
      <c r="N24" s="309"/>
      <c r="O24" s="309"/>
      <c r="P24" s="309"/>
      <c r="Q24" s="309"/>
      <c r="R24" s="309"/>
    </row>
    <row r="25" spans="2:26" s="31" customFormat="1">
      <c r="B25" s="309"/>
      <c r="C25" s="309"/>
      <c r="D25" s="310"/>
      <c r="E25" s="309"/>
      <c r="F25" s="309"/>
      <c r="G25" s="309"/>
      <c r="H25" s="309"/>
      <c r="I25" s="309"/>
      <c r="J25" s="309"/>
      <c r="K25" s="309"/>
      <c r="L25" s="309"/>
      <c r="M25" s="309"/>
      <c r="N25" s="309"/>
      <c r="O25" s="309"/>
      <c r="P25" s="309"/>
      <c r="Q25" s="309"/>
      <c r="R25" s="309"/>
    </row>
    <row r="26" spans="2:26" s="31" customFormat="1">
      <c r="B26" s="309"/>
      <c r="C26" s="309"/>
      <c r="D26" s="309"/>
      <c r="E26" s="309"/>
      <c r="F26" s="309"/>
      <c r="G26" s="309"/>
      <c r="H26" s="309"/>
      <c r="I26" s="309"/>
      <c r="J26" s="309"/>
      <c r="K26" s="309"/>
      <c r="L26" s="309"/>
      <c r="M26" s="309"/>
      <c r="N26" s="309"/>
      <c r="O26" s="309"/>
      <c r="P26" s="309"/>
      <c r="Q26" s="309"/>
      <c r="R26" s="309"/>
    </row>
    <row r="27" spans="2:26" s="31" customFormat="1">
      <c r="B27" s="309"/>
      <c r="C27" s="309"/>
      <c r="D27" s="309"/>
      <c r="E27" s="309"/>
      <c r="F27" s="309"/>
      <c r="G27" s="309"/>
      <c r="H27" s="309"/>
      <c r="I27" s="309"/>
      <c r="J27" s="309"/>
      <c r="K27" s="309"/>
      <c r="L27" s="309"/>
      <c r="M27" s="309"/>
      <c r="N27" s="309"/>
      <c r="O27" s="309"/>
      <c r="P27" s="309"/>
      <c r="Q27" s="309"/>
      <c r="R27" s="309"/>
    </row>
    <row r="28" spans="2:26" s="31" customFormat="1">
      <c r="B28" s="309"/>
      <c r="C28" s="309"/>
      <c r="D28" s="309"/>
      <c r="E28" s="309"/>
      <c r="F28" s="309"/>
      <c r="G28" s="309"/>
      <c r="H28" s="309"/>
      <c r="I28" s="309"/>
      <c r="J28" s="309"/>
      <c r="K28" s="309"/>
      <c r="L28" s="309"/>
      <c r="M28" s="309"/>
      <c r="N28" s="309"/>
      <c r="O28" s="309"/>
      <c r="P28" s="309"/>
      <c r="Q28" s="309"/>
      <c r="R28" s="309"/>
    </row>
    <row r="29" spans="2:26" s="31" customFormat="1">
      <c r="B29" s="309"/>
      <c r="C29" s="309"/>
      <c r="D29" s="309"/>
      <c r="E29" s="309"/>
      <c r="F29" s="309"/>
      <c r="G29" s="309"/>
      <c r="H29" s="309"/>
      <c r="I29" s="309"/>
      <c r="J29" s="309"/>
      <c r="K29" s="309"/>
      <c r="L29" s="309"/>
      <c r="M29" s="309"/>
      <c r="N29" s="309"/>
      <c r="O29" s="309"/>
      <c r="P29" s="309"/>
      <c r="Q29" s="309"/>
      <c r="R29" s="309"/>
    </row>
    <row r="30" spans="2:26" s="31" customFormat="1">
      <c r="B30" s="309"/>
      <c r="C30" s="309"/>
      <c r="D30" s="309"/>
      <c r="E30" s="309"/>
      <c r="F30" s="309"/>
      <c r="G30" s="309"/>
      <c r="H30" s="309"/>
      <c r="I30" s="309"/>
      <c r="J30" s="309"/>
      <c r="K30" s="309"/>
      <c r="L30" s="309"/>
      <c r="M30" s="309"/>
      <c r="N30" s="309"/>
      <c r="O30" s="309"/>
      <c r="P30" s="309"/>
      <c r="Q30" s="309"/>
      <c r="R30" s="309"/>
    </row>
    <row r="31" spans="2:26" s="31" customFormat="1">
      <c r="B31" s="309"/>
      <c r="C31" s="309"/>
      <c r="D31" s="309"/>
      <c r="E31" s="309"/>
      <c r="F31" s="309"/>
      <c r="G31" s="309"/>
      <c r="H31" s="309"/>
      <c r="I31" s="309"/>
      <c r="J31" s="309"/>
      <c r="K31" s="309"/>
      <c r="L31" s="309"/>
      <c r="M31" s="309"/>
      <c r="N31" s="309"/>
      <c r="O31" s="309"/>
      <c r="P31" s="309"/>
      <c r="Q31" s="309"/>
      <c r="R31" s="309"/>
    </row>
    <row r="32" spans="2:26" s="31" customFormat="1">
      <c r="B32" s="309"/>
      <c r="C32" s="309"/>
      <c r="D32" s="309"/>
      <c r="E32" s="309"/>
      <c r="F32" s="309"/>
      <c r="G32" s="309"/>
      <c r="H32" s="309"/>
      <c r="I32" s="309"/>
      <c r="J32" s="309"/>
      <c r="K32" s="309"/>
      <c r="L32" s="309"/>
      <c r="M32" s="309"/>
      <c r="N32" s="309"/>
      <c r="O32" s="309"/>
      <c r="P32" s="309"/>
      <c r="Q32" s="309"/>
      <c r="R32" s="309"/>
    </row>
    <row r="33" spans="2:18" s="31" customFormat="1">
      <c r="B33" s="309"/>
      <c r="C33" s="309"/>
      <c r="D33" s="309"/>
      <c r="E33" s="309"/>
      <c r="F33" s="309"/>
      <c r="G33" s="309"/>
      <c r="H33" s="309"/>
      <c r="I33" s="309"/>
      <c r="J33" s="309"/>
      <c r="K33" s="309"/>
      <c r="L33" s="309"/>
      <c r="M33" s="309"/>
      <c r="N33" s="309"/>
      <c r="O33" s="309"/>
      <c r="P33" s="309"/>
      <c r="Q33" s="309"/>
      <c r="R33" s="309"/>
    </row>
    <row r="34" spans="2:18" s="31" customFormat="1">
      <c r="B34" s="309"/>
      <c r="C34" s="309"/>
      <c r="D34" s="309"/>
      <c r="E34" s="309"/>
      <c r="F34" s="309"/>
      <c r="G34" s="309"/>
      <c r="H34" s="309"/>
      <c r="I34" s="309"/>
      <c r="J34" s="309"/>
      <c r="K34" s="309"/>
      <c r="L34" s="309"/>
      <c r="M34" s="309"/>
      <c r="N34" s="309"/>
      <c r="O34" s="309"/>
      <c r="P34" s="309"/>
      <c r="Q34" s="309"/>
      <c r="R34" s="309"/>
    </row>
    <row r="35" spans="2:18" s="31" customFormat="1">
      <c r="B35" s="309"/>
      <c r="C35" s="309"/>
      <c r="D35" s="309"/>
      <c r="E35" s="309"/>
      <c r="F35" s="309"/>
      <c r="G35" s="309"/>
      <c r="H35" s="309"/>
      <c r="I35" s="309"/>
      <c r="J35" s="309"/>
      <c r="K35" s="309"/>
      <c r="L35" s="309"/>
      <c r="M35" s="309"/>
      <c r="N35" s="309"/>
      <c r="O35" s="309"/>
      <c r="P35" s="309"/>
      <c r="Q35" s="309"/>
      <c r="R35" s="309"/>
    </row>
    <row r="36" spans="2:18" s="31" customFormat="1">
      <c r="B36" s="309"/>
      <c r="C36" s="309"/>
      <c r="D36" s="309"/>
      <c r="E36" s="309"/>
      <c r="F36" s="309"/>
      <c r="G36" s="309"/>
      <c r="H36" s="309"/>
      <c r="I36" s="309"/>
      <c r="J36" s="309"/>
      <c r="K36" s="309"/>
      <c r="L36" s="309"/>
      <c r="M36" s="309"/>
      <c r="N36" s="309"/>
      <c r="O36" s="309"/>
      <c r="P36" s="309"/>
      <c r="Q36" s="309"/>
      <c r="R36" s="309"/>
    </row>
    <row r="37" spans="2:18" s="31" customFormat="1">
      <c r="B37" s="309"/>
      <c r="C37" s="309"/>
      <c r="D37" s="309"/>
      <c r="E37" s="309"/>
      <c r="F37" s="309"/>
      <c r="G37" s="309"/>
      <c r="H37" s="309"/>
      <c r="I37" s="309"/>
      <c r="J37" s="309"/>
      <c r="K37" s="309"/>
      <c r="L37" s="309"/>
      <c r="M37" s="309"/>
      <c r="N37" s="309"/>
      <c r="O37" s="309"/>
      <c r="P37" s="309"/>
      <c r="Q37" s="309"/>
      <c r="R37" s="309"/>
    </row>
    <row r="38" spans="2:18" s="31" customFormat="1">
      <c r="B38" s="309"/>
      <c r="C38" s="309"/>
      <c r="D38" s="309"/>
      <c r="E38" s="309"/>
      <c r="F38" s="309"/>
      <c r="G38" s="309"/>
      <c r="H38" s="309"/>
      <c r="I38" s="309"/>
      <c r="J38" s="309"/>
      <c r="K38" s="309"/>
      <c r="L38" s="309"/>
      <c r="M38" s="309"/>
      <c r="N38" s="309"/>
      <c r="O38" s="309"/>
      <c r="P38" s="309"/>
      <c r="Q38" s="309"/>
      <c r="R38" s="309"/>
    </row>
    <row r="39" spans="2:18" s="31" customFormat="1">
      <c r="B39" s="309"/>
      <c r="C39" s="309"/>
      <c r="D39" s="309"/>
      <c r="E39" s="309"/>
      <c r="F39" s="309"/>
      <c r="G39" s="309"/>
      <c r="H39" s="309"/>
      <c r="I39" s="309"/>
      <c r="J39" s="309"/>
      <c r="K39" s="309"/>
      <c r="L39" s="309"/>
      <c r="M39" s="309"/>
      <c r="N39" s="309"/>
      <c r="O39" s="309"/>
      <c r="P39" s="309"/>
      <c r="Q39" s="309"/>
      <c r="R39" s="309"/>
    </row>
    <row r="40" spans="2:18" s="31" customFormat="1">
      <c r="B40" s="309"/>
      <c r="C40" s="309"/>
      <c r="D40" s="309"/>
      <c r="E40" s="309"/>
      <c r="F40" s="309"/>
      <c r="G40" s="309"/>
      <c r="H40" s="309"/>
      <c r="I40" s="309"/>
      <c r="J40" s="309"/>
      <c r="K40" s="309"/>
      <c r="L40" s="309"/>
      <c r="M40" s="309"/>
      <c r="N40" s="309"/>
      <c r="O40" s="309"/>
      <c r="P40" s="309"/>
      <c r="Q40" s="309"/>
      <c r="R40" s="309"/>
    </row>
    <row r="41" spans="2:18" s="31" customFormat="1">
      <c r="B41" s="309"/>
      <c r="C41" s="309"/>
      <c r="D41" s="309"/>
      <c r="E41" s="309"/>
      <c r="F41" s="309"/>
      <c r="G41" s="309"/>
      <c r="H41" s="309"/>
      <c r="I41" s="309"/>
      <c r="J41" s="309"/>
      <c r="K41" s="309"/>
      <c r="L41" s="309"/>
      <c r="M41" s="309"/>
      <c r="N41" s="309"/>
      <c r="O41" s="309"/>
      <c r="P41" s="309"/>
      <c r="Q41" s="309"/>
      <c r="R41" s="309"/>
    </row>
    <row r="42" spans="2:18" s="31" customFormat="1">
      <c r="B42" s="309"/>
      <c r="C42" s="309"/>
      <c r="D42" s="309"/>
      <c r="E42" s="309"/>
      <c r="F42" s="309"/>
      <c r="G42" s="309"/>
      <c r="H42" s="309"/>
      <c r="I42" s="309"/>
      <c r="J42" s="309"/>
      <c r="K42" s="309"/>
      <c r="L42" s="309"/>
      <c r="M42" s="309"/>
      <c r="N42" s="309"/>
      <c r="O42" s="309"/>
      <c r="P42" s="309"/>
      <c r="Q42" s="309"/>
      <c r="R42" s="309"/>
    </row>
    <row r="43" spans="2:18" s="31" customFormat="1">
      <c r="B43" s="309"/>
      <c r="C43" s="309"/>
      <c r="D43" s="309"/>
      <c r="E43" s="309"/>
      <c r="F43" s="309"/>
      <c r="G43" s="309"/>
      <c r="H43" s="309"/>
      <c r="I43" s="309"/>
      <c r="J43" s="309"/>
      <c r="K43" s="309"/>
      <c r="L43" s="309"/>
      <c r="M43" s="309"/>
      <c r="N43" s="309"/>
      <c r="O43" s="309"/>
      <c r="P43" s="309"/>
      <c r="Q43" s="309"/>
      <c r="R43" s="309"/>
    </row>
    <row r="44" spans="2:18" s="31" customFormat="1"/>
    <row r="45" spans="2:18" s="31" customFormat="1"/>
    <row r="46" spans="2:18" s="31" customFormat="1"/>
    <row r="47" spans="2:18" s="31" customFormat="1"/>
    <row r="48" spans="2:1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sheetData>
  <mergeCells count="85">
    <mergeCell ref="G9:G12"/>
    <mergeCell ref="G13:G16"/>
    <mergeCell ref="G17:G21"/>
    <mergeCell ref="I9:I12"/>
    <mergeCell ref="J9:J12"/>
    <mergeCell ref="H17:H21"/>
    <mergeCell ref="I17:I21"/>
    <mergeCell ref="J17:J21"/>
    <mergeCell ref="K9:K12"/>
    <mergeCell ref="B9:B21"/>
    <mergeCell ref="C9:C12"/>
    <mergeCell ref="D9:D12"/>
    <mergeCell ref="F9:F12"/>
    <mergeCell ref="H9:H12"/>
    <mergeCell ref="C13:C16"/>
    <mergeCell ref="D13:D16"/>
    <mergeCell ref="F13:F16"/>
    <mergeCell ref="H13:H16"/>
    <mergeCell ref="I13:I16"/>
    <mergeCell ref="J13:J16"/>
    <mergeCell ref="K13:K16"/>
    <mergeCell ref="C17:C21"/>
    <mergeCell ref="D17:D21"/>
    <mergeCell ref="F17:F21"/>
    <mergeCell ref="B2:Z2"/>
    <mergeCell ref="B3:Z3"/>
    <mergeCell ref="B5:B8"/>
    <mergeCell ref="C5:D8"/>
    <mergeCell ref="E5:E8"/>
    <mergeCell ref="F5:H5"/>
    <mergeCell ref="I5:Z5"/>
    <mergeCell ref="F7:H7"/>
    <mergeCell ref="I7:N7"/>
    <mergeCell ref="O7:T7"/>
    <mergeCell ref="U7:Z7"/>
    <mergeCell ref="F8:H8"/>
    <mergeCell ref="I8:N8"/>
    <mergeCell ref="O8:T8"/>
    <mergeCell ref="U8:Z8"/>
    <mergeCell ref="L9:L12"/>
    <mergeCell ref="M9:M12"/>
    <mergeCell ref="N9:N12"/>
    <mergeCell ref="O9:O12"/>
    <mergeCell ref="P9:P12"/>
    <mergeCell ref="Q9:Q12"/>
    <mergeCell ref="R9:R12"/>
    <mergeCell ref="S9:S12"/>
    <mergeCell ref="T9:T12"/>
    <mergeCell ref="U9:U12"/>
    <mergeCell ref="V9:V12"/>
    <mergeCell ref="W9:W12"/>
    <mergeCell ref="X9:X12"/>
    <mergeCell ref="Y9:Y12"/>
    <mergeCell ref="Z9:Z12"/>
    <mergeCell ref="L13:L16"/>
    <mergeCell ref="M13:M16"/>
    <mergeCell ref="N13:N16"/>
    <mergeCell ref="O13:O16"/>
    <mergeCell ref="P13:P16"/>
    <mergeCell ref="Q13:Q16"/>
    <mergeCell ref="R13:R16"/>
    <mergeCell ref="S13:S16"/>
    <mergeCell ref="T13:T16"/>
    <mergeCell ref="U13:U16"/>
    <mergeCell ref="V13:V16"/>
    <mergeCell ref="W13:W16"/>
    <mergeCell ref="X13:X16"/>
    <mergeCell ref="Y13:Y16"/>
    <mergeCell ref="Z13:Z16"/>
    <mergeCell ref="K17:K21"/>
    <mergeCell ref="L17:L21"/>
    <mergeCell ref="M17:M21"/>
    <mergeCell ref="N17:N21"/>
    <mergeCell ref="O17:O21"/>
    <mergeCell ref="P17:P21"/>
    <mergeCell ref="Q17:Q21"/>
    <mergeCell ref="R17:R21"/>
    <mergeCell ref="X17:X21"/>
    <mergeCell ref="Y17:Y21"/>
    <mergeCell ref="Z17:Z21"/>
    <mergeCell ref="S17:S21"/>
    <mergeCell ref="T17:T21"/>
    <mergeCell ref="U17:U21"/>
    <mergeCell ref="V17:V21"/>
    <mergeCell ref="W17:W21"/>
  </mergeCells>
  <pageMargins left="0.7" right="0.7" top="0.75" bottom="0.75" header="0.3" footer="0.3"/>
  <pageSetup paperSize="9" scale="52" orientation="portrait" r:id="rId1"/>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499984740745262"/>
    <pageSetUpPr fitToPage="1"/>
  </sheetPr>
  <dimension ref="B1:L144"/>
  <sheetViews>
    <sheetView zoomScale="75" zoomScaleNormal="75" workbookViewId="0">
      <selection activeCell="D96" sqref="D96"/>
    </sheetView>
  </sheetViews>
  <sheetFormatPr defaultColWidth="11.5703125" defaultRowHeight="15"/>
  <cols>
    <col min="1" max="1" width="5.5703125" style="31" customWidth="1"/>
    <col min="2" max="2" width="8.7109375" style="31" customWidth="1"/>
    <col min="3" max="3" width="100.85546875" style="31" customWidth="1"/>
    <col min="4" max="4" width="16.42578125" style="31" bestFit="1" customWidth="1"/>
    <col min="5" max="5" width="14.42578125" style="744" bestFit="1" customWidth="1"/>
    <col min="6" max="6" width="27.140625" style="31" bestFit="1" customWidth="1"/>
    <col min="7" max="7" width="43.85546875" style="31" customWidth="1"/>
    <col min="8" max="8" width="23.85546875" style="31" customWidth="1"/>
    <col min="9" max="9" width="12.7109375" style="31" bestFit="1" customWidth="1"/>
    <col min="10" max="10" width="19.140625" style="31" customWidth="1"/>
    <col min="11" max="13" width="11.5703125" style="31" customWidth="1"/>
    <col min="14" max="16384" width="11.5703125" style="31"/>
  </cols>
  <sheetData>
    <row r="1" spans="2:5" ht="20.25" customHeight="1">
      <c r="B1" s="959" t="s">
        <v>14</v>
      </c>
      <c r="C1" s="959"/>
      <c r="D1" s="959"/>
    </row>
    <row r="2" spans="2:5" ht="20.25" customHeight="1">
      <c r="B2" s="959" t="s">
        <v>327</v>
      </c>
      <c r="C2" s="959"/>
      <c r="D2" s="959"/>
    </row>
    <row r="3" spans="2:5">
      <c r="B3" s="213" t="s">
        <v>260</v>
      </c>
      <c r="C3" s="213" t="s">
        <v>201</v>
      </c>
      <c r="D3" s="213" t="s">
        <v>328</v>
      </c>
    </row>
    <row r="4" spans="2:5">
      <c r="B4" s="88"/>
      <c r="C4" s="91" t="s">
        <v>329</v>
      </c>
      <c r="D4" s="92">
        <f>SUM(D6:D12)</f>
        <v>67663.399999999994</v>
      </c>
      <c r="E4" s="744">
        <v>1</v>
      </c>
    </row>
    <row r="5" spans="2:5">
      <c r="B5" s="88">
        <v>1</v>
      </c>
      <c r="C5" s="91" t="s">
        <v>330</v>
      </c>
      <c r="D5" s="92">
        <f>D4-D12</f>
        <v>61205.999999999993</v>
      </c>
      <c r="E5" s="744">
        <f>+D5/D4</f>
        <v>0.90456583618322461</v>
      </c>
    </row>
    <row r="6" spans="2:5">
      <c r="B6" s="379">
        <v>1.1000000000000001</v>
      </c>
      <c r="C6" s="725" t="s">
        <v>331</v>
      </c>
      <c r="D6" s="387">
        <v>31717.200000000001</v>
      </c>
    </row>
    <row r="7" spans="2:5">
      <c r="B7" s="381">
        <v>1.2</v>
      </c>
      <c r="C7" s="726" t="s">
        <v>332</v>
      </c>
      <c r="D7" s="388">
        <v>9849.1</v>
      </c>
    </row>
    <row r="8" spans="2:5">
      <c r="B8" s="381" t="s">
        <v>333</v>
      </c>
      <c r="C8" s="726" t="s">
        <v>334</v>
      </c>
      <c r="D8" s="388">
        <v>10721.7</v>
      </c>
    </row>
    <row r="9" spans="2:5">
      <c r="B9" s="381" t="s">
        <v>335</v>
      </c>
      <c r="C9" s="726" t="s">
        <v>336</v>
      </c>
      <c r="D9" s="388">
        <v>5744.1</v>
      </c>
    </row>
    <row r="10" spans="2:5">
      <c r="B10" s="381" t="s">
        <v>337</v>
      </c>
      <c r="C10" s="726" t="s">
        <v>338</v>
      </c>
      <c r="D10" s="388">
        <v>2124.1</v>
      </c>
    </row>
    <row r="11" spans="2:5">
      <c r="B11" s="383" t="s">
        <v>339</v>
      </c>
      <c r="C11" s="727" t="s">
        <v>340</v>
      </c>
      <c r="D11" s="389">
        <v>1049.8</v>
      </c>
    </row>
    <row r="12" spans="2:5" ht="16.899999999999999" customHeight="1">
      <c r="B12" s="88">
        <v>2</v>
      </c>
      <c r="C12" s="91" t="s">
        <v>341</v>
      </c>
      <c r="D12" s="92">
        <f>SUM(D13:D14)</f>
        <v>6457.4</v>
      </c>
      <c r="E12" s="744">
        <f>+D12/D4</f>
        <v>9.54341638167754E-2</v>
      </c>
    </row>
    <row r="13" spans="2:5">
      <c r="B13" s="379" t="s">
        <v>342</v>
      </c>
      <c r="C13" s="725" t="s">
        <v>343</v>
      </c>
      <c r="D13" s="387">
        <v>5031.04</v>
      </c>
    </row>
    <row r="14" spans="2:5">
      <c r="B14" s="383" t="s">
        <v>344</v>
      </c>
      <c r="C14" s="727" t="s">
        <v>345</v>
      </c>
      <c r="D14" s="389">
        <v>1426.36</v>
      </c>
    </row>
    <row r="15" spans="2:5">
      <c r="B15" s="88">
        <v>3</v>
      </c>
      <c r="C15" s="91" t="s">
        <v>330</v>
      </c>
      <c r="D15" s="92">
        <f>+D5</f>
        <v>61205.999999999993</v>
      </c>
      <c r="E15" s="744">
        <v>1</v>
      </c>
    </row>
    <row r="16" spans="2:5">
      <c r="B16" s="88">
        <v>4</v>
      </c>
      <c r="C16" s="91" t="s">
        <v>346</v>
      </c>
      <c r="D16" s="92">
        <f>SUM(D17:D24)</f>
        <v>3360.38</v>
      </c>
      <c r="E16" s="744">
        <f>+D16/$D$15</f>
        <v>5.4902787308433822E-2</v>
      </c>
    </row>
    <row r="17" spans="2:7">
      <c r="B17" s="379" t="s">
        <v>347</v>
      </c>
      <c r="C17" s="725" t="s">
        <v>348</v>
      </c>
      <c r="D17" s="387">
        <v>529.32000000000005</v>
      </c>
      <c r="E17" s="744">
        <f t="shared" ref="E17:E66" si="0">+D17/$D$15</f>
        <v>8.6481717478678576E-3</v>
      </c>
    </row>
    <row r="18" spans="2:7">
      <c r="B18" s="381" t="s">
        <v>349</v>
      </c>
      <c r="C18" s="726" t="s">
        <v>350</v>
      </c>
      <c r="D18" s="388">
        <v>1560.49</v>
      </c>
      <c r="E18" s="744">
        <f t="shared" si="0"/>
        <v>2.5495703035650102E-2</v>
      </c>
    </row>
    <row r="19" spans="2:7">
      <c r="B19" s="381" t="s">
        <v>351</v>
      </c>
      <c r="C19" s="726" t="s">
        <v>352</v>
      </c>
      <c r="D19" s="388">
        <v>2.5299999999999998</v>
      </c>
      <c r="E19" s="744">
        <f t="shared" si="0"/>
        <v>4.1335816749991834E-5</v>
      </c>
    </row>
    <row r="20" spans="2:7">
      <c r="B20" s="381" t="s">
        <v>353</v>
      </c>
      <c r="C20" s="726" t="s">
        <v>354</v>
      </c>
      <c r="D20" s="388">
        <v>23.33</v>
      </c>
      <c r="E20" s="744">
        <f t="shared" si="0"/>
        <v>3.8117178054439108E-4</v>
      </c>
    </row>
    <row r="21" spans="2:7">
      <c r="B21" s="381" t="s">
        <v>355</v>
      </c>
      <c r="C21" s="726" t="s">
        <v>356</v>
      </c>
      <c r="D21" s="388">
        <v>383.59</v>
      </c>
      <c r="E21" s="744">
        <f t="shared" si="0"/>
        <v>6.2671960265333468E-3</v>
      </c>
    </row>
    <row r="22" spans="2:7">
      <c r="B22" s="381" t="s">
        <v>357</v>
      </c>
      <c r="C22" s="726" t="s">
        <v>358</v>
      </c>
      <c r="D22" s="388">
        <v>61.94</v>
      </c>
      <c r="E22" s="744">
        <f t="shared" si="0"/>
        <v>1.0119922883377447E-3</v>
      </c>
    </row>
    <row r="23" spans="2:7">
      <c r="B23" s="381" t="s">
        <v>359</v>
      </c>
      <c r="C23" s="726" t="s">
        <v>360</v>
      </c>
      <c r="D23" s="388">
        <v>186.51</v>
      </c>
      <c r="E23" s="744">
        <f t="shared" si="0"/>
        <v>3.0472502695814137E-3</v>
      </c>
    </row>
    <row r="24" spans="2:7">
      <c r="B24" s="383" t="s">
        <v>361</v>
      </c>
      <c r="C24" s="727" t="s">
        <v>362</v>
      </c>
      <c r="D24" s="389">
        <v>612.66999999999996</v>
      </c>
      <c r="E24" s="744">
        <f t="shared" si="0"/>
        <v>1.0009966343168971E-2</v>
      </c>
    </row>
    <row r="25" spans="2:7">
      <c r="B25" s="88">
        <v>5</v>
      </c>
      <c r="C25" s="91" t="s">
        <v>363</v>
      </c>
      <c r="D25" s="92">
        <f>D5-D16</f>
        <v>57845.619999999995</v>
      </c>
      <c r="E25" s="744">
        <f t="shared" si="0"/>
        <v>0.94509721269156621</v>
      </c>
    </row>
    <row r="26" spans="2:7">
      <c r="B26" s="93">
        <v>6</v>
      </c>
      <c r="C26" s="94" t="s">
        <v>364</v>
      </c>
      <c r="D26" s="95">
        <f>SUM(D27:D33)</f>
        <v>5235.2929999999997</v>
      </c>
      <c r="E26" s="744">
        <f t="shared" si="0"/>
        <v>8.5535617423128457E-2</v>
      </c>
      <c r="G26" s="31" t="s">
        <v>273</v>
      </c>
    </row>
    <row r="27" spans="2:7">
      <c r="B27" s="379" t="s">
        <v>365</v>
      </c>
      <c r="C27" s="728" t="s">
        <v>366</v>
      </c>
      <c r="D27" s="387">
        <v>799.40899999999999</v>
      </c>
      <c r="E27" s="744">
        <f t="shared" si="0"/>
        <v>1.3060958076005621E-2</v>
      </c>
    </row>
    <row r="28" spans="2:7">
      <c r="B28" s="381" t="s">
        <v>367</v>
      </c>
      <c r="C28" s="729" t="s">
        <v>368</v>
      </c>
      <c r="D28" s="388">
        <v>599.67999999999995</v>
      </c>
      <c r="E28" s="744">
        <f t="shared" si="0"/>
        <v>9.7977322484723729E-3</v>
      </c>
    </row>
    <row r="29" spans="2:7" ht="15.6" customHeight="1">
      <c r="B29" s="381" t="s">
        <v>369</v>
      </c>
      <c r="C29" s="729" t="s">
        <v>370</v>
      </c>
      <c r="D29" s="388">
        <v>1285.944</v>
      </c>
      <c r="E29" s="744">
        <f t="shared" si="0"/>
        <v>2.1010097049308892E-2</v>
      </c>
    </row>
    <row r="30" spans="2:7" ht="15.6" customHeight="1">
      <c r="B30" s="381" t="s">
        <v>371</v>
      </c>
      <c r="C30" s="729" t="s">
        <v>372</v>
      </c>
      <c r="D30" s="388">
        <v>1511.95</v>
      </c>
      <c r="E30" s="744">
        <f t="shared" si="0"/>
        <v>2.4702643531679905E-2</v>
      </c>
    </row>
    <row r="31" spans="2:7">
      <c r="B31" s="381" t="s">
        <v>373</v>
      </c>
      <c r="C31" s="729" t="s">
        <v>374</v>
      </c>
      <c r="D31" s="388">
        <v>205.28</v>
      </c>
      <c r="E31" s="744">
        <f t="shared" si="0"/>
        <v>3.353919550370879E-3</v>
      </c>
    </row>
    <row r="32" spans="2:7">
      <c r="B32" s="381" t="s">
        <v>375</v>
      </c>
      <c r="C32" s="729" t="s">
        <v>376</v>
      </c>
      <c r="D32" s="388">
        <v>228.49</v>
      </c>
      <c r="E32" s="744">
        <f t="shared" si="0"/>
        <v>3.7331307388164567E-3</v>
      </c>
    </row>
    <row r="33" spans="2:8">
      <c r="B33" s="383" t="s">
        <v>377</v>
      </c>
      <c r="C33" s="730" t="s">
        <v>378</v>
      </c>
      <c r="D33" s="389">
        <v>604.54</v>
      </c>
      <c r="E33" s="744">
        <f t="shared" si="0"/>
        <v>9.8771362284743331E-3</v>
      </c>
    </row>
    <row r="34" spans="2:8">
      <c r="B34" s="731">
        <v>7</v>
      </c>
      <c r="C34" s="295" t="s">
        <v>379</v>
      </c>
      <c r="D34" s="296">
        <f>SUM(D35:D36)</f>
        <v>8108.16</v>
      </c>
      <c r="E34" s="744">
        <f t="shared" si="0"/>
        <v>0.13247328693265367</v>
      </c>
    </row>
    <row r="35" spans="2:8">
      <c r="B35" s="379" t="s">
        <v>380</v>
      </c>
      <c r="C35" s="725" t="s">
        <v>381</v>
      </c>
      <c r="D35" s="387">
        <v>1980.51</v>
      </c>
      <c r="E35" s="744">
        <f t="shared" si="0"/>
        <v>3.2358102146848353E-2</v>
      </c>
    </row>
    <row r="36" spans="2:8">
      <c r="B36" s="383" t="s">
        <v>382</v>
      </c>
      <c r="C36" s="727" t="s">
        <v>383</v>
      </c>
      <c r="D36" s="389">
        <v>6127.65</v>
      </c>
      <c r="E36" s="744">
        <f t="shared" si="0"/>
        <v>0.10011518478580532</v>
      </c>
    </row>
    <row r="37" spans="2:8">
      <c r="B37" s="294"/>
      <c r="C37" s="295" t="s">
        <v>384</v>
      </c>
      <c r="D37" s="296">
        <f>+D16+D26+D34</f>
        <v>16703.832999999999</v>
      </c>
      <c r="E37" s="744">
        <f t="shared" si="0"/>
        <v>0.27291169166421592</v>
      </c>
    </row>
    <row r="38" spans="2:8">
      <c r="B38" s="88">
        <v>8</v>
      </c>
      <c r="C38" s="88" t="s">
        <v>385</v>
      </c>
      <c r="D38" s="92">
        <f>+D25-D26-D34</f>
        <v>44502.167000000001</v>
      </c>
      <c r="E38" s="744">
        <f t="shared" si="0"/>
        <v>0.72708830833578419</v>
      </c>
      <c r="F38" s="115"/>
      <c r="G38" s="960" t="s">
        <v>155</v>
      </c>
      <c r="H38" s="961"/>
    </row>
    <row r="39" spans="2:8">
      <c r="B39" s="379" t="s">
        <v>386</v>
      </c>
      <c r="C39" s="725" t="s">
        <v>387</v>
      </c>
      <c r="D39" s="387">
        <f>+D62+D47+D48+D56+D58</f>
        <v>19214.190000000002</v>
      </c>
      <c r="E39" s="744">
        <f t="shared" si="0"/>
        <v>0.3139265758258995</v>
      </c>
      <c r="G39" s="331">
        <f>+D38</f>
        <v>44502.167000000001</v>
      </c>
      <c r="H39" s="332"/>
    </row>
    <row r="40" spans="2:8">
      <c r="B40" s="381" t="s">
        <v>388</v>
      </c>
      <c r="C40" s="726" t="s">
        <v>389</v>
      </c>
      <c r="D40" s="388">
        <f>+D38*20%*(1-40%)</f>
        <v>5340.2600400000001</v>
      </c>
      <c r="E40" s="744">
        <f t="shared" si="0"/>
        <v>8.7250597000294097E-2</v>
      </c>
      <c r="F40" s="116"/>
      <c r="G40" s="333">
        <v>0.2</v>
      </c>
      <c r="H40" s="332"/>
    </row>
    <row r="41" spans="2:8">
      <c r="B41" s="381" t="s">
        <v>390</v>
      </c>
      <c r="C41" s="726" t="s">
        <v>391</v>
      </c>
      <c r="D41" s="388">
        <f>+D64+D46+D49+D52+D53</f>
        <v>10831.371000000001</v>
      </c>
      <c r="E41" s="744">
        <f t="shared" si="0"/>
        <v>0.17696583668267821</v>
      </c>
      <c r="G41" s="334">
        <f>+G39*G40</f>
        <v>8900.4333999999999</v>
      </c>
      <c r="H41" s="332" t="s">
        <v>392</v>
      </c>
    </row>
    <row r="42" spans="2:8">
      <c r="B42" s="381" t="s">
        <v>393</v>
      </c>
      <c r="C42" s="726" t="s">
        <v>394</v>
      </c>
      <c r="D42" s="388">
        <f>+D65+D54+D55+D59+D60+D50</f>
        <v>7601.8799999999992</v>
      </c>
      <c r="E42" s="744">
        <f t="shared" si="0"/>
        <v>0.12420154886775807</v>
      </c>
      <c r="G42" s="334">
        <f>+G41*0.4</f>
        <v>3560.1733600000002</v>
      </c>
      <c r="H42" s="332" t="s">
        <v>395</v>
      </c>
    </row>
    <row r="43" spans="2:8">
      <c r="B43" s="383" t="s">
        <v>396</v>
      </c>
      <c r="C43" s="727" t="s">
        <v>397</v>
      </c>
      <c r="D43" s="389">
        <f>+D66</f>
        <v>1505.85</v>
      </c>
      <c r="E43" s="744">
        <f t="shared" si="0"/>
        <v>2.46029800999902E-2</v>
      </c>
      <c r="G43" s="335">
        <f>+G41-G42</f>
        <v>5340.2600399999992</v>
      </c>
      <c r="H43" s="336" t="s">
        <v>398</v>
      </c>
    </row>
    <row r="44" spans="2:8">
      <c r="B44" s="88">
        <v>9</v>
      </c>
      <c r="C44" s="88" t="s">
        <v>399</v>
      </c>
      <c r="D44" s="96">
        <f>+D45+D57</f>
        <v>15969.610999999999</v>
      </c>
      <c r="E44" s="744">
        <f t="shared" si="0"/>
        <v>0.26091577623108847</v>
      </c>
      <c r="G44" s="337">
        <f>+D40</f>
        <v>5340.2600400000001</v>
      </c>
      <c r="H44" s="338"/>
    </row>
    <row r="45" spans="2:8">
      <c r="B45" s="79" t="s">
        <v>400</v>
      </c>
      <c r="C45" s="734" t="s">
        <v>401</v>
      </c>
      <c r="D45" s="89">
        <f>SUM(D46:D56)</f>
        <v>9394.6009999999987</v>
      </c>
      <c r="E45" s="744">
        <f t="shared" si="0"/>
        <v>0.15349150410090515</v>
      </c>
      <c r="G45" s="339">
        <f>+G43-G44</f>
        <v>0</v>
      </c>
      <c r="H45" s="338"/>
    </row>
    <row r="46" spans="2:8" ht="15.6" customHeight="1">
      <c r="B46" s="379" t="s">
        <v>402</v>
      </c>
      <c r="C46" s="717" t="s">
        <v>403</v>
      </c>
      <c r="D46" s="380">
        <v>741.00900000000001</v>
      </c>
      <c r="E46" s="744">
        <f t="shared" si="0"/>
        <v>1.2106803254582885E-2</v>
      </c>
    </row>
    <row r="47" spans="2:8" ht="15.6" customHeight="1">
      <c r="B47" s="381" t="s">
        <v>404</v>
      </c>
      <c r="C47" s="718" t="s">
        <v>405</v>
      </c>
      <c r="D47" s="382">
        <v>688.43</v>
      </c>
      <c r="E47" s="744">
        <f t="shared" si="0"/>
        <v>1.1247753488220109E-2</v>
      </c>
    </row>
    <row r="48" spans="2:8" ht="15.6" customHeight="1">
      <c r="B48" s="381" t="s">
        <v>406</v>
      </c>
      <c r="C48" s="718" t="s">
        <v>407</v>
      </c>
      <c r="D48" s="382">
        <v>1103.26</v>
      </c>
      <c r="E48" s="744">
        <f t="shared" si="0"/>
        <v>1.8025356991144662E-2</v>
      </c>
    </row>
    <row r="49" spans="2:7" ht="15.6" customHeight="1">
      <c r="B49" s="381" t="s">
        <v>408</v>
      </c>
      <c r="C49" s="718" t="s">
        <v>409</v>
      </c>
      <c r="D49" s="382">
        <v>1269.645</v>
      </c>
      <c r="E49" s="744">
        <f t="shared" si="0"/>
        <v>2.0743799627487503E-2</v>
      </c>
    </row>
    <row r="50" spans="2:7" ht="15.6" customHeight="1">
      <c r="B50" s="381" t="s">
        <v>410</v>
      </c>
      <c r="C50" s="719" t="s">
        <v>411</v>
      </c>
      <c r="D50" s="385">
        <v>390.01</v>
      </c>
      <c r="E50" s="744">
        <f t="shared" si="0"/>
        <v>6.3720877038198872E-3</v>
      </c>
    </row>
    <row r="51" spans="2:7" ht="15.6" customHeight="1">
      <c r="B51" s="381" t="s">
        <v>412</v>
      </c>
      <c r="C51" s="719" t="s">
        <v>413</v>
      </c>
      <c r="D51" s="385">
        <v>304.22000000000003</v>
      </c>
      <c r="E51" s="744">
        <f t="shared" si="0"/>
        <v>4.9704277358428922E-3</v>
      </c>
    </row>
    <row r="52" spans="2:7" ht="15.6" customHeight="1">
      <c r="B52" s="381" t="s">
        <v>414</v>
      </c>
      <c r="C52" s="719" t="s">
        <v>415</v>
      </c>
      <c r="D52" s="385">
        <v>366.137</v>
      </c>
      <c r="E52" s="744">
        <f t="shared" si="0"/>
        <v>5.9820442440283641E-3</v>
      </c>
    </row>
    <row r="53" spans="2:7" ht="15.6" customHeight="1">
      <c r="B53" s="381" t="s">
        <v>416</v>
      </c>
      <c r="C53" s="719" t="s">
        <v>417</v>
      </c>
      <c r="D53" s="385">
        <v>1237.31</v>
      </c>
      <c r="E53" s="744">
        <f t="shared" si="0"/>
        <v>2.0215501748194625E-2</v>
      </c>
    </row>
    <row r="54" spans="2:7" ht="15.6" customHeight="1">
      <c r="B54" s="381" t="s">
        <v>418</v>
      </c>
      <c r="C54" s="719" t="s">
        <v>419</v>
      </c>
      <c r="D54" s="385">
        <v>386.57</v>
      </c>
      <c r="E54" s="744">
        <f t="shared" si="0"/>
        <v>6.3158840636538911E-3</v>
      </c>
    </row>
    <row r="55" spans="2:7" ht="15.6" customHeight="1">
      <c r="B55" s="381" t="s">
        <v>420</v>
      </c>
      <c r="C55" s="719" t="s">
        <v>421</v>
      </c>
      <c r="D55" s="385">
        <v>1242.01</v>
      </c>
      <c r="E55" s="744">
        <f t="shared" si="0"/>
        <v>2.0292291605398166E-2</v>
      </c>
    </row>
    <row r="56" spans="2:7" ht="15.6" customHeight="1">
      <c r="B56" s="383" t="s">
        <v>422</v>
      </c>
      <c r="C56" s="720" t="s">
        <v>423</v>
      </c>
      <c r="D56" s="386">
        <v>1666</v>
      </c>
      <c r="E56" s="744">
        <f t="shared" si="0"/>
        <v>2.7219553638532172E-2</v>
      </c>
    </row>
    <row r="57" spans="2:7">
      <c r="B57" s="79" t="s">
        <v>424</v>
      </c>
      <c r="C57" s="735" t="s">
        <v>425</v>
      </c>
      <c r="D57" s="89">
        <f>SUM(D58:D60)</f>
        <v>6575.01</v>
      </c>
      <c r="E57" s="744">
        <f t="shared" si="0"/>
        <v>0.10742427213018334</v>
      </c>
    </row>
    <row r="58" spans="2:7">
      <c r="B58" s="379" t="s">
        <v>426</v>
      </c>
      <c r="C58" s="717" t="s">
        <v>427</v>
      </c>
      <c r="D58" s="380">
        <v>3377.17</v>
      </c>
      <c r="E58" s="744">
        <f t="shared" si="0"/>
        <v>5.5177106819592855E-2</v>
      </c>
    </row>
    <row r="59" spans="2:7">
      <c r="B59" s="381" t="s">
        <v>428</v>
      </c>
      <c r="C59" s="718" t="s">
        <v>429</v>
      </c>
      <c r="D59" s="382">
        <v>1326.28</v>
      </c>
      <c r="E59" s="744">
        <f t="shared" si="0"/>
        <v>2.1669117406790186E-2</v>
      </c>
    </row>
    <row r="60" spans="2:7">
      <c r="B60" s="381" t="s">
        <v>430</v>
      </c>
      <c r="C60" s="718" t="s">
        <v>431</v>
      </c>
      <c r="D60" s="382">
        <v>1871.56</v>
      </c>
      <c r="E60" s="744">
        <f t="shared" si="0"/>
        <v>3.0578047903800285E-2</v>
      </c>
    </row>
    <row r="61" spans="2:7">
      <c r="B61" s="721">
        <v>10</v>
      </c>
      <c r="C61" s="88" t="s">
        <v>432</v>
      </c>
      <c r="D61" s="96">
        <f>SUM(D62:D66)</f>
        <v>28523.65</v>
      </c>
      <c r="E61" s="744">
        <f t="shared" si="0"/>
        <v>0.4660270234944287</v>
      </c>
      <c r="G61" s="115"/>
    </row>
    <row r="62" spans="2:7">
      <c r="B62" s="379">
        <v>10.1</v>
      </c>
      <c r="C62" s="725" t="s">
        <v>433</v>
      </c>
      <c r="D62" s="380">
        <v>12379.33</v>
      </c>
      <c r="E62" s="744">
        <f t="shared" si="0"/>
        <v>0.20225680488840966</v>
      </c>
    </row>
    <row r="63" spans="2:7">
      <c r="B63" s="381">
        <v>10.199999999999999</v>
      </c>
      <c r="C63" s="726" t="s">
        <v>434</v>
      </c>
      <c r="D63" s="382">
        <v>5035.75</v>
      </c>
      <c r="E63" s="744">
        <f t="shared" si="0"/>
        <v>8.2275430513348374E-2</v>
      </c>
    </row>
    <row r="64" spans="2:7">
      <c r="B64" s="381">
        <v>10.3</v>
      </c>
      <c r="C64" s="726" t="s">
        <v>435</v>
      </c>
      <c r="D64" s="382">
        <v>7217.27</v>
      </c>
      <c r="E64" s="744">
        <f t="shared" si="0"/>
        <v>0.11791768780838482</v>
      </c>
    </row>
    <row r="65" spans="2:11">
      <c r="B65" s="381">
        <v>10.4</v>
      </c>
      <c r="C65" s="726" t="s">
        <v>436</v>
      </c>
      <c r="D65" s="382">
        <v>2385.4499999999998</v>
      </c>
      <c r="E65" s="744">
        <f t="shared" si="0"/>
        <v>3.8974120184295656E-2</v>
      </c>
      <c r="F65" s="962" t="s">
        <v>437</v>
      </c>
      <c r="G65" s="962"/>
      <c r="H65" s="962"/>
      <c r="I65" s="351"/>
      <c r="J65" s="346"/>
    </row>
    <row r="66" spans="2:11">
      <c r="B66" s="383">
        <v>10.5</v>
      </c>
      <c r="C66" s="727" t="s">
        <v>438</v>
      </c>
      <c r="D66" s="384">
        <v>1505.85</v>
      </c>
      <c r="E66" s="744">
        <f t="shared" si="0"/>
        <v>2.46029800999902E-2</v>
      </c>
      <c r="F66" s="352" t="s">
        <v>260</v>
      </c>
      <c r="G66" s="353" t="s">
        <v>201</v>
      </c>
      <c r="H66" s="354" t="s">
        <v>439</v>
      </c>
      <c r="I66" s="355" t="s">
        <v>440</v>
      </c>
      <c r="J66" s="355" t="s">
        <v>441</v>
      </c>
    </row>
    <row r="67" spans="2:11" ht="14.45" customHeight="1">
      <c r="F67" s="356"/>
      <c r="G67" s="963" t="s">
        <v>442</v>
      </c>
      <c r="H67" s="964"/>
      <c r="I67" s="965"/>
      <c r="J67" s="357">
        <f>+J78*J74</f>
        <v>23719.962938029235</v>
      </c>
    </row>
    <row r="68" spans="2:11" ht="14.45" customHeight="1">
      <c r="B68" s="732" t="s">
        <v>443</v>
      </c>
      <c r="C68" s="733" t="s">
        <v>444</v>
      </c>
      <c r="F68" s="722"/>
      <c r="G68" s="723"/>
      <c r="H68" s="723"/>
      <c r="I68" s="723"/>
      <c r="J68" s="724"/>
    </row>
    <row r="69" spans="2:11" ht="14.45" customHeight="1">
      <c r="B69" s="732" t="s">
        <v>445</v>
      </c>
      <c r="C69" s="733" t="s">
        <v>446</v>
      </c>
      <c r="F69" s="722"/>
      <c r="G69" s="723"/>
      <c r="H69" s="723"/>
      <c r="I69" s="723"/>
      <c r="J69" s="724"/>
    </row>
    <row r="70" spans="2:11" ht="14.45" customHeight="1">
      <c r="F70" s="722"/>
      <c r="G70" s="723"/>
      <c r="H70" s="723"/>
      <c r="I70" s="723"/>
      <c r="J70" s="724"/>
    </row>
    <row r="71" spans="2:11" ht="14.45" customHeight="1">
      <c r="B71"/>
      <c r="C71"/>
      <c r="D71"/>
      <c r="F71" s="722"/>
      <c r="G71" s="723"/>
      <c r="H71" s="723"/>
      <c r="I71" s="723"/>
      <c r="J71" s="724"/>
    </row>
    <row r="72" spans="2:11">
      <c r="B72" s="721">
        <v>10</v>
      </c>
      <c r="C72" s="88" t="s">
        <v>447</v>
      </c>
      <c r="D72" s="96">
        <f>+D26+D45+D57+D73</f>
        <v>23719.968999999997</v>
      </c>
      <c r="G72" s="115"/>
    </row>
    <row r="73" spans="2:11">
      <c r="B73" s="79">
        <v>9.3000000000000007</v>
      </c>
      <c r="C73" s="83" t="s">
        <v>85</v>
      </c>
      <c r="D73" s="89">
        <f>995.885+1292.19+65.54+161.45</f>
        <v>2515.0649999999996</v>
      </c>
    </row>
    <row r="74" spans="2:11">
      <c r="D74" s="115"/>
      <c r="F74" s="340"/>
      <c r="G74" s="358" t="s">
        <v>448</v>
      </c>
      <c r="H74" s="358"/>
      <c r="I74" s="358"/>
      <c r="J74" s="359">
        <v>4</v>
      </c>
    </row>
    <row r="75" spans="2:11">
      <c r="B75" s="958" t="s">
        <v>449</v>
      </c>
      <c r="C75" s="958"/>
      <c r="D75" s="958"/>
      <c r="F75" s="340"/>
      <c r="G75" s="360" t="s">
        <v>450</v>
      </c>
      <c r="H75" s="361"/>
      <c r="I75" s="361"/>
      <c r="J75" s="390">
        <f>+J67/J74</f>
        <v>5929.9907345073088</v>
      </c>
    </row>
    <row r="76" spans="2:11">
      <c r="B76" s="736" t="s">
        <v>260</v>
      </c>
      <c r="C76" s="736" t="s">
        <v>201</v>
      </c>
      <c r="D76" s="737" t="s">
        <v>328</v>
      </c>
      <c r="F76" s="340"/>
      <c r="G76" s="362" t="s">
        <v>451</v>
      </c>
      <c r="H76" s="348">
        <v>230</v>
      </c>
      <c r="I76" s="347">
        <f>+J83</f>
        <v>3.7023467914389632</v>
      </c>
      <c r="J76" s="348">
        <f>+H76*I76</f>
        <v>851.53976203096158</v>
      </c>
    </row>
    <row r="77" spans="2:11">
      <c r="B77" s="85">
        <v>1</v>
      </c>
      <c r="C77" s="86" t="s">
        <v>452</v>
      </c>
      <c r="D77" s="738">
        <f>+D78</f>
        <v>5235.2929999999997</v>
      </c>
      <c r="F77" s="340"/>
      <c r="G77" s="363" t="s">
        <v>453</v>
      </c>
      <c r="H77" s="364">
        <f>2160-230</f>
        <v>1930</v>
      </c>
      <c r="I77" s="349">
        <f>+J86</f>
        <v>2.6313217473970711</v>
      </c>
      <c r="J77" s="350">
        <f>+H77*I77</f>
        <v>5078.4509724763475</v>
      </c>
      <c r="K77" s="378"/>
    </row>
    <row r="78" spans="2:11">
      <c r="B78" s="81" t="s">
        <v>454</v>
      </c>
      <c r="C78" s="83" t="s">
        <v>455</v>
      </c>
      <c r="D78" s="739">
        <f>SUM(D79:D85)</f>
        <v>5235.2929999999997</v>
      </c>
      <c r="F78" s="365"/>
      <c r="G78" s="366" t="s">
        <v>456</v>
      </c>
      <c r="H78" s="367">
        <f>+H76+H77</f>
        <v>2160</v>
      </c>
      <c r="I78" s="368"/>
      <c r="J78" s="367">
        <f>SUM(J76:J77)</f>
        <v>5929.9907345073088</v>
      </c>
    </row>
    <row r="79" spans="2:11">
      <c r="B79" s="76" t="s">
        <v>457</v>
      </c>
      <c r="C79" s="229" t="str">
        <f t="shared" ref="C79:D85" si="1">+C27</f>
        <v>C.A. AC 22 - Av. Ferrocarríl de Occidente - (1)</v>
      </c>
      <c r="D79" s="301">
        <f t="shared" si="1"/>
        <v>799.40899999999999</v>
      </c>
    </row>
    <row r="80" spans="2:11">
      <c r="B80" s="76" t="s">
        <v>458</v>
      </c>
      <c r="C80" s="229" t="str">
        <f t="shared" si="1"/>
        <v>C.A. AC 22 - Av. Ferrocarríl de Occidente - (2)</v>
      </c>
      <c r="D80" s="301">
        <f t="shared" si="1"/>
        <v>599.67999999999995</v>
      </c>
      <c r="G80" s="955" t="s">
        <v>459</v>
      </c>
      <c r="H80" s="956"/>
      <c r="I80" s="956"/>
      <c r="J80" s="957"/>
    </row>
    <row r="81" spans="2:10">
      <c r="B81" s="76" t="s">
        <v>460</v>
      </c>
      <c r="C81" s="229" t="str">
        <f t="shared" si="1"/>
        <v>C.A. AK 68 - Av. Congreso Eucarístico - (1)</v>
      </c>
      <c r="D81" s="301">
        <f t="shared" si="1"/>
        <v>1285.944</v>
      </c>
      <c r="G81" s="340" t="s">
        <v>461</v>
      </c>
      <c r="H81" s="340" t="s">
        <v>319</v>
      </c>
      <c r="I81" s="340" t="s">
        <v>462</v>
      </c>
      <c r="J81" s="341" t="s">
        <v>463</v>
      </c>
    </row>
    <row r="82" spans="2:10">
      <c r="B82" s="76" t="s">
        <v>464</v>
      </c>
      <c r="C82" s="229" t="str">
        <f t="shared" si="1"/>
        <v>C.A. AK 68 - Av. Congreso Eucarístico - (2)</v>
      </c>
      <c r="D82" s="301">
        <f t="shared" si="1"/>
        <v>1511.95</v>
      </c>
      <c r="G82" s="104" t="s">
        <v>465</v>
      </c>
      <c r="H82" s="342">
        <v>218852</v>
      </c>
      <c r="I82" s="342">
        <v>810266</v>
      </c>
      <c r="J82" s="342">
        <f>+I82/H82</f>
        <v>3.7023467914389632</v>
      </c>
    </row>
    <row r="83" spans="2:10">
      <c r="B83" s="76" t="s">
        <v>466</v>
      </c>
      <c r="C83" s="229" t="str">
        <f t="shared" si="1"/>
        <v>C.A. CL 19 - Av. Industrial - (1)</v>
      </c>
      <c r="D83" s="301">
        <f t="shared" si="1"/>
        <v>205.28</v>
      </c>
      <c r="G83" s="343" t="s">
        <v>467</v>
      </c>
      <c r="H83" s="344">
        <f>SUM(H82:H82)</f>
        <v>218852</v>
      </c>
      <c r="I83" s="344">
        <f>SUM(I82:I82)</f>
        <v>810266</v>
      </c>
      <c r="J83" s="344">
        <f>+I83/H83</f>
        <v>3.7023467914389632</v>
      </c>
    </row>
    <row r="84" spans="2:10">
      <c r="B84" s="76" t="s">
        <v>468</v>
      </c>
      <c r="C84" s="229" t="str">
        <f t="shared" si="1"/>
        <v>C.A. CL 19 - Av. Industrial - (2)</v>
      </c>
      <c r="D84" s="301">
        <f t="shared" si="1"/>
        <v>228.49</v>
      </c>
      <c r="G84" s="104" t="s">
        <v>469</v>
      </c>
      <c r="H84" s="342">
        <v>227319</v>
      </c>
      <c r="I84" s="342">
        <v>604219</v>
      </c>
      <c r="J84" s="342">
        <f>+I84/H84</f>
        <v>2.6580224266339374</v>
      </c>
    </row>
    <row r="85" spans="2:10">
      <c r="B85" s="76" t="s">
        <v>470</v>
      </c>
      <c r="C85" s="229" t="str">
        <f t="shared" si="1"/>
        <v>C.A. CL 19 - Av. Industrial - (3)</v>
      </c>
      <c r="D85" s="301">
        <f t="shared" si="1"/>
        <v>604.54</v>
      </c>
      <c r="G85" s="104" t="s">
        <v>471</v>
      </c>
      <c r="H85" s="342">
        <v>79835</v>
      </c>
      <c r="I85" s="342">
        <v>204002</v>
      </c>
      <c r="J85" s="342">
        <f>+I85/H85</f>
        <v>2.5552952965491325</v>
      </c>
    </row>
    <row r="86" spans="2:10">
      <c r="B86" s="85">
        <v>2</v>
      </c>
      <c r="C86" s="88" t="s">
        <v>399</v>
      </c>
      <c r="D86" s="740">
        <f>+D87+D99</f>
        <v>15969.610999999999</v>
      </c>
      <c r="G86" s="343" t="s">
        <v>472</v>
      </c>
      <c r="H86" s="344">
        <f>SUM(H84:H85)</f>
        <v>307154</v>
      </c>
      <c r="I86" s="344">
        <f>SUM(I84:I85)</f>
        <v>808221</v>
      </c>
      <c r="J86" s="344">
        <f>+I86/H86</f>
        <v>2.6313217473970711</v>
      </c>
    </row>
    <row r="87" spans="2:10">
      <c r="B87" s="120" t="s">
        <v>342</v>
      </c>
      <c r="C87" s="83" t="s">
        <v>473</v>
      </c>
      <c r="D87" s="739">
        <f>SUM(D88:D98)</f>
        <v>9394.6009999999987</v>
      </c>
      <c r="G87" s="345" t="s">
        <v>474</v>
      </c>
      <c r="H87"/>
      <c r="I87"/>
      <c r="J87"/>
    </row>
    <row r="88" spans="2:10">
      <c r="B88" s="76" t="s">
        <v>475</v>
      </c>
      <c r="C88" s="229" t="str">
        <f>+C46</f>
        <v>A.P.A.U.P.  Franja Ambiental. AC 22 - Av. Ferrocarríl de Occidente -  (1)</v>
      </c>
      <c r="D88" s="741">
        <f t="shared" ref="D88:D98" si="2">+D46</f>
        <v>741.00900000000001</v>
      </c>
    </row>
    <row r="89" spans="2:10">
      <c r="B89" s="76" t="s">
        <v>476</v>
      </c>
      <c r="C89" s="229" t="str">
        <f t="shared" ref="C89:C98" si="3">+C47</f>
        <v>A.P.A.U.P.  Franja Ambiental. AC 22  - Av. Ferrocarríl de Occidente - (2)</v>
      </c>
      <c r="D89" s="741">
        <f t="shared" si="2"/>
        <v>688.43</v>
      </c>
    </row>
    <row r="90" spans="2:10">
      <c r="B90" s="76" t="s">
        <v>477</v>
      </c>
      <c r="C90" s="229" t="str">
        <f t="shared" si="3"/>
        <v>A.P.A.U.P.  AC 22 - Av. Ferrocarríl de Occidente - (1)</v>
      </c>
      <c r="D90" s="741">
        <f t="shared" si="2"/>
        <v>1103.26</v>
      </c>
    </row>
    <row r="91" spans="2:10">
      <c r="B91" s="76" t="s">
        <v>478</v>
      </c>
      <c r="C91" s="229" t="str">
        <f t="shared" si="3"/>
        <v>A.P.A.U.P.  Franja Ambiental. AK 68 - Av. Congreso Eucarístico - (1)</v>
      </c>
      <c r="D91" s="741">
        <f t="shared" si="2"/>
        <v>1269.645</v>
      </c>
    </row>
    <row r="92" spans="2:10">
      <c r="B92" s="76" t="s">
        <v>479</v>
      </c>
      <c r="C92" s="229" t="str">
        <f t="shared" si="3"/>
        <v>A.P.A.U.P.  Franja Ambiental. AK 68 - Av. Congreso Eucarístico - (2)</v>
      </c>
      <c r="D92" s="741">
        <f t="shared" si="2"/>
        <v>390.01</v>
      </c>
    </row>
    <row r="93" spans="2:10">
      <c r="B93" s="76" t="s">
        <v>480</v>
      </c>
      <c r="C93" s="229" t="str">
        <f t="shared" si="3"/>
        <v>A.P.A.U.P.  Franja Ambiental. CL 19 - Av. Industrial - (1)</v>
      </c>
      <c r="D93" s="741">
        <f t="shared" si="2"/>
        <v>304.22000000000003</v>
      </c>
    </row>
    <row r="94" spans="2:10">
      <c r="B94" s="76" t="s">
        <v>481</v>
      </c>
      <c r="C94" s="229" t="str">
        <f t="shared" si="3"/>
        <v>A.P.A.U.P. Vía V-4 - CL 20 - (1)</v>
      </c>
      <c r="D94" s="741">
        <f t="shared" si="2"/>
        <v>366.137</v>
      </c>
    </row>
    <row r="95" spans="2:10">
      <c r="B95" s="76" t="s">
        <v>482</v>
      </c>
      <c r="C95" s="229" t="str">
        <f t="shared" si="3"/>
        <v>A.P.A.U.P. Vía V-5 - KR 66 - (1)</v>
      </c>
      <c r="D95" s="741">
        <f t="shared" si="2"/>
        <v>1237.31</v>
      </c>
    </row>
    <row r="96" spans="2:10">
      <c r="B96" s="76" t="s">
        <v>483</v>
      </c>
      <c r="C96" s="229" t="str">
        <f t="shared" si="3"/>
        <v>A.P.A.U.P.  Vía V-5 - KR 66 - (2)</v>
      </c>
      <c r="D96" s="741">
        <f t="shared" si="2"/>
        <v>386.57</v>
      </c>
    </row>
    <row r="97" spans="2:12">
      <c r="B97" s="76" t="s">
        <v>484</v>
      </c>
      <c r="C97" s="229" t="str">
        <f t="shared" si="3"/>
        <v>A.P.A.U.P.  Vía V-5 - KR 66 - (3)</v>
      </c>
      <c r="D97" s="741">
        <f t="shared" si="2"/>
        <v>1242.01</v>
      </c>
    </row>
    <row r="98" spans="2:12">
      <c r="B98" s="76" t="s">
        <v>485</v>
      </c>
      <c r="C98" s="229" t="str">
        <f t="shared" si="3"/>
        <v>A.P.A.U.P.  Vía V-5 - KR 66 - (4)</v>
      </c>
      <c r="D98" s="741">
        <f t="shared" si="2"/>
        <v>1666</v>
      </c>
    </row>
    <row r="99" spans="2:12">
      <c r="B99" s="120" t="s">
        <v>344</v>
      </c>
      <c r="C99" s="83" t="s">
        <v>486</v>
      </c>
      <c r="D99" s="739">
        <f>SUM(D100:D102)</f>
        <v>6575.01</v>
      </c>
    </row>
    <row r="100" spans="2:12">
      <c r="B100" s="76" t="s">
        <v>487</v>
      </c>
      <c r="C100" s="229" t="str">
        <f t="shared" ref="C100:D102" si="4">+C58</f>
        <v>A.P.A.U.P.  Plazoleta Infantil</v>
      </c>
      <c r="D100" s="741">
        <f t="shared" si="4"/>
        <v>3377.17</v>
      </c>
    </row>
    <row r="101" spans="2:12">
      <c r="B101" s="76" t="s">
        <v>488</v>
      </c>
      <c r="C101" s="229" t="str">
        <f t="shared" si="4"/>
        <v>A.P.A.U.P.  Plaza Parque</v>
      </c>
      <c r="D101" s="741">
        <f t="shared" si="4"/>
        <v>1326.28</v>
      </c>
    </row>
    <row r="102" spans="2:12">
      <c r="B102" s="76" t="s">
        <v>489</v>
      </c>
      <c r="C102" s="229" t="str">
        <f t="shared" si="4"/>
        <v>A.P.A.U.P.  Plazoleta</v>
      </c>
      <c r="D102" s="741">
        <f t="shared" si="4"/>
        <v>1871.56</v>
      </c>
    </row>
    <row r="103" spans="2:12">
      <c r="B103" s="120">
        <v>2.2999999999999998</v>
      </c>
      <c r="C103" s="83" t="s">
        <v>490</v>
      </c>
      <c r="D103" s="742">
        <f>SUM(D104:D107)</f>
        <v>2515.0630000000001</v>
      </c>
    </row>
    <row r="104" spans="2:12" hidden="1">
      <c r="B104" s="76" t="s">
        <v>491</v>
      </c>
      <c r="C104" s="300" t="s">
        <v>492</v>
      </c>
      <c r="D104" s="743">
        <v>995.88499999999999</v>
      </c>
    </row>
    <row r="105" spans="2:12" hidden="1">
      <c r="B105" s="76" t="s">
        <v>493</v>
      </c>
      <c r="C105" s="300" t="s">
        <v>494</v>
      </c>
      <c r="D105" s="301">
        <v>1292.1859999999999</v>
      </c>
      <c r="F105" s="371" t="s">
        <v>495</v>
      </c>
      <c r="G105" s="372"/>
      <c r="H105" s="372"/>
      <c r="K105" s="338"/>
      <c r="L105" s="372"/>
    </row>
    <row r="106" spans="2:12" hidden="1">
      <c r="B106" s="76" t="s">
        <v>496</v>
      </c>
      <c r="C106" s="300" t="s">
        <v>497</v>
      </c>
      <c r="D106" s="301">
        <f>65.569-0.03</f>
        <v>65.539000000000001</v>
      </c>
      <c r="F106" s="373">
        <v>1</v>
      </c>
      <c r="G106" s="373" t="s">
        <v>498</v>
      </c>
      <c r="H106" s="374">
        <v>3.3</v>
      </c>
      <c r="I106" s="375"/>
      <c r="K106" s="338"/>
      <c r="L106" s="372"/>
    </row>
    <row r="107" spans="2:12" hidden="1">
      <c r="B107" s="76" t="s">
        <v>499</v>
      </c>
      <c r="C107" s="300" t="s">
        <v>500</v>
      </c>
      <c r="D107" s="301">
        <v>161.453</v>
      </c>
      <c r="F107" s="373">
        <v>2</v>
      </c>
      <c r="G107" s="373" t="s">
        <v>501</v>
      </c>
      <c r="H107" s="376">
        <f>+D5*H106</f>
        <v>201979.79999999996</v>
      </c>
      <c r="I107" s="375" t="s">
        <v>34</v>
      </c>
      <c r="K107" s="338"/>
      <c r="L107" s="372"/>
    </row>
    <row r="108" spans="2:12">
      <c r="B108" s="87">
        <v>3</v>
      </c>
      <c r="C108" s="88" t="s">
        <v>502</v>
      </c>
      <c r="D108" s="740">
        <f>+D77+D86+D103</f>
        <v>23719.966999999997</v>
      </c>
      <c r="F108" s="373">
        <v>3</v>
      </c>
      <c r="G108" s="373" t="s">
        <v>503</v>
      </c>
      <c r="H108" s="374" t="s">
        <v>504</v>
      </c>
      <c r="I108" s="375"/>
      <c r="K108" s="338"/>
      <c r="L108" s="372"/>
    </row>
    <row r="109" spans="2:12">
      <c r="D109" s="329">
        <f>+J67*0</f>
        <v>0</v>
      </c>
      <c r="F109" s="373">
        <v>4</v>
      </c>
      <c r="G109" s="373" t="s">
        <v>505</v>
      </c>
      <c r="H109" s="377">
        <v>2160</v>
      </c>
      <c r="I109" s="375" t="s">
        <v>506</v>
      </c>
      <c r="K109" s="338"/>
      <c r="L109" s="372"/>
    </row>
    <row r="110" spans="2:12">
      <c r="B110" s="90" t="s">
        <v>507</v>
      </c>
      <c r="C110" s="90"/>
      <c r="D110" s="90"/>
    </row>
    <row r="111" spans="2:12">
      <c r="B111" s="307"/>
      <c r="C111" s="307"/>
      <c r="D111" s="307"/>
    </row>
    <row r="112" spans="2:12" ht="15.75" thickBot="1">
      <c r="B112" s="307" t="s">
        <v>508</v>
      </c>
      <c r="C112" s="307"/>
      <c r="D112" s="307"/>
    </row>
    <row r="113" spans="2:4">
      <c r="B113" s="297"/>
      <c r="C113" s="298" t="s">
        <v>507</v>
      </c>
      <c r="D113" s="303">
        <f>D114</f>
        <v>5630.9519999999993</v>
      </c>
    </row>
    <row r="114" spans="2:4" ht="15.75" thickBot="1">
      <c r="B114" s="299">
        <v>1</v>
      </c>
      <c r="C114" s="304" t="s">
        <v>509</v>
      </c>
      <c r="D114" s="305">
        <f>D5*0.092</f>
        <v>5630.9519999999993</v>
      </c>
    </row>
    <row r="115" spans="2:4">
      <c r="B115" s="302"/>
      <c r="D115" s="228"/>
    </row>
    <row r="116" spans="2:4">
      <c r="B116" s="90" t="s">
        <v>510</v>
      </c>
    </row>
    <row r="117" spans="2:4">
      <c r="B117" s="88">
        <v>1</v>
      </c>
      <c r="C117" s="91" t="s">
        <v>511</v>
      </c>
      <c r="D117" s="92">
        <f>D16</f>
        <v>3360.38</v>
      </c>
    </row>
    <row r="118" spans="2:4">
      <c r="B118" s="79" t="s">
        <v>454</v>
      </c>
      <c r="C118" s="77" t="str">
        <f t="shared" ref="C118:C125" si="5">C17</f>
        <v>Reserva Víal - Intersección AK 68-  Av. Congreso Eucaristico por AC 22 - Av. Ferrocarril de O. - (1)</v>
      </c>
      <c r="D118" s="82">
        <f>D17</f>
        <v>529.32000000000005</v>
      </c>
    </row>
    <row r="119" spans="2:4">
      <c r="B119" s="79" t="s">
        <v>512</v>
      </c>
      <c r="C119" s="77" t="str">
        <f t="shared" si="5"/>
        <v>Reserva Víal - AC 22 - Av. Ferrocarril de Occidente - (2)</v>
      </c>
      <c r="D119" s="82">
        <f t="shared" ref="D119:D125" si="6">D18</f>
        <v>1560.49</v>
      </c>
    </row>
    <row r="120" spans="2:4">
      <c r="B120" s="79" t="s">
        <v>333</v>
      </c>
      <c r="C120" s="77" t="str">
        <f t="shared" si="5"/>
        <v>Reserva Víal AK 68 - Av.  Congreso Eucarístico  (1)</v>
      </c>
      <c r="D120" s="82">
        <f t="shared" si="6"/>
        <v>2.5299999999999998</v>
      </c>
    </row>
    <row r="121" spans="2:4">
      <c r="B121" s="79" t="s">
        <v>335</v>
      </c>
      <c r="C121" s="77" t="str">
        <f t="shared" si="5"/>
        <v>Reserva Víal AK 68 - Av.  Congreso Eucarístico  (2)</v>
      </c>
      <c r="D121" s="82">
        <f t="shared" si="6"/>
        <v>23.33</v>
      </c>
    </row>
    <row r="122" spans="2:4">
      <c r="B122" s="79" t="s">
        <v>337</v>
      </c>
      <c r="C122" s="77" t="str">
        <f t="shared" si="5"/>
        <v>Reserva Víal - Intersección AK 68 - Av. Congreso Eucaristico por CL 19 - Av. Industrial - (1)</v>
      </c>
      <c r="D122" s="82">
        <f t="shared" si="6"/>
        <v>383.59</v>
      </c>
    </row>
    <row r="123" spans="2:4">
      <c r="B123" s="79" t="s">
        <v>339</v>
      </c>
      <c r="C123" s="77" t="str">
        <f t="shared" si="5"/>
        <v>Reserva Víal- CL 19 - Av. Industrial - (2)</v>
      </c>
      <c r="D123" s="82">
        <f t="shared" si="6"/>
        <v>61.94</v>
      </c>
    </row>
    <row r="124" spans="2:4">
      <c r="B124" s="79" t="s">
        <v>513</v>
      </c>
      <c r="C124" s="77" t="str">
        <f t="shared" si="5"/>
        <v>Reserva Víal- CL 19 - Av. Industrial - (3)</v>
      </c>
      <c r="D124" s="82">
        <f t="shared" si="6"/>
        <v>186.51</v>
      </c>
    </row>
    <row r="125" spans="2:4">
      <c r="B125" s="79" t="s">
        <v>514</v>
      </c>
      <c r="C125" s="77" t="str">
        <f t="shared" si="5"/>
        <v>Reserva Víal- CL 19 - Av. Industrial - (4)</v>
      </c>
      <c r="D125" s="82">
        <f t="shared" si="6"/>
        <v>612.66999999999996</v>
      </c>
    </row>
    <row r="126" spans="2:4">
      <c r="B126" s="93">
        <v>2</v>
      </c>
      <c r="C126" s="94" t="s">
        <v>515</v>
      </c>
      <c r="D126" s="95">
        <f t="shared" ref="D126:D133" si="7">D26</f>
        <v>5235.2929999999997</v>
      </c>
    </row>
    <row r="127" spans="2:4">
      <c r="B127" s="78" t="s">
        <v>342</v>
      </c>
      <c r="C127" s="80" t="str">
        <f t="shared" ref="C127:C133" si="8">C27</f>
        <v>C.A. AC 22 - Av. Ferrocarríl de Occidente - (1)</v>
      </c>
      <c r="D127" s="84">
        <f t="shared" si="7"/>
        <v>799.40899999999999</v>
      </c>
    </row>
    <row r="128" spans="2:4">
      <c r="B128" s="78" t="s">
        <v>344</v>
      </c>
      <c r="C128" s="80" t="str">
        <f t="shared" si="8"/>
        <v>C.A. AC 22 - Av. Ferrocarríl de Occidente - (2)</v>
      </c>
      <c r="D128" s="84">
        <f t="shared" si="7"/>
        <v>599.67999999999995</v>
      </c>
    </row>
    <row r="129" spans="2:9">
      <c r="B129" s="78" t="s">
        <v>516</v>
      </c>
      <c r="C129" s="80" t="str">
        <f t="shared" si="8"/>
        <v>C.A. AK 68 - Av. Congreso Eucarístico - (1)</v>
      </c>
      <c r="D129" s="84">
        <f t="shared" si="7"/>
        <v>1285.944</v>
      </c>
    </row>
    <row r="130" spans="2:9">
      <c r="B130" s="78" t="s">
        <v>517</v>
      </c>
      <c r="C130" s="80" t="str">
        <f t="shared" si="8"/>
        <v>C.A. AK 68 - Av. Congreso Eucarístico - (2)</v>
      </c>
      <c r="D130" s="84">
        <f t="shared" si="7"/>
        <v>1511.95</v>
      </c>
    </row>
    <row r="131" spans="2:9">
      <c r="B131" s="78" t="s">
        <v>518</v>
      </c>
      <c r="C131" s="80" t="str">
        <f t="shared" si="8"/>
        <v>C.A. CL 19 - Av. Industrial - (1)</v>
      </c>
      <c r="D131" s="84">
        <f t="shared" si="7"/>
        <v>205.28</v>
      </c>
    </row>
    <row r="132" spans="2:9">
      <c r="B132" s="78" t="s">
        <v>519</v>
      </c>
      <c r="C132" s="80" t="str">
        <f t="shared" si="8"/>
        <v>C.A. CL 19 - Av. Industrial - (2)</v>
      </c>
      <c r="D132" s="84">
        <f t="shared" si="7"/>
        <v>228.49</v>
      </c>
    </row>
    <row r="133" spans="2:9">
      <c r="B133" s="78" t="s">
        <v>520</v>
      </c>
      <c r="C133" s="80" t="str">
        <f t="shared" si="8"/>
        <v>C.A. CL 19 - Av. Industrial - (3)</v>
      </c>
      <c r="D133" s="84">
        <f t="shared" si="7"/>
        <v>604.54</v>
      </c>
    </row>
    <row r="134" spans="2:9">
      <c r="B134" s="326"/>
      <c r="C134" s="327" t="s">
        <v>521</v>
      </c>
      <c r="D134" s="328">
        <f>D117+D126</f>
        <v>8595.6729999999989</v>
      </c>
    </row>
    <row r="135" spans="2:9">
      <c r="B135" s="302"/>
      <c r="C135" s="306"/>
      <c r="D135" s="228"/>
    </row>
    <row r="136" spans="2:9" ht="15.75" thickBot="1">
      <c r="B136" s="90" t="s">
        <v>522</v>
      </c>
      <c r="D136" s="308"/>
    </row>
    <row r="137" spans="2:9">
      <c r="B137" s="701"/>
      <c r="C137" s="702" t="s">
        <v>523</v>
      </c>
      <c r="D137" s="303">
        <f>SUM(D138:D139)</f>
        <v>1200</v>
      </c>
    </row>
    <row r="138" spans="2:9">
      <c r="B138" s="78"/>
      <c r="C138" s="80" t="s">
        <v>524</v>
      </c>
      <c r="D138" s="84">
        <v>1000</v>
      </c>
    </row>
    <row r="139" spans="2:9">
      <c r="B139" s="79"/>
      <c r="C139" s="77" t="s">
        <v>525</v>
      </c>
      <c r="D139" s="82">
        <v>200</v>
      </c>
    </row>
    <row r="144" spans="2:9">
      <c r="G144" s="330"/>
      <c r="I144" s="329"/>
    </row>
  </sheetData>
  <sheetProtection pivotTables="0"/>
  <mergeCells count="7">
    <mergeCell ref="G80:J80"/>
    <mergeCell ref="B75:D75"/>
    <mergeCell ref="B1:D1"/>
    <mergeCell ref="B2:D2"/>
    <mergeCell ref="G38:H38"/>
    <mergeCell ref="F65:H65"/>
    <mergeCell ref="G67:I67"/>
  </mergeCells>
  <printOptions horizontalCentered="1" verticalCentered="1"/>
  <pageMargins left="0.25" right="0.25" top="0.75" bottom="0.75" header="0.3" footer="0.3"/>
  <pageSetup scale="22" orientation="portrait" r:id="rId1"/>
  <ignoredErrors>
    <ignoredError sqref="B8 B9:B11 B13:B14 B17:B24 B27:B33 B35:B36 B39:B43 B45 B5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8" tint="-0.249977111117893"/>
    <pageSetUpPr fitToPage="1"/>
  </sheetPr>
  <dimension ref="A1:FA9992"/>
  <sheetViews>
    <sheetView topLeftCell="A17" zoomScale="75" zoomScaleNormal="75" workbookViewId="0">
      <selection activeCell="D44" sqref="D44"/>
    </sheetView>
  </sheetViews>
  <sheetFormatPr defaultColWidth="10.85546875" defaultRowHeight="15"/>
  <cols>
    <col min="1" max="1" width="3.42578125" style="31" customWidth="1"/>
    <col min="2" max="2" width="17.28515625" customWidth="1"/>
    <col min="3" max="3" width="13.28515625" customWidth="1"/>
    <col min="4" max="4" width="15.42578125" bestFit="1" customWidth="1"/>
    <col min="5" max="5" width="18" customWidth="1"/>
    <col min="6" max="6" width="13.7109375" bestFit="1" customWidth="1"/>
    <col min="7" max="7" width="15.140625" customWidth="1"/>
    <col min="8" max="8" width="13.42578125" bestFit="1" customWidth="1"/>
    <col min="9" max="10" width="16.7109375" bestFit="1" customWidth="1"/>
    <col min="11" max="11" width="15.28515625" bestFit="1" customWidth="1"/>
    <col min="12" max="12" width="13.7109375" bestFit="1" customWidth="1"/>
    <col min="13" max="13" width="13.28515625" bestFit="1" customWidth="1"/>
    <col min="14" max="15" width="13.42578125" bestFit="1" customWidth="1"/>
    <col min="16" max="16" width="13.140625" customWidth="1"/>
    <col min="17" max="17" width="16.7109375" bestFit="1" customWidth="1"/>
    <col min="18" max="19" width="15.28515625" bestFit="1" customWidth="1"/>
    <col min="20" max="20" width="11.42578125" style="31" customWidth="1"/>
    <col min="21" max="21" width="15.7109375" style="31" bestFit="1" customWidth="1"/>
    <col min="22" max="22" width="10.85546875" style="31" customWidth="1"/>
    <col min="23" max="23" width="32.140625" style="31" customWidth="1"/>
    <col min="24" max="24" width="16.85546875" style="31" customWidth="1"/>
    <col min="25" max="25" width="20.85546875" style="31" customWidth="1"/>
    <col min="26" max="26" width="15.85546875" style="31" customWidth="1"/>
    <col min="27" max="27" width="21.140625" style="31" customWidth="1"/>
    <col min="28" max="155" width="10.85546875" style="31" customWidth="1"/>
    <col min="156" max="157" width="10.85546875" style="31"/>
    <col min="158" max="16384" width="10.85546875" style="10"/>
  </cols>
  <sheetData>
    <row r="1" spans="1:157" s="31" customFormat="1" ht="27.75" customHeight="1"/>
    <row r="2" spans="1:157" s="31" customFormat="1" ht="20.25">
      <c r="B2" s="798" t="s">
        <v>14</v>
      </c>
      <c r="C2" s="799"/>
      <c r="D2" s="799"/>
      <c r="E2" s="799"/>
      <c r="F2" s="799"/>
      <c r="G2" s="799"/>
      <c r="H2" s="799"/>
      <c r="I2" s="799"/>
      <c r="J2" s="799"/>
      <c r="K2" s="799"/>
      <c r="L2" s="799"/>
      <c r="M2" s="799"/>
      <c r="N2" s="799"/>
      <c r="O2" s="799"/>
      <c r="P2" s="799"/>
      <c r="Q2" s="799"/>
      <c r="R2" s="799"/>
      <c r="S2" s="800"/>
    </row>
    <row r="3" spans="1:157" s="31" customFormat="1" ht="20.25">
      <c r="B3" s="798" t="s">
        <v>15</v>
      </c>
      <c r="C3" s="799"/>
      <c r="D3" s="799"/>
      <c r="E3" s="799"/>
      <c r="F3" s="799"/>
      <c r="G3" s="799"/>
      <c r="H3" s="799"/>
      <c r="I3" s="799"/>
      <c r="J3" s="799"/>
      <c r="K3" s="799"/>
      <c r="L3" s="799"/>
      <c r="M3" s="799"/>
      <c r="N3" s="799"/>
      <c r="O3" s="799"/>
      <c r="P3" s="799"/>
      <c r="Q3" s="799"/>
      <c r="R3" s="799"/>
      <c r="S3" s="800"/>
      <c r="U3" s="287"/>
    </row>
    <row r="4" spans="1:157" s="31" customFormat="1">
      <c r="X4" s="56"/>
    </row>
    <row r="5" spans="1:157" s="31" customFormat="1">
      <c r="B5" s="809" t="s">
        <v>16</v>
      </c>
      <c r="C5" s="810"/>
      <c r="D5" s="810"/>
      <c r="E5" s="810"/>
      <c r="F5" s="810"/>
      <c r="G5" s="810"/>
      <c r="H5" s="810"/>
      <c r="I5" s="810"/>
      <c r="J5" s="810"/>
      <c r="K5" s="810"/>
      <c r="L5" s="810"/>
      <c r="M5" s="810"/>
      <c r="N5" s="810"/>
      <c r="O5" s="810"/>
      <c r="P5" s="810"/>
      <c r="Q5" s="810"/>
      <c r="R5" s="810"/>
      <c r="S5" s="811"/>
      <c r="X5" s="56"/>
    </row>
    <row r="6" spans="1:157" s="31" customFormat="1">
      <c r="B6" s="812"/>
      <c r="C6" s="813"/>
      <c r="D6" s="813"/>
      <c r="E6" s="813"/>
      <c r="F6" s="813"/>
      <c r="G6" s="813"/>
      <c r="H6" s="813"/>
      <c r="I6" s="813"/>
      <c r="J6" s="813"/>
      <c r="K6" s="813"/>
      <c r="L6" s="813"/>
      <c r="M6" s="813"/>
      <c r="N6" s="813"/>
      <c r="O6" s="813"/>
      <c r="P6" s="813"/>
      <c r="Q6" s="813"/>
      <c r="R6" s="813"/>
      <c r="S6" s="814"/>
      <c r="X6" s="56"/>
    </row>
    <row r="7" spans="1:157" s="31" customFormat="1">
      <c r="B7" s="815"/>
      <c r="C7" s="816"/>
      <c r="D7" s="816"/>
      <c r="E7" s="816"/>
      <c r="F7" s="816"/>
      <c r="G7" s="816"/>
      <c r="H7" s="816"/>
      <c r="I7" s="816"/>
      <c r="J7" s="816"/>
      <c r="K7" s="816"/>
      <c r="L7" s="816"/>
      <c r="M7" s="816"/>
      <c r="N7" s="816"/>
      <c r="O7" s="816"/>
      <c r="P7" s="816"/>
      <c r="Q7" s="816"/>
      <c r="R7" s="816"/>
      <c r="S7" s="817"/>
    </row>
    <row r="8" spans="1:157" s="31" customFormat="1" ht="15.75" thickBot="1"/>
    <row r="9" spans="1:157" s="696" customFormat="1" ht="15" customHeight="1" thickBot="1">
      <c r="A9" s="694"/>
      <c r="B9" s="695"/>
      <c r="C9" s="695"/>
      <c r="D9" s="695"/>
      <c r="E9" s="695"/>
      <c r="F9" s="802" t="s">
        <v>17</v>
      </c>
      <c r="G9" s="803"/>
      <c r="H9" s="803"/>
      <c r="I9" s="804"/>
      <c r="J9" s="803"/>
      <c r="K9" s="803"/>
      <c r="L9" s="803"/>
      <c r="M9" s="805" t="s">
        <v>18</v>
      </c>
      <c r="N9" s="806"/>
      <c r="O9" s="806"/>
      <c r="P9" s="807"/>
      <c r="Q9" s="806"/>
      <c r="R9" s="806"/>
      <c r="S9" s="808"/>
      <c r="T9" s="694"/>
      <c r="U9" s="694"/>
      <c r="V9" s="694"/>
      <c r="W9" s="694"/>
      <c r="X9" s="694"/>
      <c r="Y9" s="694"/>
      <c r="Z9" s="694"/>
      <c r="AA9" s="694"/>
      <c r="AB9" s="694"/>
      <c r="AC9" s="694"/>
      <c r="AD9" s="694"/>
      <c r="AE9" s="694"/>
      <c r="AF9" s="694"/>
      <c r="AG9" s="694"/>
      <c r="AH9" s="694"/>
      <c r="AI9" s="694"/>
      <c r="AJ9" s="694"/>
      <c r="AK9" s="694"/>
      <c r="AL9" s="694"/>
      <c r="AM9" s="694"/>
      <c r="AN9" s="694"/>
      <c r="AO9" s="694"/>
      <c r="AP9" s="694"/>
      <c r="AQ9" s="694"/>
      <c r="AR9" s="694"/>
      <c r="AS9" s="694"/>
      <c r="AT9" s="694"/>
      <c r="AU9" s="694"/>
      <c r="AV9" s="694"/>
      <c r="AW9" s="694"/>
      <c r="AX9" s="694"/>
      <c r="AY9" s="694"/>
      <c r="AZ9" s="694"/>
      <c r="BA9" s="694"/>
      <c r="BB9" s="694"/>
      <c r="BC9" s="694"/>
      <c r="BD9" s="694"/>
      <c r="BE9" s="694"/>
      <c r="BF9" s="694"/>
      <c r="BG9" s="694"/>
      <c r="BH9" s="694"/>
      <c r="BI9" s="694"/>
      <c r="BJ9" s="694"/>
      <c r="BK9" s="694"/>
      <c r="BL9" s="694"/>
      <c r="BM9" s="694"/>
      <c r="BN9" s="694"/>
      <c r="BO9" s="694"/>
      <c r="BP9" s="694"/>
      <c r="BQ9" s="694"/>
      <c r="BR9" s="694"/>
      <c r="BS9" s="694"/>
      <c r="BT9" s="694"/>
      <c r="BU9" s="694"/>
      <c r="BV9" s="694"/>
      <c r="BW9" s="694"/>
      <c r="BX9" s="694"/>
      <c r="BY9" s="694"/>
      <c r="BZ9" s="694"/>
      <c r="CA9" s="694"/>
      <c r="CB9" s="694"/>
      <c r="CC9" s="694"/>
      <c r="CD9" s="694"/>
      <c r="CE9" s="694"/>
      <c r="CF9" s="694"/>
      <c r="CG9" s="694"/>
      <c r="CH9" s="694"/>
      <c r="CI9" s="694"/>
      <c r="CJ9" s="694"/>
      <c r="CK9" s="694"/>
      <c r="CL9" s="694"/>
      <c r="CM9" s="694"/>
      <c r="CN9" s="694"/>
      <c r="CO9" s="694"/>
      <c r="CP9" s="694"/>
      <c r="CQ9" s="694"/>
      <c r="CR9" s="694"/>
      <c r="CS9" s="694"/>
      <c r="CT9" s="694"/>
      <c r="CU9" s="694"/>
      <c r="CV9" s="694"/>
      <c r="CW9" s="694"/>
      <c r="CX9" s="694"/>
      <c r="CY9" s="694"/>
      <c r="CZ9" s="694"/>
      <c r="DA9" s="694"/>
      <c r="DB9" s="694"/>
      <c r="DC9" s="694"/>
      <c r="DD9" s="694"/>
      <c r="DE9" s="694"/>
      <c r="DF9" s="694"/>
      <c r="DG9" s="694"/>
      <c r="DH9" s="694"/>
      <c r="DI9" s="694"/>
      <c r="DJ9" s="694"/>
      <c r="DK9" s="694"/>
      <c r="DL9" s="694"/>
      <c r="DM9" s="694"/>
      <c r="DN9" s="694"/>
      <c r="DO9" s="694"/>
      <c r="DP9" s="694"/>
      <c r="DQ9" s="694"/>
      <c r="DR9" s="694"/>
      <c r="DS9" s="694"/>
      <c r="DT9" s="694"/>
      <c r="DU9" s="694"/>
      <c r="DV9" s="694"/>
      <c r="DW9" s="694"/>
      <c r="DX9" s="694"/>
      <c r="DY9" s="694"/>
      <c r="DZ9" s="694"/>
      <c r="EA9" s="694"/>
      <c r="EB9" s="694"/>
      <c r="EC9" s="694"/>
      <c r="ED9" s="694"/>
      <c r="EE9" s="694"/>
      <c r="EF9" s="694"/>
      <c r="EG9" s="694"/>
      <c r="EH9" s="694"/>
      <c r="EI9" s="694"/>
      <c r="EJ9" s="694"/>
      <c r="EK9" s="694"/>
      <c r="EL9" s="694"/>
      <c r="EM9" s="694"/>
      <c r="EN9" s="694"/>
      <c r="EO9" s="694"/>
      <c r="EP9" s="694"/>
      <c r="EQ9" s="694"/>
      <c r="ER9" s="694"/>
      <c r="ES9" s="694"/>
      <c r="ET9" s="694"/>
      <c r="EU9" s="694"/>
      <c r="EV9" s="694"/>
      <c r="EW9" s="694"/>
      <c r="EX9" s="694"/>
      <c r="EY9" s="694"/>
      <c r="EZ9" s="694"/>
      <c r="FA9" s="694"/>
    </row>
    <row r="10" spans="1:157" ht="79.5" customHeight="1" thickTop="1" thickBot="1">
      <c r="B10" s="20" t="s">
        <v>19</v>
      </c>
      <c r="C10" s="20" t="s">
        <v>20</v>
      </c>
      <c r="D10" s="20" t="s">
        <v>21</v>
      </c>
      <c r="E10" s="20" t="s">
        <v>22</v>
      </c>
      <c r="F10" s="20" t="s">
        <v>23</v>
      </c>
      <c r="G10" s="67" t="s">
        <v>24</v>
      </c>
      <c r="H10" s="48" t="s">
        <v>25</v>
      </c>
      <c r="I10" s="59" t="s">
        <v>26</v>
      </c>
      <c r="J10" s="49" t="s">
        <v>27</v>
      </c>
      <c r="K10" s="67" t="s">
        <v>28</v>
      </c>
      <c r="L10" s="48" t="s">
        <v>29</v>
      </c>
      <c r="M10" s="61" t="s">
        <v>30</v>
      </c>
      <c r="N10" s="67" t="s">
        <v>31</v>
      </c>
      <c r="O10" s="48" t="s">
        <v>32</v>
      </c>
      <c r="P10" s="64" t="s">
        <v>26</v>
      </c>
      <c r="Q10" s="49" t="s">
        <v>27</v>
      </c>
      <c r="R10" s="67" t="s">
        <v>33</v>
      </c>
      <c r="S10" s="48" t="s">
        <v>32</v>
      </c>
      <c r="U10" s="288"/>
    </row>
    <row r="11" spans="1:157" ht="33.75" customHeight="1" thickBot="1">
      <c r="B11" s="20"/>
      <c r="C11" s="20"/>
      <c r="D11" s="20"/>
      <c r="E11" s="20"/>
      <c r="F11" s="20" t="s">
        <v>34</v>
      </c>
      <c r="G11" s="20" t="s">
        <v>35</v>
      </c>
      <c r="H11" s="48" t="s">
        <v>35</v>
      </c>
      <c r="I11" s="60" t="s">
        <v>36</v>
      </c>
      <c r="J11" s="49" t="s">
        <v>36</v>
      </c>
      <c r="K11" s="20" t="s">
        <v>35</v>
      </c>
      <c r="L11" s="48" t="s">
        <v>35</v>
      </c>
      <c r="M11" s="61" t="s">
        <v>34</v>
      </c>
      <c r="N11" s="20" t="s">
        <v>35</v>
      </c>
      <c r="O11" s="48" t="s">
        <v>35</v>
      </c>
      <c r="P11" s="65" t="s">
        <v>36</v>
      </c>
      <c r="Q11" s="49" t="s">
        <v>36</v>
      </c>
      <c r="R11" s="20" t="s">
        <v>35</v>
      </c>
      <c r="S11" s="48" t="s">
        <v>35</v>
      </c>
    </row>
    <row r="12" spans="1:157" ht="2.4500000000000002" customHeight="1" thickBot="1">
      <c r="I12" s="128"/>
      <c r="J12" s="129"/>
      <c r="M12" s="62"/>
      <c r="P12" s="66"/>
    </row>
    <row r="13" spans="1:157" ht="15.75" thickBot="1">
      <c r="A13" s="31">
        <v>1</v>
      </c>
      <c r="B13" s="818" t="s">
        <v>37</v>
      </c>
      <c r="C13" s="24">
        <v>7580</v>
      </c>
      <c r="D13" s="22" t="s">
        <v>38</v>
      </c>
      <c r="E13" s="22" t="s">
        <v>39</v>
      </c>
      <c r="F13" s="70">
        <f>+'CUADRO DE AREAS'!D6</f>
        <v>31717.200000000001</v>
      </c>
      <c r="G13" s="23">
        <f t="shared" ref="G13:G18" si="0">F13/$F$19</f>
        <v>0.51820409763748654</v>
      </c>
      <c r="H13" s="50">
        <f t="shared" ref="H13:H19" si="1">F13/$F$25</f>
        <v>0.46874972289302641</v>
      </c>
      <c r="I13" s="130">
        <v>1100</v>
      </c>
      <c r="J13" s="130">
        <f t="shared" ref="J13:J18" si="2">F13*I13</f>
        <v>34888920</v>
      </c>
      <c r="K13" s="23">
        <f t="shared" ref="K13:K18" si="3">J13/$J$19</f>
        <v>0.50597926769524748</v>
      </c>
      <c r="L13" s="50">
        <f t="shared" ref="L13:L19" si="4">J13/$J$25</f>
        <v>0.45486240670729655</v>
      </c>
      <c r="M13" s="211">
        <v>31672.3</v>
      </c>
      <c r="N13" s="23">
        <f t="shared" ref="N13:N18" si="5">M13/$M$19</f>
        <v>0.56095263278796592</v>
      </c>
      <c r="O13" s="50">
        <f t="shared" ref="O13:O19" si="6">M13/$M$25</f>
        <v>0.50338188621153246</v>
      </c>
      <c r="P13" s="130">
        <v>1200</v>
      </c>
      <c r="Q13" s="142">
        <f t="shared" ref="Q13:Q18" si="7">P13*M13</f>
        <v>38006760</v>
      </c>
      <c r="R13" s="23">
        <f t="shared" ref="R13:R18" si="8">Q13/$Q$19</f>
        <v>0.56095263278796592</v>
      </c>
      <c r="S13" s="50">
        <f t="shared" ref="S13:S19" si="9">Q13/$Q$25</f>
        <v>0.50338188621153246</v>
      </c>
      <c r="W13" s="781"/>
    </row>
    <row r="14" spans="1:157" ht="15.75" thickBot="1">
      <c r="A14" s="31">
        <v>2</v>
      </c>
      <c r="B14" s="819"/>
      <c r="C14" s="24">
        <v>7580</v>
      </c>
      <c r="D14" s="68" t="s">
        <v>40</v>
      </c>
      <c r="E14" s="69" t="s">
        <v>41</v>
      </c>
      <c r="F14" s="70">
        <f>+'CUADRO DE AREAS'!D7</f>
        <v>9849.1</v>
      </c>
      <c r="G14" s="23">
        <f t="shared" si="0"/>
        <v>0.16091723033689509</v>
      </c>
      <c r="H14" s="50">
        <f t="shared" si="1"/>
        <v>0.14556022901598206</v>
      </c>
      <c r="I14" s="130">
        <v>1100</v>
      </c>
      <c r="J14" s="130">
        <f t="shared" si="2"/>
        <v>10834010</v>
      </c>
      <c r="K14" s="23">
        <f t="shared" si="3"/>
        <v>0.1571210701277938</v>
      </c>
      <c r="L14" s="50">
        <f t="shared" si="4"/>
        <v>0.14124781916123852</v>
      </c>
      <c r="M14" s="211">
        <v>8172.1</v>
      </c>
      <c r="N14" s="23">
        <f t="shared" si="5"/>
        <v>0.14473723128432531</v>
      </c>
      <c r="O14" s="50">
        <f t="shared" si="6"/>
        <v>0.12988280334264532</v>
      </c>
      <c r="P14" s="130">
        <v>1200</v>
      </c>
      <c r="Q14" s="142">
        <f t="shared" si="7"/>
        <v>9806520</v>
      </c>
      <c r="R14" s="23">
        <f t="shared" si="8"/>
        <v>0.14473723128432531</v>
      </c>
      <c r="S14" s="50">
        <f t="shared" si="9"/>
        <v>0.12988280334264529</v>
      </c>
      <c r="W14" s="781"/>
    </row>
    <row r="15" spans="1:157" ht="15.75" thickBot="1">
      <c r="A15" s="31">
        <v>3</v>
      </c>
      <c r="B15" s="819"/>
      <c r="C15" s="24">
        <v>7580</v>
      </c>
      <c r="D15" s="68" t="s">
        <v>42</v>
      </c>
      <c r="E15" s="69" t="s">
        <v>43</v>
      </c>
      <c r="F15" s="70">
        <f>+'CUADRO DE AREAS'!D8</f>
        <v>10721.7</v>
      </c>
      <c r="G15" s="23">
        <f t="shared" si="0"/>
        <v>0.17517400254876975</v>
      </c>
      <c r="H15" s="50">
        <f t="shared" si="1"/>
        <v>0.15845641809309025</v>
      </c>
      <c r="I15" s="130">
        <v>1100</v>
      </c>
      <c r="J15" s="130">
        <f t="shared" si="2"/>
        <v>11793870</v>
      </c>
      <c r="K15" s="23">
        <f t="shared" si="3"/>
        <v>0.17104151420832026</v>
      </c>
      <c r="L15" s="50">
        <f t="shared" si="4"/>
        <v>0.15376194197450033</v>
      </c>
      <c r="M15" s="211">
        <v>8398.5300000000007</v>
      </c>
      <c r="N15" s="23">
        <f t="shared" si="5"/>
        <v>0.14874756538201256</v>
      </c>
      <c r="O15" s="50">
        <f t="shared" si="6"/>
        <v>0.13348155558024338</v>
      </c>
      <c r="P15" s="130">
        <v>1200</v>
      </c>
      <c r="Q15" s="142">
        <f t="shared" si="7"/>
        <v>10078236</v>
      </c>
      <c r="R15" s="23">
        <f t="shared" si="8"/>
        <v>0.14874756538201253</v>
      </c>
      <c r="S15" s="50">
        <f t="shared" si="9"/>
        <v>0.13348155558024338</v>
      </c>
      <c r="W15" s="781"/>
    </row>
    <row r="16" spans="1:157" ht="15.75" thickBot="1">
      <c r="A16" s="31">
        <v>4</v>
      </c>
      <c r="B16" s="819"/>
      <c r="C16" s="24">
        <v>7580</v>
      </c>
      <c r="D16" s="68" t="s">
        <v>44</v>
      </c>
      <c r="E16" s="69" t="s">
        <v>45</v>
      </c>
      <c r="F16" s="70">
        <f>+'CUADRO DE AREAS'!D9</f>
        <v>5744.1</v>
      </c>
      <c r="G16" s="23">
        <f t="shared" si="0"/>
        <v>9.3848642289971571E-2</v>
      </c>
      <c r="H16" s="50">
        <f t="shared" si="1"/>
        <v>8.4892275587688484E-2</v>
      </c>
      <c r="I16" s="130">
        <v>1200</v>
      </c>
      <c r="J16" s="130">
        <f t="shared" si="2"/>
        <v>6892920</v>
      </c>
      <c r="K16" s="23">
        <f t="shared" si="3"/>
        <v>9.9965106798431291E-2</v>
      </c>
      <c r="L16" s="50">
        <f t="shared" si="4"/>
        <v>8.9866071533336617E-2</v>
      </c>
      <c r="M16" s="211">
        <v>5363</v>
      </c>
      <c r="N16" s="23">
        <f t="shared" si="5"/>
        <v>9.498485962945101E-2</v>
      </c>
      <c r="O16" s="50">
        <f t="shared" si="6"/>
        <v>8.5236533366773143E-2</v>
      </c>
      <c r="P16" s="130">
        <v>1200</v>
      </c>
      <c r="Q16" s="142">
        <f t="shared" si="7"/>
        <v>6435600</v>
      </c>
      <c r="R16" s="23">
        <f t="shared" si="8"/>
        <v>9.498485962945101E-2</v>
      </c>
      <c r="S16" s="50">
        <f t="shared" si="9"/>
        <v>8.5236533366773143E-2</v>
      </c>
      <c r="W16" s="781"/>
    </row>
    <row r="17" spans="1:157" ht="15.75" thickBot="1">
      <c r="A17" s="31">
        <v>5</v>
      </c>
      <c r="B17" s="819"/>
      <c r="C17" s="24">
        <v>7580</v>
      </c>
      <c r="D17" s="68" t="s">
        <v>46</v>
      </c>
      <c r="E17" s="69" t="s">
        <v>47</v>
      </c>
      <c r="F17" s="70">
        <f>+'CUADRO DE AREAS'!D10</f>
        <v>2124.1</v>
      </c>
      <c r="G17" s="23">
        <f t="shared" si="0"/>
        <v>3.4704113975754007E-2</v>
      </c>
      <c r="H17" s="50">
        <f t="shared" si="1"/>
        <v>3.1392155877475861E-2</v>
      </c>
      <c r="I17" s="130">
        <v>1200</v>
      </c>
      <c r="J17" s="130">
        <f t="shared" si="2"/>
        <v>2548920</v>
      </c>
      <c r="K17" s="23">
        <f t="shared" si="3"/>
        <v>3.6965909951175623E-2</v>
      </c>
      <c r="L17" s="50">
        <f t="shared" si="4"/>
        <v>3.3231406581354837E-2</v>
      </c>
      <c r="M17" s="211">
        <v>2015.7</v>
      </c>
      <c r="N17" s="23">
        <f t="shared" si="5"/>
        <v>3.5700350840030655E-2</v>
      </c>
      <c r="O17" s="50">
        <f t="shared" si="6"/>
        <v>3.2036412513034608E-2</v>
      </c>
      <c r="P17" s="130">
        <v>1200</v>
      </c>
      <c r="Q17" s="142">
        <f t="shared" si="7"/>
        <v>2418840</v>
      </c>
      <c r="R17" s="23">
        <f t="shared" si="8"/>
        <v>3.5700350840030655E-2</v>
      </c>
      <c r="S17" s="50">
        <f t="shared" si="9"/>
        <v>3.2036412513034608E-2</v>
      </c>
      <c r="W17" s="781"/>
    </row>
    <row r="18" spans="1:157" ht="15.75" thickBot="1">
      <c r="A18" s="31">
        <v>6</v>
      </c>
      <c r="B18" s="819"/>
      <c r="C18" s="24">
        <v>7580</v>
      </c>
      <c r="D18" s="68" t="s">
        <v>48</v>
      </c>
      <c r="E18" s="69" t="s">
        <v>49</v>
      </c>
      <c r="F18" s="70">
        <f>+'CUADRO DE AREAS'!D11</f>
        <v>1049.8</v>
      </c>
      <c r="G18" s="23">
        <f t="shared" si="0"/>
        <v>1.7151913211123093E-2</v>
      </c>
      <c r="H18" s="50">
        <f t="shared" si="1"/>
        <v>1.5515034715961658E-2</v>
      </c>
      <c r="I18" s="130">
        <v>1900</v>
      </c>
      <c r="J18" s="130">
        <f t="shared" si="2"/>
        <v>1994620</v>
      </c>
      <c r="K18" s="23">
        <f t="shared" si="3"/>
        <v>2.8927131219031559E-2</v>
      </c>
      <c r="L18" s="50">
        <f t="shared" si="4"/>
        <v>2.6004750323784968E-2</v>
      </c>
      <c r="M18" s="211">
        <v>840</v>
      </c>
      <c r="N18" s="23">
        <f t="shared" si="5"/>
        <v>1.4877360076214591E-2</v>
      </c>
      <c r="O18" s="50">
        <f t="shared" si="6"/>
        <v>1.3350491894105806E-2</v>
      </c>
      <c r="P18" s="130">
        <v>1200</v>
      </c>
      <c r="Q18" s="142">
        <f t="shared" si="7"/>
        <v>1008000</v>
      </c>
      <c r="R18" s="23">
        <f t="shared" si="8"/>
        <v>1.4877360076214591E-2</v>
      </c>
      <c r="S18" s="50">
        <f t="shared" si="9"/>
        <v>1.3350491894105806E-2</v>
      </c>
      <c r="W18" s="781"/>
    </row>
    <row r="19" spans="1:157" ht="15.75" thickBot="1">
      <c r="B19" s="124" t="s">
        <v>50</v>
      </c>
      <c r="C19" s="125"/>
      <c r="D19" s="125"/>
      <c r="E19" s="126"/>
      <c r="F19" s="74">
        <f>SUM(F13:F18)</f>
        <v>61206</v>
      </c>
      <c r="G19" s="72">
        <f>SUM(G13:G18)</f>
        <v>1</v>
      </c>
      <c r="H19" s="72">
        <f t="shared" si="1"/>
        <v>0.90456583618322473</v>
      </c>
      <c r="I19" s="132"/>
      <c r="J19" s="132">
        <f>SUM(J13:J18)</f>
        <v>68953260</v>
      </c>
      <c r="K19" s="72">
        <f>SUM(K13:K18)</f>
        <v>1</v>
      </c>
      <c r="L19" s="72">
        <f t="shared" si="4"/>
        <v>0.89897439628151188</v>
      </c>
      <c r="M19" s="137">
        <f>SUM(M13:M18)</f>
        <v>56461.63</v>
      </c>
      <c r="N19" s="72">
        <f>SUM(N13:N18)</f>
        <v>1</v>
      </c>
      <c r="O19" s="72">
        <f t="shared" si="6"/>
        <v>0.89736968290833474</v>
      </c>
      <c r="P19" s="143"/>
      <c r="Q19" s="144">
        <f>SUM(Q13:Q18)</f>
        <v>67753956</v>
      </c>
      <c r="R19" s="72">
        <f>SUM(R13:R18)</f>
        <v>1</v>
      </c>
      <c r="S19" s="72">
        <f t="shared" si="9"/>
        <v>0.89736968290833474</v>
      </c>
      <c r="U19" s="621"/>
      <c r="W19" s="784"/>
    </row>
    <row r="20" spans="1:157" ht="4.1500000000000004" customHeight="1" thickBot="1">
      <c r="F20" s="73"/>
      <c r="G20" s="1"/>
      <c r="H20" s="58"/>
      <c r="I20" s="129"/>
      <c r="J20" s="129"/>
      <c r="L20" s="58"/>
      <c r="M20" s="138"/>
      <c r="P20" s="145"/>
      <c r="Q20" s="146"/>
    </row>
    <row r="21" spans="1:157" ht="15.75" thickBot="1">
      <c r="A21" s="31">
        <v>7</v>
      </c>
      <c r="B21" s="801" t="s">
        <v>51</v>
      </c>
      <c r="C21" s="51">
        <v>3558</v>
      </c>
      <c r="D21" s="68" t="s">
        <v>52</v>
      </c>
      <c r="E21" s="212" t="s">
        <v>53</v>
      </c>
      <c r="F21" s="71">
        <f>+'CUADRO DE AREAS'!D13</f>
        <v>5031.04</v>
      </c>
      <c r="G21" s="23">
        <f>F21/$F$23</f>
        <v>0.7791123362343978</v>
      </c>
      <c r="H21" s="50">
        <f>F21/$F$25</f>
        <v>7.4353934327864107E-2</v>
      </c>
      <c r="I21" s="130">
        <v>1200</v>
      </c>
      <c r="J21" s="130">
        <f>F21*I21</f>
        <v>6037248</v>
      </c>
      <c r="K21" s="23">
        <f>J21/$J$23</f>
        <v>0.7791123362343978</v>
      </c>
      <c r="L21" s="50">
        <f>J21/$J$25</f>
        <v>7.8710294132601777E-2</v>
      </c>
      <c r="M21" s="71">
        <f>F21</f>
        <v>5031.04</v>
      </c>
      <c r="N21" s="23">
        <f>M21/$M$23</f>
        <v>0.7791123362343978</v>
      </c>
      <c r="O21" s="50">
        <f>M21/$M$25</f>
        <v>7.9960546117764375E-2</v>
      </c>
      <c r="P21" s="130">
        <v>1200</v>
      </c>
      <c r="Q21" s="142">
        <f>M21*P21</f>
        <v>6037248</v>
      </c>
      <c r="R21" s="23">
        <f>Q21/$Q$23</f>
        <v>0.7791123362343978</v>
      </c>
      <c r="S21" s="50">
        <f>Q21/$Q$25</f>
        <v>7.9960546117764375E-2</v>
      </c>
    </row>
    <row r="22" spans="1:157" ht="15.75" thickBot="1">
      <c r="A22" s="31">
        <v>8</v>
      </c>
      <c r="B22" s="801"/>
      <c r="C22" s="24">
        <v>2281</v>
      </c>
      <c r="D22" s="22" t="s">
        <v>54</v>
      </c>
      <c r="E22" s="22" t="s">
        <v>55</v>
      </c>
      <c r="F22" s="71">
        <f>+'CUADRO DE AREAS'!D14</f>
        <v>1426.36</v>
      </c>
      <c r="G22" s="23">
        <f>F22/$F$23</f>
        <v>0.22088766376560226</v>
      </c>
      <c r="H22" s="50">
        <f>F22/$F$25</f>
        <v>2.1080229488911289E-2</v>
      </c>
      <c r="I22" s="130">
        <v>1200</v>
      </c>
      <c r="J22" s="130">
        <f>F22*I22</f>
        <v>1711631.9999999998</v>
      </c>
      <c r="K22" s="23">
        <f>J22/$J$23</f>
        <v>0.22088766376560223</v>
      </c>
      <c r="L22" s="50">
        <f>J22/$J$25</f>
        <v>2.2315309585886386E-2</v>
      </c>
      <c r="M22" s="71">
        <f>F22</f>
        <v>1426.36</v>
      </c>
      <c r="N22" s="23">
        <f>M22/$M$23</f>
        <v>0.22088766376560226</v>
      </c>
      <c r="O22" s="50">
        <f>M22/$M$25</f>
        <v>2.26697709739009E-2</v>
      </c>
      <c r="P22" s="130">
        <v>1200</v>
      </c>
      <c r="Q22" s="142">
        <f>M22*P22</f>
        <v>1711631.9999999998</v>
      </c>
      <c r="R22" s="23">
        <f>Q22/$Q$23</f>
        <v>0.22088766376560223</v>
      </c>
      <c r="S22" s="50">
        <f>Q22/$Q$25</f>
        <v>2.2669770973900896E-2</v>
      </c>
    </row>
    <row r="23" spans="1:157" ht="15.75" thickBot="1">
      <c r="B23" s="124" t="s">
        <v>56</v>
      </c>
      <c r="C23" s="125"/>
      <c r="D23" s="125"/>
      <c r="E23" s="126"/>
      <c r="F23" s="74">
        <f>SUM(F21:F22)</f>
        <v>6457.4</v>
      </c>
      <c r="G23" s="72">
        <f>SUM(G21:G22)</f>
        <v>1</v>
      </c>
      <c r="H23" s="72">
        <f>F23/$F$25</f>
        <v>9.54341638167754E-2</v>
      </c>
      <c r="I23" s="131"/>
      <c r="J23" s="132">
        <f>SUM(J21:J22)</f>
        <v>7748880</v>
      </c>
      <c r="K23" s="72">
        <f>SUM(K21:K22)</f>
        <v>1</v>
      </c>
      <c r="L23" s="72">
        <f>J23/$J$25</f>
        <v>0.10102560371848816</v>
      </c>
      <c r="M23" s="137">
        <f>SUM(M21:M22)</f>
        <v>6457.4</v>
      </c>
      <c r="N23" s="72">
        <f>SUM(N21:N22)</f>
        <v>1</v>
      </c>
      <c r="O23" s="72">
        <f>SUM(O21:O22)</f>
        <v>0.10263031709166527</v>
      </c>
      <c r="P23" s="143"/>
      <c r="Q23" s="144">
        <f>SUM(Q21:Q22)</f>
        <v>7748880</v>
      </c>
      <c r="R23" s="72">
        <f>SUM(R21:R22)</f>
        <v>1</v>
      </c>
      <c r="S23" s="72">
        <f>Q23/$Q$25</f>
        <v>0.10263031709166527</v>
      </c>
    </row>
    <row r="24" spans="1:157" customFormat="1" ht="5.45" customHeight="1" thickBot="1">
      <c r="A24" s="31"/>
      <c r="B24" s="966"/>
      <c r="C24" s="966"/>
      <c r="D24" s="966"/>
      <c r="E24" s="966"/>
      <c r="F24" s="12"/>
      <c r="G24" s="13"/>
      <c r="H24" s="13"/>
      <c r="I24" s="133"/>
      <c r="J24" s="134"/>
      <c r="K24" s="14"/>
      <c r="L24" s="14"/>
      <c r="M24" s="139"/>
      <c r="N24" s="13"/>
      <c r="O24" s="13"/>
      <c r="P24" s="147"/>
      <c r="Q24" s="148"/>
      <c r="R24" s="14"/>
      <c r="S24" s="14">
        <f>Q24/$Q$25</f>
        <v>0</v>
      </c>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row>
    <row r="25" spans="1:157" ht="15.6" customHeight="1" thickBot="1">
      <c r="B25" s="25" t="s">
        <v>57</v>
      </c>
      <c r="C25" s="54"/>
      <c r="D25" s="54"/>
      <c r="E25" s="54"/>
      <c r="F25" s="75">
        <f>F19+F23</f>
        <v>67663.399999999994</v>
      </c>
      <c r="G25" s="26"/>
      <c r="H25" s="26">
        <f>F25/$F$25</f>
        <v>1</v>
      </c>
      <c r="I25" s="135"/>
      <c r="J25" s="136">
        <f>J19+J23</f>
        <v>76702140</v>
      </c>
      <c r="K25" s="26"/>
      <c r="L25" s="26">
        <f>J25/$J$25</f>
        <v>1</v>
      </c>
      <c r="M25" s="140">
        <f>M19+M23</f>
        <v>62919.03</v>
      </c>
      <c r="N25" s="63"/>
      <c r="O25" s="63">
        <f>M25/M25</f>
        <v>1</v>
      </c>
      <c r="P25" s="149"/>
      <c r="Q25" s="150">
        <f>Q19+Q23</f>
        <v>75502836</v>
      </c>
      <c r="R25" s="63"/>
      <c r="S25" s="63">
        <f>Q25/$Q$25</f>
        <v>1</v>
      </c>
      <c r="X25" s="289"/>
      <c r="Y25" s="289"/>
      <c r="AA25" s="289"/>
    </row>
    <row r="26" spans="1:157" s="31" customFormat="1" ht="4.5" customHeight="1">
      <c r="K26" s="109"/>
      <c r="L26" s="109"/>
      <c r="P26" s="257"/>
      <c r="Q26" s="257"/>
    </row>
    <row r="27" spans="1:157" s="31" customFormat="1" ht="12" customHeight="1">
      <c r="B27" s="243" t="s">
        <v>58</v>
      </c>
      <c r="C27" s="243"/>
      <c r="D27" s="243"/>
      <c r="E27" s="243"/>
      <c r="K27" s="243"/>
      <c r="L27" s="243"/>
      <c r="M27" s="243"/>
      <c r="N27" s="243"/>
      <c r="O27" s="243"/>
      <c r="P27" s="243"/>
      <c r="Q27" s="243"/>
      <c r="R27" s="243"/>
      <c r="S27" s="243"/>
    </row>
    <row r="28" spans="1:157" s="31" customFormat="1" ht="12" customHeight="1">
      <c r="B28" s="258" t="s">
        <v>59</v>
      </c>
      <c r="C28" s="259"/>
      <c r="D28" s="259"/>
      <c r="E28" s="259"/>
      <c r="F28" s="259"/>
      <c r="G28" s="259"/>
      <c r="H28" s="259"/>
      <c r="J28" s="259"/>
      <c r="K28" s="259"/>
      <c r="L28" s="259"/>
      <c r="M28" s="259"/>
      <c r="N28" s="259"/>
      <c r="O28" s="259"/>
      <c r="P28" s="259"/>
      <c r="Q28" s="259"/>
      <c r="R28" s="259"/>
      <c r="S28" s="259"/>
    </row>
    <row r="29" spans="1:157" s="31" customFormat="1" ht="12" customHeight="1">
      <c r="B29" s="258" t="s">
        <v>60</v>
      </c>
      <c r="C29" s="259"/>
      <c r="D29" s="259"/>
      <c r="E29" s="259"/>
      <c r="F29" s="259"/>
      <c r="G29" s="259"/>
      <c r="H29" s="259"/>
      <c r="I29" s="259"/>
      <c r="J29" s="259"/>
      <c r="K29" s="259"/>
      <c r="L29" s="259"/>
      <c r="M29" s="259"/>
      <c r="N29" s="259"/>
      <c r="O29" s="259"/>
      <c r="P29" s="259"/>
      <c r="Q29" s="259"/>
      <c r="R29" s="259"/>
      <c r="S29" s="259"/>
    </row>
    <row r="30" spans="1:157" s="31" customFormat="1">
      <c r="B30" s="258" t="s">
        <v>61</v>
      </c>
      <c r="C30" s="259"/>
      <c r="D30" s="116"/>
      <c r="F30" s="260"/>
    </row>
    <row r="31" spans="1:157" s="31" customFormat="1">
      <c r="D31" s="116"/>
    </row>
    <row r="32" spans="1:157" s="31" customFormat="1" ht="29.25" customHeight="1">
      <c r="B32" s="797" t="s">
        <v>62</v>
      </c>
      <c r="C32" s="797"/>
      <c r="D32" s="797"/>
      <c r="E32" s="797"/>
      <c r="F32" s="797"/>
      <c r="G32" s="797"/>
      <c r="H32" s="797"/>
      <c r="I32" s="797"/>
      <c r="J32" s="797"/>
      <c r="K32" s="797"/>
      <c r="L32" s="797"/>
      <c r="M32" s="797"/>
      <c r="N32" s="797"/>
      <c r="O32" s="797"/>
      <c r="P32" s="797"/>
      <c r="Q32" s="797"/>
      <c r="R32" s="797"/>
      <c r="S32" s="797"/>
    </row>
    <row r="33" spans="2:19" s="31" customFormat="1">
      <c r="D33" s="116"/>
    </row>
    <row r="34" spans="2:19" s="31" customFormat="1">
      <c r="B34" s="796" t="s">
        <v>63</v>
      </c>
      <c r="C34" s="796"/>
      <c r="D34" s="796"/>
      <c r="E34" s="796"/>
      <c r="F34" s="796"/>
      <c r="G34" s="796"/>
      <c r="H34" s="796"/>
      <c r="I34" s="796"/>
      <c r="J34" s="796"/>
      <c r="K34" s="796"/>
      <c r="L34" s="796"/>
      <c r="M34" s="796"/>
      <c r="N34" s="796"/>
      <c r="O34" s="796"/>
      <c r="P34" s="796"/>
      <c r="Q34" s="796"/>
      <c r="R34" s="796"/>
      <c r="S34" s="796"/>
    </row>
    <row r="35" spans="2:19" s="31" customFormat="1"/>
    <row r="36" spans="2:19" s="31" customFormat="1"/>
    <row r="37" spans="2:19" s="31" customFormat="1"/>
    <row r="38" spans="2:19" s="31" customFormat="1"/>
    <row r="39" spans="2:19" s="31" customFormat="1"/>
    <row r="40" spans="2:19" s="31" customFormat="1"/>
    <row r="41" spans="2:19" s="31" customFormat="1"/>
    <row r="42" spans="2:19" s="31" customFormat="1"/>
    <row r="43" spans="2:19" s="31" customFormat="1"/>
    <row r="44" spans="2:19" s="31" customFormat="1"/>
    <row r="45" spans="2:19" s="31" customFormat="1"/>
    <row r="46" spans="2:19" s="31" customFormat="1"/>
    <row r="47" spans="2:19" s="31" customFormat="1"/>
    <row r="48" spans="2:19"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row r="202" s="31" customFormat="1"/>
    <row r="203" s="31" customFormat="1"/>
    <row r="204" s="31" customFormat="1"/>
    <row r="205" s="31" customFormat="1"/>
    <row r="206" s="31" customFormat="1"/>
    <row r="207" s="31" customFormat="1"/>
    <row r="208" s="31" customFormat="1"/>
    <row r="209" s="31" customFormat="1"/>
    <row r="210" s="31" customFormat="1"/>
    <row r="211" s="31" customFormat="1"/>
    <row r="212" s="31" customFormat="1"/>
    <row r="213" s="31" customFormat="1"/>
    <row r="214" s="31" customFormat="1"/>
    <row r="215" s="31" customFormat="1"/>
    <row r="216" s="31" customFormat="1"/>
    <row r="217" s="31" customFormat="1"/>
    <row r="218" s="31" customFormat="1"/>
    <row r="219" s="31" customFormat="1"/>
    <row r="220" s="31" customFormat="1"/>
    <row r="221" s="31" customFormat="1"/>
    <row r="222" s="31" customFormat="1"/>
    <row r="223" s="31" customFormat="1"/>
    <row r="224" s="31" customFormat="1"/>
    <row r="225" s="31" customFormat="1"/>
    <row r="226" s="31" customFormat="1"/>
    <row r="227" s="31" customFormat="1"/>
    <row r="228" s="31" customFormat="1"/>
    <row r="229" s="31" customFormat="1"/>
    <row r="230" s="31" customFormat="1"/>
    <row r="231" s="31" customFormat="1"/>
    <row r="232" s="31" customFormat="1"/>
    <row r="233" s="31" customFormat="1"/>
    <row r="234" s="31" customFormat="1"/>
    <row r="235" s="31" customFormat="1"/>
    <row r="236" s="31" customFormat="1"/>
    <row r="237" s="31" customFormat="1"/>
    <row r="238" s="31" customFormat="1"/>
    <row r="239" s="31" customFormat="1"/>
    <row r="240" s="31" customFormat="1"/>
    <row r="241" s="31" customFormat="1"/>
    <row r="242" s="31" customFormat="1"/>
    <row r="243" s="31" customFormat="1"/>
    <row r="244" s="31" customFormat="1"/>
    <row r="245" s="31" customFormat="1"/>
    <row r="246" s="31" customFormat="1"/>
    <row r="247" s="31" customFormat="1"/>
    <row r="248" s="31" customFormat="1"/>
    <row r="249" s="31" customFormat="1"/>
    <row r="250" s="31" customFormat="1"/>
    <row r="251" s="31" customFormat="1"/>
    <row r="252" s="31" customFormat="1"/>
    <row r="253" s="31" customFormat="1"/>
    <row r="254" s="31" customFormat="1"/>
    <row r="255" s="31" customFormat="1"/>
    <row r="256" s="31" customFormat="1"/>
    <row r="257" s="31" customFormat="1"/>
    <row r="258" s="31" customFormat="1"/>
    <row r="259" s="31" customFormat="1"/>
    <row r="260" s="31" customFormat="1"/>
    <row r="261" s="31" customFormat="1"/>
    <row r="262" s="31" customFormat="1"/>
    <row r="263" s="31" customFormat="1"/>
    <row r="264" s="31" customFormat="1"/>
    <row r="265" s="31" customFormat="1"/>
    <row r="266" s="31" customFormat="1"/>
    <row r="267" s="31" customFormat="1"/>
    <row r="268" s="31" customFormat="1"/>
    <row r="269" s="31" customFormat="1"/>
    <row r="270" s="31" customFormat="1"/>
    <row r="271" s="31" customFormat="1"/>
    <row r="272" s="31" customFormat="1"/>
    <row r="273" s="31" customFormat="1"/>
    <row r="274" s="31" customFormat="1"/>
    <row r="275" s="31" customFormat="1"/>
    <row r="276" s="31" customFormat="1"/>
    <row r="277" s="31" customFormat="1"/>
    <row r="278" s="31" customFormat="1"/>
    <row r="279" s="31" customFormat="1"/>
    <row r="280" s="31" customFormat="1"/>
    <row r="281" s="31" customFormat="1"/>
    <row r="282" s="31" customFormat="1"/>
    <row r="283" s="31" customFormat="1"/>
    <row r="284" s="31" customFormat="1"/>
    <row r="285" s="31" customFormat="1"/>
    <row r="286" s="31" customFormat="1"/>
    <row r="287" s="31" customFormat="1"/>
    <row r="288" s="31" customFormat="1"/>
    <row r="289" s="31" customFormat="1"/>
    <row r="290" s="31" customFormat="1"/>
    <row r="291" s="31" customFormat="1"/>
    <row r="292" s="31" customFormat="1"/>
    <row r="293" s="31" customFormat="1"/>
    <row r="294" s="31" customFormat="1"/>
    <row r="295" s="31" customFormat="1"/>
    <row r="296" s="31" customFormat="1"/>
    <row r="297" s="31" customFormat="1"/>
    <row r="298" s="31" customFormat="1"/>
    <row r="299" s="31" customFormat="1"/>
    <row r="300" s="31" customFormat="1"/>
    <row r="301" s="31" customFormat="1"/>
    <row r="302" s="31" customFormat="1"/>
    <row r="303" s="31" customFormat="1"/>
    <row r="304" s="31" customFormat="1"/>
    <row r="305" s="31" customFormat="1"/>
    <row r="306" s="31" customFormat="1"/>
    <row r="307" s="31" customFormat="1"/>
    <row r="308" s="31" customFormat="1"/>
    <row r="309" s="31" customFormat="1"/>
    <row r="310" s="31" customFormat="1"/>
    <row r="311" s="31" customFormat="1"/>
    <row r="312" s="31" customFormat="1"/>
    <row r="313" s="31" customFormat="1"/>
    <row r="314" s="31" customFormat="1"/>
    <row r="315" s="31" customFormat="1"/>
    <row r="316" s="31" customFormat="1"/>
    <row r="317" s="31" customFormat="1"/>
    <row r="318" s="31" customFormat="1"/>
    <row r="319" s="31" customFormat="1"/>
    <row r="320" s="31" customFormat="1"/>
    <row r="321" s="31" customFormat="1"/>
    <row r="322" s="31" customFormat="1"/>
    <row r="323" s="31" customFormat="1"/>
    <row r="324" s="31" customFormat="1"/>
    <row r="325" s="31" customFormat="1"/>
    <row r="326" s="31" customFormat="1"/>
    <row r="327" s="31" customFormat="1"/>
    <row r="328" s="31" customFormat="1"/>
    <row r="329" s="31" customFormat="1"/>
    <row r="330" s="31" customFormat="1"/>
    <row r="331" s="31" customFormat="1"/>
    <row r="332" s="31" customFormat="1"/>
    <row r="333" s="31" customFormat="1"/>
    <row r="334" s="31" customFormat="1"/>
    <row r="335" s="31" customFormat="1"/>
    <row r="336" s="31" customFormat="1"/>
    <row r="337" s="31" customFormat="1"/>
    <row r="338" s="31" customFormat="1"/>
    <row r="339" s="31" customFormat="1"/>
    <row r="340" s="31" customFormat="1"/>
    <row r="341" s="31" customFormat="1"/>
    <row r="342" s="31" customFormat="1"/>
    <row r="343" s="31" customFormat="1"/>
    <row r="344" s="31" customFormat="1"/>
    <row r="345" s="31" customFormat="1"/>
    <row r="346" s="31" customFormat="1"/>
    <row r="347" s="31" customFormat="1"/>
    <row r="348" s="31" customFormat="1"/>
    <row r="349" s="31" customFormat="1"/>
    <row r="350" s="31" customFormat="1"/>
    <row r="351" s="31" customFormat="1"/>
    <row r="352" s="31" customFormat="1"/>
    <row r="353" s="31" customFormat="1"/>
    <row r="354" s="31" customFormat="1"/>
    <row r="355" s="31" customFormat="1"/>
    <row r="356" s="31" customFormat="1"/>
    <row r="357" s="31" customFormat="1"/>
    <row r="358" s="31" customFormat="1"/>
    <row r="359" s="31" customFormat="1"/>
    <row r="360" s="31" customFormat="1"/>
    <row r="361" s="31" customFormat="1"/>
    <row r="362" s="31" customFormat="1"/>
    <row r="363" s="31" customFormat="1"/>
    <row r="364" s="31" customFormat="1"/>
    <row r="365" s="31" customFormat="1"/>
    <row r="366" s="31" customFormat="1"/>
    <row r="367" s="31" customFormat="1"/>
    <row r="368" s="31" customFormat="1"/>
    <row r="369" s="31" customFormat="1"/>
    <row r="370" s="31" customFormat="1"/>
    <row r="371" s="31" customFormat="1"/>
    <row r="372" s="31" customFormat="1"/>
    <row r="373" s="31" customFormat="1"/>
    <row r="374" s="31" customFormat="1"/>
    <row r="375" s="31" customFormat="1"/>
    <row r="376" s="31" customFormat="1"/>
    <row r="377" s="31" customFormat="1"/>
    <row r="378" s="31" customFormat="1"/>
    <row r="379" s="31" customFormat="1"/>
    <row r="380" s="31" customFormat="1"/>
    <row r="381" s="31" customFormat="1"/>
    <row r="382" s="31" customFormat="1"/>
    <row r="383" s="31" customFormat="1"/>
    <row r="384" s="31" customFormat="1"/>
    <row r="385" s="31" customFormat="1"/>
    <row r="386" s="31" customFormat="1"/>
    <row r="387" s="31" customFormat="1"/>
    <row r="388" s="31" customFormat="1"/>
    <row r="389" s="31" customFormat="1"/>
    <row r="390" s="31" customFormat="1"/>
    <row r="391" s="31" customFormat="1"/>
    <row r="392" s="31" customFormat="1"/>
    <row r="393" s="31" customFormat="1"/>
    <row r="394" s="31" customFormat="1"/>
    <row r="395" s="31" customFormat="1"/>
    <row r="396" s="31" customFormat="1"/>
    <row r="397" s="31" customFormat="1"/>
    <row r="398" s="31" customFormat="1"/>
    <row r="399" s="31" customFormat="1"/>
    <row r="400" s="31" customFormat="1"/>
    <row r="401" s="31" customFormat="1"/>
    <row r="402" s="31" customFormat="1"/>
    <row r="403" s="31" customFormat="1"/>
    <row r="404" s="31" customFormat="1"/>
    <row r="405" s="31" customFormat="1"/>
    <row r="406" s="31" customFormat="1"/>
    <row r="407" s="31" customFormat="1"/>
    <row r="408" s="31" customFormat="1"/>
    <row r="409" s="31" customFormat="1"/>
    <row r="410" s="31" customFormat="1"/>
    <row r="411" s="31" customFormat="1"/>
    <row r="412" s="31" customFormat="1"/>
    <row r="413" s="31" customFormat="1"/>
    <row r="414" s="31" customFormat="1"/>
    <row r="415" s="31" customFormat="1"/>
    <row r="416" s="31" customFormat="1"/>
    <row r="417" s="31" customFormat="1"/>
    <row r="418" s="31" customFormat="1"/>
    <row r="419" s="31" customFormat="1"/>
    <row r="420" s="31" customFormat="1"/>
    <row r="421" s="31" customFormat="1"/>
    <row r="422" s="31" customFormat="1"/>
    <row r="423" s="31" customFormat="1"/>
    <row r="424" s="31" customFormat="1"/>
    <row r="425" s="31" customFormat="1"/>
    <row r="426" s="31" customFormat="1"/>
    <row r="427" s="31" customFormat="1"/>
    <row r="428" s="31" customFormat="1"/>
    <row r="429" s="31" customFormat="1"/>
    <row r="430" s="31" customFormat="1"/>
    <row r="431" s="31" customFormat="1"/>
    <row r="432" s="31" customFormat="1"/>
    <row r="433" s="31" customFormat="1"/>
    <row r="434" s="31" customFormat="1"/>
    <row r="435" s="31" customFormat="1"/>
    <row r="436" s="31" customFormat="1"/>
    <row r="437" s="31" customFormat="1"/>
    <row r="438" s="31" customFormat="1"/>
    <row r="439" s="31" customFormat="1"/>
    <row r="440" s="31" customFormat="1"/>
    <row r="441" s="31" customFormat="1"/>
    <row r="442" s="31" customFormat="1"/>
    <row r="443" s="31" customFormat="1"/>
    <row r="444" s="31" customFormat="1"/>
    <row r="445" s="31" customFormat="1"/>
    <row r="446" s="31" customFormat="1"/>
    <row r="447" s="31" customFormat="1"/>
    <row r="448" s="31" customFormat="1"/>
    <row r="449" s="31" customFormat="1"/>
    <row r="450" s="31" customFormat="1"/>
    <row r="451" s="31" customFormat="1"/>
    <row r="452" s="31" customFormat="1"/>
    <row r="453" s="31" customFormat="1"/>
    <row r="454" s="31" customFormat="1"/>
    <row r="455" s="31" customFormat="1"/>
    <row r="456" s="31" customFormat="1"/>
    <row r="457" s="31" customFormat="1"/>
    <row r="458" s="31" customFormat="1"/>
    <row r="459" s="31" customFormat="1"/>
    <row r="460" s="31" customFormat="1"/>
    <row r="461" s="31" customFormat="1"/>
    <row r="462" s="31" customFormat="1"/>
    <row r="463" s="31" customFormat="1"/>
    <row r="464" s="31" customFormat="1"/>
    <row r="465" s="31" customFormat="1"/>
    <row r="466" s="31" customFormat="1"/>
    <row r="467" s="31" customFormat="1"/>
    <row r="468" s="31" customFormat="1"/>
    <row r="469" s="31" customFormat="1"/>
    <row r="470" s="31" customFormat="1"/>
    <row r="471" s="31" customFormat="1"/>
    <row r="472" s="31" customFormat="1"/>
    <row r="473" s="31" customFormat="1"/>
    <row r="474" s="31" customFormat="1"/>
    <row r="475" s="31" customFormat="1"/>
    <row r="476" s="31" customFormat="1"/>
    <row r="477" s="31" customFormat="1"/>
    <row r="478" s="31" customFormat="1"/>
    <row r="479" s="31" customFormat="1"/>
    <row r="480" s="31" customFormat="1"/>
    <row r="481" s="31" customFormat="1"/>
    <row r="482" s="31" customFormat="1"/>
    <row r="483" s="31" customFormat="1"/>
    <row r="484" s="31" customFormat="1"/>
    <row r="485" s="31" customFormat="1"/>
    <row r="486" s="31" customFormat="1"/>
    <row r="487" s="31" customFormat="1"/>
    <row r="488" s="31" customFormat="1"/>
    <row r="489" s="31" customFormat="1"/>
    <row r="490" s="31" customFormat="1"/>
    <row r="491" s="31" customFormat="1"/>
    <row r="492" s="31" customFormat="1"/>
    <row r="493" s="31" customFormat="1"/>
    <row r="494" s="31" customFormat="1"/>
    <row r="495" s="31" customFormat="1"/>
    <row r="496" s="31" customFormat="1"/>
    <row r="497" s="31" customFormat="1"/>
    <row r="498" s="31" customFormat="1"/>
    <row r="499" s="31" customFormat="1"/>
    <row r="500" s="31" customFormat="1"/>
    <row r="501" s="31" customFormat="1"/>
    <row r="502" s="31" customFormat="1"/>
    <row r="503" s="31" customFormat="1"/>
    <row r="504" s="31" customFormat="1"/>
    <row r="505" s="31" customFormat="1"/>
    <row r="506" s="31" customFormat="1"/>
    <row r="507" s="31" customFormat="1"/>
    <row r="508" s="31" customFormat="1"/>
    <row r="509" s="31" customFormat="1"/>
    <row r="510" s="31" customFormat="1"/>
    <row r="511" s="31" customFormat="1"/>
    <row r="512" s="31" customFormat="1"/>
    <row r="513" s="31" customFormat="1"/>
    <row r="514" s="31" customFormat="1"/>
    <row r="515" s="31" customFormat="1"/>
    <row r="516" s="31" customFormat="1"/>
    <row r="517" s="31" customFormat="1"/>
    <row r="518" s="31" customFormat="1"/>
    <row r="519" s="31" customFormat="1"/>
    <row r="520" s="31" customFormat="1"/>
    <row r="521" s="31" customFormat="1"/>
    <row r="522" s="31" customFormat="1"/>
    <row r="523" s="31" customFormat="1"/>
    <row r="524" s="31" customFormat="1"/>
    <row r="525" s="31" customFormat="1"/>
    <row r="526" s="31" customFormat="1"/>
    <row r="527" s="31" customFormat="1"/>
    <row r="528" s="31" customFormat="1"/>
    <row r="529" s="31" customFormat="1"/>
    <row r="530" s="31" customFormat="1"/>
    <row r="531" s="31" customFormat="1"/>
    <row r="532" s="31" customFormat="1"/>
    <row r="533" s="31" customFormat="1"/>
    <row r="534" s="31" customFormat="1"/>
    <row r="535" s="31" customFormat="1"/>
    <row r="536" s="31" customFormat="1"/>
    <row r="537" s="31" customFormat="1"/>
    <row r="538" s="31" customFormat="1"/>
    <row r="539" s="31" customFormat="1"/>
    <row r="540" s="31" customFormat="1"/>
    <row r="541" s="31" customFormat="1"/>
    <row r="542" s="31" customFormat="1"/>
    <row r="543" s="31" customFormat="1"/>
    <row r="544" s="31" customFormat="1"/>
    <row r="545" s="31" customFormat="1"/>
    <row r="546" s="31" customFormat="1"/>
    <row r="547" s="31" customFormat="1"/>
    <row r="548" s="31" customFormat="1"/>
    <row r="549" s="31" customFormat="1"/>
    <row r="550" s="31" customFormat="1"/>
    <row r="551" s="31" customFormat="1"/>
    <row r="552" s="31" customFormat="1"/>
    <row r="553" s="31" customFormat="1"/>
    <row r="554" s="31" customFormat="1"/>
    <row r="555" s="31" customFormat="1"/>
    <row r="556" s="31" customFormat="1"/>
    <row r="557" s="31" customFormat="1"/>
    <row r="558" s="31" customFormat="1"/>
    <row r="559" s="31" customFormat="1"/>
    <row r="560" s="31" customFormat="1"/>
    <row r="561" s="31" customFormat="1"/>
    <row r="562" s="31" customFormat="1"/>
    <row r="563" s="31" customFormat="1"/>
    <row r="564" s="31" customFormat="1"/>
    <row r="565" s="31" customFormat="1"/>
    <row r="566" s="31" customFormat="1"/>
    <row r="567" s="31" customFormat="1"/>
    <row r="568" s="31" customFormat="1"/>
    <row r="569" s="31" customFormat="1"/>
    <row r="570" s="31" customFormat="1"/>
    <row r="571" s="31" customFormat="1"/>
    <row r="572" s="31" customFormat="1"/>
    <row r="573" s="31" customFormat="1"/>
    <row r="574" s="31" customFormat="1"/>
    <row r="575" s="31" customFormat="1"/>
    <row r="576" s="31" customFormat="1"/>
    <row r="577" s="31" customFormat="1"/>
    <row r="578" s="31" customFormat="1"/>
    <row r="579" s="31" customFormat="1"/>
    <row r="580" s="31" customFormat="1"/>
    <row r="581" s="31" customFormat="1"/>
    <row r="582" s="31" customFormat="1"/>
    <row r="583" s="31" customFormat="1"/>
    <row r="584" s="31" customFormat="1"/>
    <row r="585" s="31" customFormat="1"/>
    <row r="586" s="31" customFormat="1"/>
    <row r="587" s="31" customFormat="1"/>
    <row r="588" s="31" customFormat="1"/>
    <row r="589" s="31" customFormat="1"/>
    <row r="590" s="31" customFormat="1"/>
    <row r="591" s="31" customFormat="1"/>
    <row r="592" s="31" customFormat="1"/>
    <row r="593" s="31" customFormat="1"/>
    <row r="594" s="31" customFormat="1"/>
    <row r="595" s="31" customFormat="1"/>
    <row r="596" s="31" customFormat="1"/>
    <row r="597" s="31" customFormat="1"/>
    <row r="598" s="31" customFormat="1"/>
    <row r="599" s="31" customFormat="1"/>
    <row r="600" s="31" customFormat="1"/>
    <row r="601" s="31" customFormat="1"/>
    <row r="602" s="31" customFormat="1"/>
    <row r="603" s="31" customFormat="1"/>
    <row r="604" s="31" customFormat="1"/>
    <row r="605" s="31" customFormat="1"/>
    <row r="606" s="31" customFormat="1"/>
    <row r="607" s="31" customFormat="1"/>
    <row r="608" s="31" customFormat="1"/>
    <row r="609" s="31" customFormat="1"/>
    <row r="610" s="31" customFormat="1"/>
    <row r="611" s="31" customFormat="1"/>
    <row r="612" s="31" customFormat="1"/>
    <row r="613" s="31" customFormat="1"/>
    <row r="614" s="31" customFormat="1"/>
    <row r="615" s="31" customFormat="1"/>
    <row r="616" s="31" customFormat="1"/>
    <row r="617" s="31" customFormat="1"/>
    <row r="618" s="31" customFormat="1"/>
    <row r="619" s="31" customFormat="1"/>
    <row r="620" s="31" customFormat="1"/>
    <row r="621" s="31" customFormat="1"/>
    <row r="622" s="31" customFormat="1"/>
    <row r="623" s="31" customFormat="1"/>
    <row r="624" s="31" customFormat="1"/>
    <row r="625" s="31" customFormat="1"/>
    <row r="626" s="31" customFormat="1"/>
    <row r="627" s="31" customFormat="1"/>
    <row r="628" s="31" customFormat="1"/>
    <row r="629" s="31" customFormat="1"/>
    <row r="630" s="31" customFormat="1"/>
    <row r="631" s="31" customFormat="1"/>
    <row r="632" s="31" customFormat="1"/>
    <row r="633" s="31" customFormat="1"/>
    <row r="634" s="31" customFormat="1"/>
    <row r="635" s="31" customFormat="1"/>
    <row r="636" s="31" customFormat="1"/>
    <row r="637" s="31" customFormat="1"/>
    <row r="638" s="31" customFormat="1"/>
    <row r="639" s="31" customFormat="1"/>
    <row r="640" s="31" customFormat="1"/>
    <row r="641" s="31" customFormat="1"/>
    <row r="642" s="31" customFormat="1"/>
    <row r="643" s="31" customFormat="1"/>
    <row r="644" s="31" customFormat="1"/>
    <row r="645" s="31" customFormat="1"/>
    <row r="646" s="31" customFormat="1"/>
    <row r="647" s="31" customFormat="1"/>
    <row r="648" s="31" customFormat="1"/>
    <row r="649" s="31" customFormat="1"/>
    <row r="650" s="31" customFormat="1"/>
    <row r="651" s="31" customFormat="1"/>
    <row r="652" s="31" customFormat="1"/>
    <row r="653" s="31" customFormat="1"/>
    <row r="654" s="31" customFormat="1"/>
    <row r="655" s="31" customFormat="1"/>
    <row r="656" s="31" customFormat="1"/>
    <row r="657" s="31" customFormat="1"/>
    <row r="658" s="31" customFormat="1"/>
    <row r="659" s="31" customFormat="1"/>
    <row r="660" s="31" customFormat="1"/>
    <row r="661" s="31" customFormat="1"/>
    <row r="662" s="31" customFormat="1"/>
    <row r="663" s="31" customFormat="1"/>
    <row r="664" s="31" customFormat="1"/>
    <row r="665" s="31" customFormat="1"/>
    <row r="666" s="31" customFormat="1"/>
    <row r="667" s="31" customFormat="1"/>
    <row r="668" s="31" customFormat="1"/>
    <row r="669" s="31" customFormat="1"/>
    <row r="670" s="31" customFormat="1"/>
    <row r="671" s="31" customFormat="1"/>
    <row r="672" s="31" customFormat="1"/>
    <row r="673" s="31" customFormat="1"/>
    <row r="674" s="31" customFormat="1"/>
    <row r="675" s="31" customFormat="1"/>
    <row r="676" s="31" customFormat="1"/>
    <row r="677" s="31" customFormat="1"/>
    <row r="678" s="31" customFormat="1"/>
    <row r="679" s="31" customFormat="1"/>
    <row r="680" s="31" customFormat="1"/>
    <row r="681" s="31" customFormat="1"/>
    <row r="682" s="31" customFormat="1"/>
    <row r="683" s="31" customFormat="1"/>
    <row r="684" s="31" customFormat="1"/>
    <row r="685" s="31" customFormat="1"/>
    <row r="686" s="31" customFormat="1"/>
    <row r="687" s="31" customFormat="1"/>
    <row r="688" s="31" customFormat="1"/>
    <row r="689" s="31" customFormat="1"/>
    <row r="690" s="31" customFormat="1"/>
    <row r="691" s="31" customFormat="1"/>
    <row r="692" s="31" customFormat="1"/>
    <row r="693" s="31" customFormat="1"/>
    <row r="694" s="31" customFormat="1"/>
    <row r="695" s="31" customFormat="1"/>
    <row r="696" s="31" customFormat="1"/>
    <row r="697" s="31" customFormat="1"/>
    <row r="698" s="31" customFormat="1"/>
    <row r="699" s="31" customFormat="1"/>
    <row r="700" s="31" customFormat="1"/>
    <row r="701" s="31" customFormat="1"/>
    <row r="702" s="31" customFormat="1"/>
    <row r="703" s="31" customFormat="1"/>
    <row r="704" s="31" customFormat="1"/>
    <row r="705" s="31" customFormat="1"/>
    <row r="706" s="31" customFormat="1"/>
    <row r="707" s="31" customFormat="1"/>
    <row r="708" s="31" customFormat="1"/>
    <row r="709" s="31" customFormat="1"/>
    <row r="710" s="31" customFormat="1"/>
    <row r="711" s="31" customFormat="1"/>
    <row r="712" s="31" customFormat="1"/>
    <row r="713" s="31" customFormat="1"/>
    <row r="714" s="31" customFormat="1"/>
    <row r="715" s="31" customFormat="1"/>
    <row r="716" s="31" customFormat="1"/>
    <row r="717" s="31" customFormat="1"/>
    <row r="718" s="31" customFormat="1"/>
    <row r="719" s="31" customFormat="1"/>
    <row r="720" s="31" customFormat="1"/>
    <row r="721" s="31" customFormat="1"/>
    <row r="722" s="31" customFormat="1"/>
    <row r="723" s="31" customFormat="1"/>
    <row r="724" s="31" customFormat="1"/>
    <row r="725" s="31" customFormat="1"/>
    <row r="726" s="31" customFormat="1"/>
    <row r="727" s="31" customFormat="1"/>
    <row r="728" s="31" customFormat="1"/>
    <row r="729" s="31" customFormat="1"/>
    <row r="730" s="31" customFormat="1"/>
    <row r="731" s="31" customFormat="1"/>
    <row r="732" s="31" customFormat="1"/>
    <row r="733" s="31" customFormat="1"/>
    <row r="734" s="31" customFormat="1"/>
    <row r="735" s="31" customFormat="1"/>
    <row r="736" s="31" customFormat="1"/>
    <row r="737" s="31" customFormat="1"/>
    <row r="738" s="31" customFormat="1"/>
    <row r="739" s="31" customFormat="1"/>
    <row r="740" s="31" customFormat="1"/>
    <row r="741" s="31" customFormat="1"/>
    <row r="742" s="31" customFormat="1"/>
    <row r="743" s="31" customFormat="1"/>
    <row r="744" s="31" customFormat="1"/>
    <row r="745" s="31" customFormat="1"/>
    <row r="746" s="31" customFormat="1"/>
    <row r="747" s="31" customFormat="1"/>
    <row r="748" s="31" customFormat="1"/>
    <row r="749" s="31" customFormat="1"/>
    <row r="750" s="31" customFormat="1"/>
    <row r="751" s="31" customFormat="1"/>
    <row r="752" s="31" customFormat="1"/>
    <row r="753" s="31" customFormat="1"/>
    <row r="754" s="31" customFormat="1"/>
    <row r="755" s="31" customFormat="1"/>
    <row r="756" s="31" customFormat="1"/>
    <row r="757" s="31" customFormat="1"/>
    <row r="758" s="31" customFormat="1"/>
    <row r="759" s="31" customFormat="1"/>
    <row r="760" s="31" customFormat="1"/>
    <row r="761" s="31" customFormat="1"/>
    <row r="762" s="31" customFormat="1"/>
    <row r="763" s="31" customFormat="1"/>
    <row r="764" s="31" customFormat="1"/>
    <row r="765" s="31" customFormat="1"/>
    <row r="766" s="31" customFormat="1"/>
    <row r="767" s="31" customFormat="1"/>
    <row r="768" s="31" customFormat="1"/>
    <row r="769" s="31" customFormat="1"/>
    <row r="770" s="31" customFormat="1"/>
    <row r="771" s="31" customFormat="1"/>
    <row r="772" s="31" customFormat="1"/>
    <row r="773" s="31" customFormat="1"/>
    <row r="774" s="31" customFormat="1"/>
    <row r="775" s="31" customFormat="1"/>
    <row r="776" s="31" customFormat="1"/>
    <row r="777" s="31" customFormat="1"/>
    <row r="778" s="31" customFormat="1"/>
    <row r="779" s="31" customFormat="1"/>
    <row r="780" s="31" customFormat="1"/>
    <row r="781" s="31" customFormat="1"/>
    <row r="782" s="31" customFormat="1"/>
    <row r="783" s="31" customFormat="1"/>
    <row r="784" s="31" customFormat="1"/>
    <row r="785" s="31" customFormat="1"/>
    <row r="786" s="31" customFormat="1"/>
    <row r="787" s="31" customFormat="1"/>
    <row r="788" s="31" customFormat="1"/>
    <row r="789" s="31" customFormat="1"/>
    <row r="790" s="31" customFormat="1"/>
    <row r="791" s="31" customFormat="1"/>
    <row r="792" s="31" customFormat="1"/>
    <row r="793" s="31" customFormat="1"/>
    <row r="794" s="31" customFormat="1"/>
    <row r="795" s="31" customFormat="1"/>
    <row r="796" s="31" customFormat="1"/>
    <row r="797" s="31" customFormat="1"/>
    <row r="798" s="31" customFormat="1"/>
    <row r="799" s="31" customFormat="1"/>
    <row r="800" s="31" customFormat="1"/>
    <row r="801" s="31" customFormat="1"/>
    <row r="802" s="31" customFormat="1"/>
    <row r="803" s="31" customFormat="1"/>
    <row r="804" s="31" customFormat="1"/>
    <row r="805" s="31" customFormat="1"/>
    <row r="806" s="31" customFormat="1"/>
    <row r="807" s="31" customFormat="1"/>
    <row r="808" s="31" customFormat="1"/>
    <row r="809" s="31" customFormat="1"/>
    <row r="810" s="31" customFormat="1"/>
    <row r="811" s="31" customFormat="1"/>
    <row r="812" s="31" customFormat="1"/>
    <row r="813" s="31" customFormat="1"/>
    <row r="814" s="31" customFormat="1"/>
    <row r="815" s="31" customFormat="1"/>
    <row r="816" s="31" customFormat="1"/>
    <row r="817" s="31" customFormat="1"/>
    <row r="818" s="31" customFormat="1"/>
    <row r="819" s="31" customFormat="1"/>
    <row r="820" s="31" customFormat="1"/>
    <row r="821" s="31" customFormat="1"/>
    <row r="822" s="31" customFormat="1"/>
    <row r="823" s="31" customFormat="1"/>
    <row r="824" s="31" customFormat="1"/>
    <row r="825" s="31" customFormat="1"/>
    <row r="826" s="31" customFormat="1"/>
    <row r="827" s="31" customFormat="1"/>
    <row r="828" s="31" customFormat="1"/>
    <row r="829" s="31" customFormat="1"/>
    <row r="830" s="31" customFormat="1"/>
    <row r="831" s="31" customFormat="1"/>
    <row r="832" s="31" customFormat="1"/>
    <row r="833" s="31" customFormat="1"/>
    <row r="834" s="31" customFormat="1"/>
    <row r="835" s="31" customFormat="1"/>
    <row r="836" s="31" customFormat="1"/>
    <row r="837" s="31" customFormat="1"/>
    <row r="838" s="31" customFormat="1"/>
    <row r="839" s="31" customFormat="1"/>
    <row r="840" s="31" customFormat="1"/>
    <row r="841" s="31" customFormat="1"/>
    <row r="842" s="31" customFormat="1"/>
    <row r="843" s="31" customFormat="1"/>
    <row r="844" s="31" customFormat="1"/>
    <row r="845" s="31" customFormat="1"/>
    <row r="846" s="31" customFormat="1"/>
    <row r="847" s="31" customFormat="1"/>
    <row r="848" s="31" customFormat="1"/>
    <row r="849" s="31" customFormat="1"/>
    <row r="850" s="31" customFormat="1"/>
    <row r="851" s="31" customFormat="1"/>
    <row r="852" s="31" customFormat="1"/>
    <row r="853" s="31" customFormat="1"/>
    <row r="854" s="31" customFormat="1"/>
    <row r="855" s="31" customFormat="1"/>
    <row r="856" s="31" customFormat="1"/>
    <row r="857" s="31" customFormat="1"/>
    <row r="858" s="31" customFormat="1"/>
    <row r="859" s="31" customFormat="1"/>
    <row r="860" s="31" customFormat="1"/>
    <row r="861" s="31" customFormat="1"/>
    <row r="862" s="31" customFormat="1"/>
    <row r="863" s="31" customFormat="1"/>
    <row r="864" s="31" customFormat="1"/>
    <row r="865" s="31" customFormat="1"/>
    <row r="866" s="31" customFormat="1"/>
    <row r="867" s="31" customFormat="1"/>
    <row r="868" s="31" customFormat="1"/>
    <row r="869" s="31" customFormat="1"/>
    <row r="870" s="31" customFormat="1"/>
    <row r="871" s="31" customFormat="1"/>
    <row r="872" s="31" customFormat="1"/>
    <row r="873" s="31" customFormat="1"/>
    <row r="874" s="31" customFormat="1"/>
    <row r="875" s="31" customFormat="1"/>
    <row r="876" s="31" customFormat="1"/>
    <row r="877" s="31" customFormat="1"/>
    <row r="878" s="31" customFormat="1"/>
    <row r="879" s="31" customFormat="1"/>
    <row r="880" s="31" customFormat="1"/>
    <row r="881" s="31" customFormat="1"/>
    <row r="882" s="31" customFormat="1"/>
    <row r="883" s="31" customFormat="1"/>
    <row r="884" s="31" customFormat="1"/>
    <row r="885" s="31" customFormat="1"/>
    <row r="886" s="31" customFormat="1"/>
    <row r="887" s="31" customFormat="1"/>
    <row r="888" s="31" customFormat="1"/>
    <row r="889" s="31" customFormat="1"/>
    <row r="890" s="31" customFormat="1"/>
    <row r="891" s="31" customFormat="1"/>
    <row r="892" s="31" customFormat="1"/>
    <row r="893" s="31" customFormat="1"/>
    <row r="894" s="31" customFormat="1"/>
    <row r="895" s="31" customFormat="1"/>
    <row r="896" s="31" customFormat="1"/>
    <row r="897" s="31" customFormat="1"/>
    <row r="898" s="31" customFormat="1"/>
    <row r="899" s="31" customFormat="1"/>
    <row r="900" s="31" customFormat="1"/>
    <row r="901" s="31" customFormat="1"/>
    <row r="902" s="31" customFormat="1"/>
    <row r="903" s="31" customFormat="1"/>
    <row r="904" s="31" customFormat="1"/>
    <row r="905" s="31" customFormat="1"/>
    <row r="906" s="31" customFormat="1"/>
    <row r="907" s="31" customFormat="1"/>
    <row r="908" s="31" customFormat="1"/>
    <row r="909" s="31" customFormat="1"/>
    <row r="910" s="31" customFormat="1"/>
    <row r="911" s="31" customFormat="1"/>
    <row r="912" s="31" customFormat="1"/>
    <row r="913" s="31" customFormat="1"/>
    <row r="914" s="31" customFormat="1"/>
    <row r="915" s="31" customFormat="1"/>
    <row r="916" s="31" customFormat="1"/>
    <row r="917" s="31" customFormat="1"/>
    <row r="918" s="31" customFormat="1"/>
    <row r="919" s="31" customFormat="1"/>
    <row r="920" s="31" customFormat="1"/>
    <row r="921" s="31" customFormat="1"/>
    <row r="922" s="31" customFormat="1"/>
    <row r="923" s="31" customFormat="1"/>
    <row r="924" s="31" customFormat="1"/>
    <row r="925" s="31" customFormat="1"/>
    <row r="926" s="31" customFormat="1"/>
    <row r="927" s="31" customFormat="1"/>
    <row r="928" s="31" customFormat="1"/>
    <row r="929" s="31" customFormat="1"/>
    <row r="930" s="31" customFormat="1"/>
    <row r="931" s="31" customFormat="1"/>
    <row r="932" s="31" customFormat="1"/>
    <row r="933" s="31" customFormat="1"/>
    <row r="934" s="31" customFormat="1"/>
    <row r="935" s="31" customFormat="1"/>
    <row r="936" s="31" customFormat="1"/>
    <row r="937" s="31" customFormat="1"/>
    <row r="938" s="31" customFormat="1"/>
    <row r="939" s="31" customFormat="1"/>
    <row r="940" s="31" customFormat="1"/>
    <row r="941" s="31" customFormat="1"/>
    <row r="942" s="31" customFormat="1"/>
    <row r="943" s="31" customFormat="1"/>
    <row r="944" s="31" customFormat="1"/>
    <row r="945" s="31" customFormat="1"/>
    <row r="946" s="31" customFormat="1"/>
    <row r="947" s="31" customFormat="1"/>
    <row r="948" s="31" customFormat="1"/>
    <row r="949" s="31" customFormat="1"/>
    <row r="950" s="31" customFormat="1"/>
    <row r="951" s="31" customFormat="1"/>
    <row r="952" s="31" customFormat="1"/>
    <row r="953" s="31" customFormat="1"/>
    <row r="954" s="31" customFormat="1"/>
    <row r="955" s="31" customFormat="1"/>
    <row r="956" s="31" customFormat="1"/>
    <row r="957" s="31" customFormat="1"/>
    <row r="958" s="31" customFormat="1"/>
    <row r="959" s="31" customFormat="1"/>
    <row r="960" s="31" customFormat="1"/>
    <row r="961" s="31" customFormat="1"/>
    <row r="962" s="31" customFormat="1"/>
    <row r="963" s="31" customFormat="1"/>
    <row r="964" s="31" customFormat="1"/>
    <row r="965" s="31" customFormat="1"/>
    <row r="966" s="31" customFormat="1"/>
    <row r="967" s="31" customFormat="1"/>
    <row r="968" s="31" customFormat="1"/>
    <row r="969" s="31" customFormat="1"/>
    <row r="970" s="31" customFormat="1"/>
    <row r="971" s="31" customFormat="1"/>
    <row r="972" s="31" customFormat="1"/>
    <row r="973" s="31" customFormat="1"/>
    <row r="974" s="31" customFormat="1"/>
    <row r="975" s="31" customFormat="1"/>
    <row r="976" s="31" customFormat="1"/>
    <row r="977" s="31" customFormat="1"/>
    <row r="978" s="31" customFormat="1"/>
    <row r="979" s="31" customFormat="1"/>
    <row r="980" s="31" customFormat="1"/>
    <row r="981" s="31" customFormat="1"/>
    <row r="982" s="31" customFormat="1"/>
    <row r="983" s="31" customFormat="1"/>
    <row r="984" s="31" customFormat="1"/>
    <row r="985" s="31" customFormat="1"/>
    <row r="986" s="31" customFormat="1"/>
    <row r="987" s="31" customFormat="1"/>
    <row r="988" s="31" customFormat="1"/>
    <row r="989" s="31" customFormat="1"/>
    <row r="990" s="31" customFormat="1"/>
    <row r="991" s="31" customFormat="1"/>
    <row r="992" s="31" customFormat="1"/>
    <row r="993" s="31" customFormat="1"/>
    <row r="994" s="31" customFormat="1"/>
    <row r="995" s="31" customFormat="1"/>
    <row r="996" s="31" customFormat="1"/>
    <row r="997" s="31" customFormat="1"/>
    <row r="998" s="31" customFormat="1"/>
    <row r="999" s="31" customFormat="1"/>
    <row r="1000" s="31" customFormat="1"/>
    <row r="1001" s="31" customFormat="1"/>
    <row r="1002" s="31" customFormat="1"/>
    <row r="1003" s="31" customFormat="1"/>
    <row r="1004" s="31" customFormat="1"/>
    <row r="1005" s="31" customFormat="1"/>
    <row r="1006" s="31" customFormat="1"/>
    <row r="1007" s="31" customFormat="1"/>
    <row r="1008" s="31" customFormat="1"/>
    <row r="1009" s="31" customFormat="1"/>
    <row r="1010" s="31" customFormat="1"/>
    <row r="1011" s="31" customFormat="1"/>
    <row r="1012" s="31" customFormat="1"/>
    <row r="1013" s="31" customFormat="1"/>
    <row r="1014" s="31" customFormat="1"/>
    <row r="1015" s="31" customFormat="1"/>
    <row r="1016" s="31" customFormat="1"/>
    <row r="1017" s="31" customFormat="1"/>
    <row r="1018" s="31" customFormat="1"/>
    <row r="1019" s="31" customFormat="1"/>
    <row r="1020" s="31" customFormat="1"/>
    <row r="1021" s="31" customFormat="1"/>
    <row r="1022" s="31" customFormat="1"/>
    <row r="1023" s="31" customFormat="1"/>
    <row r="1024" s="31" customFormat="1"/>
    <row r="1025" s="31" customFormat="1"/>
    <row r="1026" s="31" customFormat="1"/>
    <row r="1027" s="31" customFormat="1"/>
    <row r="1028" s="31" customFormat="1"/>
    <row r="1029" s="31" customFormat="1"/>
    <row r="1030" s="31" customFormat="1"/>
    <row r="1031" s="31" customFormat="1"/>
    <row r="1032" s="31" customFormat="1"/>
    <row r="1033" s="31" customFormat="1"/>
    <row r="1034" s="31" customFormat="1"/>
    <row r="1035" s="31" customFormat="1"/>
    <row r="1036" s="31" customFormat="1"/>
    <row r="1037" s="31" customFormat="1"/>
    <row r="1038" s="31" customFormat="1"/>
    <row r="1039" s="31" customFormat="1"/>
    <row r="1040" s="31" customFormat="1"/>
    <row r="1041" s="31" customFormat="1"/>
    <row r="1042" s="31" customFormat="1"/>
    <row r="1043" s="31" customFormat="1"/>
    <row r="1044" s="31" customFormat="1"/>
    <row r="1045" s="31" customFormat="1"/>
    <row r="1046" s="31" customFormat="1"/>
    <row r="1047" s="31" customFormat="1"/>
    <row r="1048" s="31" customFormat="1"/>
    <row r="1049" s="31" customFormat="1"/>
    <row r="1050" s="31" customFormat="1"/>
    <row r="1051" s="31" customFormat="1"/>
    <row r="1052" s="31" customFormat="1"/>
    <row r="1053" s="31" customFormat="1"/>
    <row r="1054" s="31" customFormat="1"/>
    <row r="1055" s="31" customFormat="1"/>
    <row r="1056" s="31" customFormat="1"/>
    <row r="1057" s="31" customFormat="1"/>
    <row r="1058" s="31" customFormat="1"/>
    <row r="1059" s="31" customFormat="1"/>
    <row r="1060" s="31" customFormat="1"/>
    <row r="1061" s="31" customFormat="1"/>
    <row r="1062" s="31" customFormat="1"/>
    <row r="1063" s="31" customFormat="1"/>
    <row r="1064" s="31" customFormat="1"/>
    <row r="1065" s="31" customFormat="1"/>
    <row r="1066" s="31" customFormat="1"/>
    <row r="1067" s="31" customFormat="1"/>
    <row r="1068" s="31" customFormat="1"/>
    <row r="1069" s="31" customFormat="1"/>
    <row r="1070" s="31" customFormat="1"/>
    <row r="1071" s="31" customFormat="1"/>
    <row r="1072" s="31" customFormat="1"/>
    <row r="1073" s="31" customFormat="1"/>
    <row r="1074" s="31" customFormat="1"/>
    <row r="1075" s="31" customFormat="1"/>
    <row r="1076" s="31" customFormat="1"/>
    <row r="1077" s="31" customFormat="1"/>
    <row r="1078" s="31" customFormat="1"/>
    <row r="1079" s="31" customFormat="1"/>
    <row r="1080" s="31" customFormat="1"/>
    <row r="1081" s="31" customFormat="1"/>
    <row r="1082" s="31" customFormat="1"/>
    <row r="1083" s="31" customFormat="1"/>
    <row r="1084" s="31" customFormat="1"/>
    <row r="1085" s="31" customFormat="1"/>
    <row r="1086" s="31" customFormat="1"/>
    <row r="1087" s="31" customFormat="1"/>
    <row r="1088" s="31" customFormat="1"/>
    <row r="1089" s="31" customFormat="1"/>
    <row r="1090" s="31" customFormat="1"/>
    <row r="1091" s="31" customFormat="1"/>
    <row r="1092" s="31" customFormat="1"/>
    <row r="1093" s="31" customFormat="1"/>
    <row r="1094" s="31" customFormat="1"/>
    <row r="1095" s="31" customFormat="1"/>
    <row r="1096" s="31" customFormat="1"/>
    <row r="1097" s="31" customFormat="1"/>
    <row r="1098" s="31" customFormat="1"/>
    <row r="1099" s="31" customFormat="1"/>
    <row r="1100" s="31" customFormat="1"/>
    <row r="1101" s="31" customFormat="1"/>
    <row r="1102" s="31" customFormat="1"/>
    <row r="1103" s="31" customFormat="1"/>
    <row r="1104" s="31" customFormat="1"/>
    <row r="1105" s="31" customFormat="1"/>
    <row r="1106" s="31" customFormat="1"/>
    <row r="1107" s="31" customFormat="1"/>
    <row r="1108" s="31" customFormat="1"/>
    <row r="1109" s="31" customFormat="1"/>
    <row r="1110" s="31" customFormat="1"/>
    <row r="1111" s="31" customFormat="1"/>
    <row r="1112" s="31" customFormat="1"/>
    <row r="1113" s="31" customFormat="1"/>
    <row r="1114" s="31" customFormat="1"/>
    <row r="1115" s="31" customFormat="1"/>
    <row r="1116" s="31" customFormat="1"/>
    <row r="1117" s="31" customFormat="1"/>
    <row r="1118" s="31" customFormat="1"/>
    <row r="1119" s="31" customFormat="1"/>
    <row r="1120" s="31" customFormat="1"/>
    <row r="1121" s="31" customFormat="1"/>
    <row r="1122" s="31" customFormat="1"/>
    <row r="1123" s="31" customFormat="1"/>
    <row r="1124" s="31" customFormat="1"/>
    <row r="1125" s="31" customFormat="1"/>
    <row r="1126" s="31" customFormat="1"/>
    <row r="1127" s="31" customFormat="1"/>
    <row r="1128" s="31" customFormat="1"/>
    <row r="1129" s="31" customFormat="1"/>
    <row r="1130" s="31" customFormat="1"/>
    <row r="1131" s="31" customFormat="1"/>
    <row r="1132" s="31" customFormat="1"/>
    <row r="1133" s="31" customFormat="1"/>
    <row r="1134" s="31" customFormat="1"/>
    <row r="1135" s="31" customFormat="1"/>
    <row r="1136" s="31" customFormat="1"/>
    <row r="1137" s="31" customFormat="1"/>
    <row r="1138" s="31" customFormat="1"/>
    <row r="1139" s="31" customFormat="1"/>
    <row r="1140" s="31" customFormat="1"/>
    <row r="1141" s="31" customFormat="1"/>
    <row r="1142" s="31" customFormat="1"/>
    <row r="1143" s="31" customFormat="1"/>
    <row r="1144" s="31" customFormat="1"/>
    <row r="1145" s="31" customFormat="1"/>
    <row r="1146" s="31" customFormat="1"/>
    <row r="1147" s="31" customFormat="1"/>
    <row r="1148" s="31" customFormat="1"/>
    <row r="1149" s="31" customFormat="1"/>
    <row r="1150" s="31" customFormat="1"/>
    <row r="1151" s="31" customFormat="1"/>
    <row r="1152" s="31" customFormat="1"/>
    <row r="1153" s="31" customFormat="1"/>
    <row r="1154" s="31" customFormat="1"/>
    <row r="1155" s="31" customFormat="1"/>
    <row r="1156" s="31" customFormat="1"/>
    <row r="1157" s="31" customFormat="1"/>
    <row r="1158" s="31" customFormat="1"/>
    <row r="1159" s="31" customFormat="1"/>
    <row r="1160" s="31" customFormat="1"/>
    <row r="1161" s="31" customFormat="1"/>
    <row r="1162" s="31" customFormat="1"/>
    <row r="1163" s="31" customFormat="1"/>
    <row r="1164" s="31" customFormat="1"/>
    <row r="1165" s="31" customFormat="1"/>
    <row r="1166" s="31" customFormat="1"/>
    <row r="1167" s="31" customFormat="1"/>
    <row r="1168" s="31" customFormat="1"/>
    <row r="1169" s="31" customFormat="1"/>
    <row r="1170" s="31" customFormat="1"/>
    <row r="1171" s="31" customFormat="1"/>
    <row r="1172" s="31" customFormat="1"/>
    <row r="1173" s="31" customFormat="1"/>
    <row r="1174" s="31" customFormat="1"/>
    <row r="1175" s="31" customFormat="1"/>
    <row r="1176" s="31" customFormat="1"/>
    <row r="1177" s="31" customFormat="1"/>
    <row r="1178" s="31" customFormat="1"/>
    <row r="1179" s="31" customFormat="1"/>
    <row r="1180" s="31" customFormat="1"/>
    <row r="1181" s="31" customFormat="1"/>
    <row r="1182" s="31" customFormat="1"/>
    <row r="1183" s="31" customFormat="1"/>
    <row r="1184" s="31" customFormat="1"/>
    <row r="1185" s="31" customFormat="1"/>
    <row r="1186" s="31" customFormat="1"/>
    <row r="1187" s="31" customFormat="1"/>
    <row r="1188" s="31" customFormat="1"/>
    <row r="1189" s="31" customFormat="1"/>
    <row r="1190" s="31" customFormat="1"/>
    <row r="1191" s="31" customFormat="1"/>
    <row r="1192" s="31" customFormat="1"/>
    <row r="1193" s="31" customFormat="1"/>
    <row r="1194" s="31" customFormat="1"/>
    <row r="1195" s="31" customFormat="1"/>
    <row r="1196" s="31" customFormat="1"/>
    <row r="1197" s="31" customFormat="1"/>
    <row r="1198" s="31" customFormat="1"/>
    <row r="1199" s="31" customFormat="1"/>
    <row r="1200" s="31" customFormat="1"/>
    <row r="1201" s="31" customFormat="1"/>
    <row r="1202" s="31" customFormat="1"/>
    <row r="1203" s="31" customFormat="1"/>
    <row r="1204" s="31" customFormat="1"/>
    <row r="1205" s="31" customFormat="1"/>
    <row r="1206" s="31" customFormat="1"/>
    <row r="1207" s="31" customFormat="1"/>
    <row r="1208" s="31" customFormat="1"/>
    <row r="1209" s="31" customFormat="1"/>
    <row r="1210" s="31" customFormat="1"/>
    <row r="1211" s="31" customFormat="1"/>
    <row r="1212" s="31" customFormat="1"/>
    <row r="1213" s="31" customFormat="1"/>
    <row r="1214" s="31" customFormat="1"/>
    <row r="1215" s="31" customFormat="1"/>
    <row r="1216" s="31" customFormat="1"/>
    <row r="1217" s="31" customFormat="1"/>
    <row r="1218" s="31" customFormat="1"/>
    <row r="1219" s="31" customFormat="1"/>
    <row r="1220" s="31" customFormat="1"/>
    <row r="1221" s="31" customFormat="1"/>
    <row r="1222" s="31" customFormat="1"/>
    <row r="1223" s="31" customFormat="1"/>
    <row r="1224" s="31" customFormat="1"/>
    <row r="1225" s="31" customFormat="1"/>
    <row r="1226" s="31" customFormat="1"/>
    <row r="1227" s="31" customFormat="1"/>
    <row r="1228" s="31" customFormat="1"/>
    <row r="1229" s="31" customFormat="1"/>
    <row r="1230" s="31" customFormat="1"/>
    <row r="1231" s="31" customFormat="1"/>
    <row r="1232" s="31" customFormat="1"/>
    <row r="1233" s="31" customFormat="1"/>
    <row r="1234" s="31" customFormat="1"/>
    <row r="1235" s="31" customFormat="1"/>
    <row r="1236" s="31" customFormat="1"/>
    <row r="1237" s="31" customFormat="1"/>
    <row r="1238" s="31" customFormat="1"/>
    <row r="1239" s="31" customFormat="1"/>
    <row r="1240" s="31" customFormat="1"/>
    <row r="1241" s="31" customFormat="1"/>
    <row r="1242" s="31" customFormat="1"/>
    <row r="1243" s="31" customFormat="1"/>
    <row r="1244" s="31" customFormat="1"/>
    <row r="1245" s="31" customFormat="1"/>
    <row r="1246" s="31" customFormat="1"/>
    <row r="1247" s="31" customFormat="1"/>
    <row r="1248" s="31" customFormat="1"/>
    <row r="1249" s="31" customFormat="1"/>
    <row r="1250" s="31" customFormat="1"/>
    <row r="1251" s="31" customFormat="1"/>
    <row r="1252" s="31" customFormat="1"/>
    <row r="1253" s="31" customFormat="1"/>
    <row r="1254" s="31" customFormat="1"/>
    <row r="1255" s="31" customFormat="1"/>
    <row r="1256" s="31" customFormat="1"/>
    <row r="1257" s="31" customFormat="1"/>
    <row r="1258" s="31" customFormat="1"/>
    <row r="1259" s="31" customFormat="1"/>
    <row r="1260" s="31" customFormat="1"/>
    <row r="1261" s="31" customFormat="1"/>
    <row r="1262" s="31" customFormat="1"/>
    <row r="1263" s="31" customFormat="1"/>
    <row r="1264" s="31" customFormat="1"/>
    <row r="1265" s="31" customFormat="1"/>
    <row r="1266" s="31" customFormat="1"/>
    <row r="1267" s="31" customFormat="1"/>
    <row r="1268" s="31" customFormat="1"/>
    <row r="1269" s="31" customFormat="1"/>
    <row r="1270" s="31" customFormat="1"/>
    <row r="1271" s="31" customFormat="1"/>
    <row r="1272" s="31" customFormat="1"/>
    <row r="1273" s="31" customFormat="1"/>
    <row r="1274" s="31" customFormat="1"/>
    <row r="1275" s="31" customFormat="1"/>
    <row r="1276" s="31" customFormat="1"/>
    <row r="1277" s="31" customFormat="1"/>
    <row r="1278" s="31" customFormat="1"/>
    <row r="1279" s="31" customFormat="1"/>
    <row r="1280" s="31" customFormat="1"/>
    <row r="1281" s="31" customFormat="1"/>
    <row r="1282" s="31" customFormat="1"/>
    <row r="1283" s="31" customFormat="1"/>
    <row r="1284" s="31" customFormat="1"/>
    <row r="1285" s="31" customFormat="1"/>
    <row r="1286" s="31" customFormat="1"/>
    <row r="1287" s="31" customFormat="1"/>
    <row r="1288" s="31" customFormat="1"/>
    <row r="1289" s="31" customFormat="1"/>
    <row r="1290" s="31" customFormat="1"/>
    <row r="1291" s="31" customFormat="1"/>
    <row r="1292" s="31" customFormat="1"/>
    <row r="1293" s="31" customFormat="1"/>
    <row r="1294" s="31" customFormat="1"/>
    <row r="1295" s="31" customFormat="1"/>
    <row r="1296" s="31" customFormat="1"/>
    <row r="1297" s="31" customFormat="1"/>
    <row r="1298" s="31" customFormat="1"/>
    <row r="1299" s="31" customFormat="1"/>
    <row r="1300" s="31" customFormat="1"/>
    <row r="1301" s="31" customFormat="1"/>
    <row r="1302" s="31" customFormat="1"/>
    <row r="1303" s="31" customFormat="1"/>
    <row r="1304" s="31" customFormat="1"/>
    <row r="1305" s="31" customFormat="1"/>
    <row r="1306" s="31" customFormat="1"/>
    <row r="1307" s="31" customFormat="1"/>
    <row r="1308" s="31" customFormat="1"/>
    <row r="1309" s="31" customFormat="1"/>
    <row r="1310" s="31" customFormat="1"/>
    <row r="1311" s="31" customFormat="1"/>
    <row r="1312" s="31" customFormat="1"/>
    <row r="1313" s="31" customFormat="1"/>
    <row r="1314" s="31" customFormat="1"/>
    <row r="1315" s="31" customFormat="1"/>
    <row r="1316" s="31" customFormat="1"/>
    <row r="1317" s="31" customFormat="1"/>
    <row r="1318" s="31" customFormat="1"/>
    <row r="1319" s="31" customFormat="1"/>
    <row r="1320" s="31" customFormat="1"/>
    <row r="1321" s="31" customFormat="1"/>
    <row r="1322" s="31" customFormat="1"/>
    <row r="1323" s="31" customFormat="1"/>
    <row r="1324" s="31" customFormat="1"/>
    <row r="1325" s="31" customFormat="1"/>
    <row r="1326" s="31" customFormat="1"/>
    <row r="1327" s="31" customFormat="1"/>
    <row r="1328" s="31" customFormat="1"/>
    <row r="1329" s="31" customFormat="1"/>
    <row r="1330" s="31" customFormat="1"/>
    <row r="1331" s="31" customFormat="1"/>
    <row r="1332" s="31" customFormat="1"/>
    <row r="1333" s="31" customFormat="1"/>
    <row r="1334" s="31" customFormat="1"/>
    <row r="1335" s="31" customFormat="1"/>
    <row r="1336" s="31" customFormat="1"/>
    <row r="1337" s="31" customFormat="1"/>
    <row r="1338" s="31" customFormat="1"/>
    <row r="1339" s="31" customFormat="1"/>
    <row r="1340" s="31" customFormat="1"/>
    <row r="1341" s="31" customFormat="1"/>
    <row r="1342" s="31" customFormat="1"/>
    <row r="1343" s="31" customFormat="1"/>
    <row r="1344" s="31" customFormat="1"/>
    <row r="1345" s="31" customFormat="1"/>
    <row r="1346" s="31" customFormat="1"/>
    <row r="1347" s="31" customFormat="1"/>
    <row r="1348" s="31" customFormat="1"/>
    <row r="1349" s="31" customFormat="1"/>
    <row r="1350" s="31" customFormat="1"/>
    <row r="1351" s="31" customFormat="1"/>
    <row r="1352" s="31" customFormat="1"/>
    <row r="1353" s="31" customFormat="1"/>
    <row r="1354" s="31" customFormat="1"/>
    <row r="1355" s="31" customFormat="1"/>
    <row r="1356" s="31" customFormat="1"/>
    <row r="1357" s="31" customFormat="1"/>
    <row r="1358" s="31" customFormat="1"/>
    <row r="1359" s="31" customFormat="1"/>
    <row r="1360" s="31" customFormat="1"/>
    <row r="1361" s="31" customFormat="1"/>
    <row r="1362" s="31" customFormat="1"/>
    <row r="1363" s="31" customFormat="1"/>
    <row r="1364" s="31" customFormat="1"/>
    <row r="1365" s="31" customFormat="1"/>
    <row r="1366" s="31" customFormat="1"/>
    <row r="1367" s="31" customFormat="1"/>
    <row r="1368" s="31" customFormat="1"/>
    <row r="1369" s="31" customFormat="1"/>
    <row r="1370" s="31" customFormat="1"/>
    <row r="1371" s="31" customFormat="1"/>
    <row r="1372" s="31" customFormat="1"/>
    <row r="1373" s="31" customFormat="1"/>
    <row r="1374" s="31" customFormat="1"/>
    <row r="1375" s="31" customFormat="1"/>
    <row r="1376" s="31" customFormat="1"/>
    <row r="1377" s="31" customFormat="1"/>
    <row r="1378" s="31" customFormat="1"/>
    <row r="1379" s="31" customFormat="1"/>
    <row r="1380" s="31" customFormat="1"/>
    <row r="1381" s="31" customFormat="1"/>
    <row r="1382" s="31" customFormat="1"/>
    <row r="1383" s="31" customFormat="1"/>
    <row r="1384" s="31" customFormat="1"/>
    <row r="1385" s="31" customFormat="1"/>
    <row r="1386" s="31" customFormat="1"/>
    <row r="1387" s="31" customFormat="1"/>
    <row r="1388" s="31" customFormat="1"/>
    <row r="1389" s="31" customFormat="1"/>
    <row r="1390" s="31" customFormat="1"/>
    <row r="1391" s="31" customFormat="1"/>
    <row r="1392" s="31" customFormat="1"/>
    <row r="1393" s="31" customFormat="1"/>
    <row r="1394" s="31" customFormat="1"/>
    <row r="1395" s="31" customFormat="1"/>
    <row r="1396" s="31" customFormat="1"/>
    <row r="1397" s="31" customFormat="1"/>
    <row r="1398" s="31" customFormat="1"/>
    <row r="1399" s="31" customFormat="1"/>
    <row r="1400" s="31" customFormat="1"/>
    <row r="1401" s="31" customFormat="1"/>
    <row r="1402" s="31" customFormat="1"/>
    <row r="1403" s="31" customFormat="1"/>
    <row r="1404" s="31" customFormat="1"/>
    <row r="1405" s="31" customFormat="1"/>
    <row r="1406" s="31" customFormat="1"/>
    <row r="1407" s="31" customFormat="1"/>
    <row r="1408" s="31" customFormat="1"/>
    <row r="1409" s="31" customFormat="1"/>
    <row r="1410" s="31" customFormat="1"/>
    <row r="1411" s="31" customFormat="1"/>
    <row r="1412" s="31" customFormat="1"/>
    <row r="1413" s="31" customFormat="1"/>
    <row r="1414" s="31" customFormat="1"/>
    <row r="1415" s="31" customFormat="1"/>
    <row r="1416" s="31" customFormat="1"/>
    <row r="1417" s="31" customFormat="1"/>
    <row r="1418" s="31" customFormat="1"/>
    <row r="1419" s="31" customFormat="1"/>
    <row r="1420" s="31" customFormat="1"/>
    <row r="1421" s="31" customFormat="1"/>
    <row r="1422" s="31" customFormat="1"/>
    <row r="1423" s="31" customFormat="1"/>
    <row r="1424" s="31" customFormat="1"/>
    <row r="1425" s="31" customFormat="1"/>
    <row r="1426" s="31" customFormat="1"/>
    <row r="1427" s="31" customFormat="1"/>
    <row r="1428" s="31" customFormat="1"/>
    <row r="1429" s="31" customFormat="1"/>
    <row r="1430" s="31" customFormat="1"/>
    <row r="1431" s="31" customFormat="1"/>
    <row r="1432" s="31" customFormat="1"/>
    <row r="1433" s="31" customFormat="1"/>
    <row r="1434" s="31" customFormat="1"/>
    <row r="1435" s="31" customFormat="1"/>
    <row r="1436" s="31" customFormat="1"/>
    <row r="1437" s="31" customFormat="1"/>
    <row r="1438" s="31" customFormat="1"/>
    <row r="1439" s="31" customFormat="1"/>
    <row r="1440" s="31" customFormat="1"/>
    <row r="1441" s="31" customFormat="1"/>
    <row r="1442" s="31" customFormat="1"/>
    <row r="1443" s="31" customFormat="1"/>
    <row r="1444" s="31" customFormat="1"/>
    <row r="1445" s="31" customFormat="1"/>
    <row r="1446" s="31" customFormat="1"/>
    <row r="1447" s="31" customFormat="1"/>
    <row r="1448" s="31" customFormat="1"/>
    <row r="1449" s="31" customFormat="1"/>
    <row r="1450" s="31" customFormat="1"/>
    <row r="1451" s="31" customFormat="1"/>
    <row r="1452" s="31" customFormat="1"/>
    <row r="1453" s="31" customFormat="1"/>
    <row r="1454" s="31" customFormat="1"/>
    <row r="1455" s="31" customFormat="1"/>
    <row r="1456" s="31" customFormat="1"/>
    <row r="1457" s="31" customFormat="1"/>
    <row r="1458" s="31" customFormat="1"/>
    <row r="1459" s="31" customFormat="1"/>
    <row r="1460" s="31" customFormat="1"/>
    <row r="1461" s="31" customFormat="1"/>
    <row r="1462" s="31" customFormat="1"/>
    <row r="1463" s="31" customFormat="1"/>
    <row r="1464" s="31" customFormat="1"/>
    <row r="1465" s="31" customFormat="1"/>
    <row r="1466" s="31" customFormat="1"/>
    <row r="1467" s="31" customFormat="1"/>
    <row r="1468" s="31" customFormat="1"/>
    <row r="1469" s="31" customFormat="1"/>
    <row r="1470" s="31" customFormat="1"/>
    <row r="1471" s="31" customFormat="1"/>
    <row r="1472" s="31" customFormat="1"/>
    <row r="1473" s="31" customFormat="1"/>
    <row r="1474" s="31" customFormat="1"/>
    <row r="1475" s="31" customFormat="1"/>
    <row r="1476" s="31" customFormat="1"/>
    <row r="1477" s="31" customFormat="1"/>
    <row r="1478" s="31" customFormat="1"/>
    <row r="1479" s="31" customFormat="1"/>
    <row r="1480" s="31" customFormat="1"/>
    <row r="1481" s="31" customFormat="1"/>
    <row r="1482" s="31" customFormat="1"/>
    <row r="1483" s="31" customFormat="1"/>
    <row r="1484" s="31" customFormat="1"/>
    <row r="1485" s="31" customFormat="1"/>
    <row r="1486" s="31" customFormat="1"/>
    <row r="1487" s="31" customFormat="1"/>
    <row r="1488" s="31" customFormat="1"/>
    <row r="1489" s="31" customFormat="1"/>
    <row r="1490" s="31" customFormat="1"/>
    <row r="1491" s="31" customFormat="1"/>
    <row r="1492" s="31" customFormat="1"/>
    <row r="1493" s="31" customFormat="1"/>
    <row r="1494" s="31" customFormat="1"/>
    <row r="1495" s="31" customFormat="1"/>
    <row r="1496" s="31" customFormat="1"/>
    <row r="1497" s="31" customFormat="1"/>
    <row r="1498" s="31" customFormat="1"/>
    <row r="1499" s="31" customFormat="1"/>
    <row r="1500" s="31" customFormat="1"/>
    <row r="1501" s="31" customFormat="1"/>
    <row r="1502" s="31" customFormat="1"/>
    <row r="1503" s="31" customFormat="1"/>
    <row r="1504" s="31" customFormat="1"/>
    <row r="1505" s="31" customFormat="1"/>
    <row r="1506" s="31" customFormat="1"/>
    <row r="1507" s="31" customFormat="1"/>
    <row r="1508" s="31" customFormat="1"/>
    <row r="1509" s="31" customFormat="1"/>
    <row r="1510" s="31" customFormat="1"/>
    <row r="1511" s="31" customFormat="1"/>
    <row r="1512" s="31" customFormat="1"/>
    <row r="1513" s="31" customFormat="1"/>
    <row r="1514" s="31" customFormat="1"/>
    <row r="1515" s="31" customFormat="1"/>
    <row r="1516" s="31" customFormat="1"/>
    <row r="1517" s="31" customFormat="1"/>
    <row r="1518" s="31" customFormat="1"/>
    <row r="1519" s="31" customFormat="1"/>
    <row r="1520" s="31" customFormat="1"/>
    <row r="1521" s="31" customFormat="1"/>
    <row r="1522" s="31" customFormat="1"/>
    <row r="1523" s="31" customFormat="1"/>
    <row r="1524" s="31" customFormat="1"/>
    <row r="1525" s="31" customFormat="1"/>
    <row r="1526" s="31" customFormat="1"/>
    <row r="1527" s="31" customFormat="1"/>
    <row r="1528" s="31" customFormat="1"/>
    <row r="1529" s="31" customFormat="1"/>
    <row r="1530" s="31" customFormat="1"/>
    <row r="1531" s="31" customFormat="1"/>
    <row r="1532" s="31" customFormat="1"/>
    <row r="1533" s="31" customFormat="1"/>
    <row r="1534" s="31" customFormat="1"/>
    <row r="1535" s="31" customFormat="1"/>
    <row r="1536" s="31" customFormat="1"/>
    <row r="1537" s="31" customFormat="1"/>
    <row r="1538" s="31" customFormat="1"/>
    <row r="1539" s="31" customFormat="1"/>
    <row r="1540" s="31" customFormat="1"/>
    <row r="1541" s="31" customFormat="1"/>
    <row r="1542" s="31" customFormat="1"/>
    <row r="1543" s="31" customFormat="1"/>
    <row r="1544" s="31" customFormat="1"/>
    <row r="1545" s="31" customFormat="1"/>
    <row r="1546" s="31" customFormat="1"/>
    <row r="1547" s="31" customFormat="1"/>
    <row r="1548" s="31" customFormat="1"/>
    <row r="1549" s="31" customFormat="1"/>
    <row r="1550" s="31" customFormat="1"/>
    <row r="1551" s="31" customFormat="1"/>
    <row r="1552" s="31" customFormat="1"/>
    <row r="1553" s="31" customFormat="1"/>
    <row r="1554" s="31" customFormat="1"/>
    <row r="1555" s="31" customFormat="1"/>
    <row r="1556" s="31" customFormat="1"/>
    <row r="1557" s="31" customFormat="1"/>
    <row r="1558" s="31" customFormat="1"/>
    <row r="1559" s="31" customFormat="1"/>
    <row r="1560" s="31" customFormat="1"/>
    <row r="1561" s="31" customFormat="1"/>
    <row r="1562" s="31" customFormat="1"/>
    <row r="1563" s="31" customFormat="1"/>
    <row r="1564" s="31" customFormat="1"/>
    <row r="1565" s="31" customFormat="1"/>
    <row r="1566" s="31" customFormat="1"/>
    <row r="1567" s="31" customFormat="1"/>
    <row r="1568" s="31" customFormat="1"/>
    <row r="1569" s="31" customFormat="1"/>
    <row r="1570" s="31" customFormat="1"/>
    <row r="1571" s="31" customFormat="1"/>
    <row r="1572" s="31" customFormat="1"/>
    <row r="1573" s="31" customFormat="1"/>
    <row r="1574" s="31" customFormat="1"/>
    <row r="1575" s="31" customFormat="1"/>
    <row r="1576" s="31" customFormat="1"/>
    <row r="1577" s="31" customFormat="1"/>
    <row r="1578" s="31" customFormat="1"/>
    <row r="1579" s="31" customFormat="1"/>
    <row r="1580" s="31" customFormat="1"/>
    <row r="1581" s="31" customFormat="1"/>
    <row r="1582" s="31" customFormat="1"/>
    <row r="1583" s="31" customFormat="1"/>
    <row r="1584" s="31" customFormat="1"/>
    <row r="1585" s="31" customFormat="1"/>
    <row r="1586" s="31" customFormat="1"/>
    <row r="1587" s="31" customFormat="1"/>
    <row r="1588" s="31" customFormat="1"/>
    <row r="1589" s="31" customFormat="1"/>
    <row r="1590" s="31" customFormat="1"/>
    <row r="1591" s="31" customFormat="1"/>
    <row r="1592" s="31" customFormat="1"/>
    <row r="1593" s="31" customFormat="1"/>
    <row r="1594" s="31" customFormat="1"/>
    <row r="1595" s="31" customFormat="1"/>
    <row r="1596" s="31" customFormat="1"/>
    <row r="1597" s="31" customFormat="1"/>
    <row r="1598" s="31" customFormat="1"/>
    <row r="1599" s="31" customFormat="1"/>
    <row r="1600" s="31" customFormat="1"/>
    <row r="1601" s="31" customFormat="1"/>
    <row r="1602" s="31" customFormat="1"/>
    <row r="1603" s="31" customFormat="1"/>
    <row r="1604" s="31" customFormat="1"/>
    <row r="1605" s="31" customFormat="1"/>
    <row r="1606" s="31" customFormat="1"/>
    <row r="1607" s="31" customFormat="1"/>
    <row r="1608" s="31" customFormat="1"/>
    <row r="1609" s="31" customFormat="1"/>
    <row r="1610" s="31" customFormat="1"/>
    <row r="1611" s="31" customFormat="1"/>
    <row r="1612" s="31" customFormat="1"/>
    <row r="1613" s="31" customFormat="1"/>
    <row r="1614" s="31" customFormat="1"/>
    <row r="1615" s="31" customFormat="1"/>
    <row r="1616" s="31" customFormat="1"/>
    <row r="1617" s="31" customFormat="1"/>
    <row r="1618" s="31" customFormat="1"/>
    <row r="1619" s="31" customFormat="1"/>
    <row r="1620" s="31" customFormat="1"/>
    <row r="1621" s="31" customFormat="1"/>
    <row r="1622" s="31" customFormat="1"/>
    <row r="1623" s="31" customFormat="1"/>
    <row r="1624" s="31" customFormat="1"/>
    <row r="1625" s="31" customFormat="1"/>
    <row r="1626" s="31" customFormat="1"/>
    <row r="1627" s="31" customFormat="1"/>
    <row r="1628" s="31" customFormat="1"/>
    <row r="1629" s="31" customFormat="1"/>
    <row r="1630" s="31" customFormat="1"/>
    <row r="1631" s="31" customFormat="1"/>
    <row r="1632" s="31" customFormat="1"/>
    <row r="1633" s="31" customFormat="1"/>
    <row r="1634" s="31" customFormat="1"/>
    <row r="1635" s="31" customFormat="1"/>
    <row r="1636" s="31" customFormat="1"/>
    <row r="1637" s="31" customFormat="1"/>
    <row r="1638" s="31" customFormat="1"/>
    <row r="1639" s="31" customFormat="1"/>
    <row r="1640" s="31" customFormat="1"/>
    <row r="1641" s="31" customFormat="1"/>
    <row r="1642" s="31" customFormat="1"/>
    <row r="1643" s="31" customFormat="1"/>
    <row r="1644" s="31" customFormat="1"/>
    <row r="1645" s="31" customFormat="1"/>
    <row r="1646" s="31" customFormat="1"/>
    <row r="1647" s="31" customFormat="1"/>
    <row r="1648" s="31" customFormat="1"/>
    <row r="1649" s="31" customFormat="1"/>
    <row r="1650" s="31" customFormat="1"/>
    <row r="1651" s="31" customFormat="1"/>
    <row r="1652" s="31" customFormat="1"/>
    <row r="1653" s="31" customFormat="1"/>
    <row r="1654" s="31" customFormat="1"/>
    <row r="1655" s="31" customFormat="1"/>
    <row r="1656" s="31" customFormat="1"/>
    <row r="1657" s="31" customFormat="1"/>
    <row r="1658" s="31" customFormat="1"/>
    <row r="1659" s="31" customFormat="1"/>
    <row r="1660" s="31" customFormat="1"/>
    <row r="1661" s="31" customFormat="1"/>
    <row r="1662" s="31" customFormat="1"/>
    <row r="1663" s="31" customFormat="1"/>
    <row r="1664" s="31" customFormat="1"/>
    <row r="1665" s="31" customFormat="1"/>
    <row r="1666" s="31" customFormat="1"/>
    <row r="1667" s="31" customFormat="1"/>
    <row r="1668" s="31" customFormat="1"/>
    <row r="1669" s="31" customFormat="1"/>
    <row r="1670" s="31" customFormat="1"/>
    <row r="1671" s="31" customFormat="1"/>
    <row r="1672" s="31" customFormat="1"/>
    <row r="1673" s="31" customFormat="1"/>
    <row r="1674" s="31" customFormat="1"/>
    <row r="1675" s="31" customFormat="1"/>
    <row r="1676" s="31" customFormat="1"/>
    <row r="1677" s="31" customFormat="1"/>
    <row r="1678" s="31" customFormat="1"/>
    <row r="1679" s="31" customFormat="1"/>
    <row r="1680" s="31" customFormat="1"/>
    <row r="1681" s="31" customFormat="1"/>
    <row r="1682" s="31" customFormat="1"/>
    <row r="1683" s="31" customFormat="1"/>
    <row r="1684" s="31" customFormat="1"/>
    <row r="1685" s="31" customFormat="1"/>
    <row r="1686" s="31" customFormat="1"/>
    <row r="1687" s="31" customFormat="1"/>
    <row r="1688" s="31" customFormat="1"/>
    <row r="1689" s="31" customFormat="1"/>
    <row r="1690" s="31" customFormat="1"/>
    <row r="1691" s="31" customFormat="1"/>
    <row r="1692" s="31" customFormat="1"/>
    <row r="1693" s="31" customFormat="1"/>
    <row r="1694" s="31" customFormat="1"/>
    <row r="1695" s="31" customFormat="1"/>
    <row r="1696" s="31" customFormat="1"/>
    <row r="1697" s="31" customFormat="1"/>
    <row r="1698" s="31" customFormat="1"/>
    <row r="1699" s="31" customFormat="1"/>
    <row r="1700" s="31" customFormat="1"/>
    <row r="1701" s="31" customFormat="1"/>
    <row r="1702" s="31" customFormat="1"/>
    <row r="1703" s="31" customFormat="1"/>
    <row r="1704" s="31" customFormat="1"/>
    <row r="1705" s="31" customFormat="1"/>
    <row r="1706" s="31" customFormat="1"/>
    <row r="1707" s="31" customFormat="1"/>
    <row r="1708" s="31" customFormat="1"/>
    <row r="1709" s="31" customFormat="1"/>
    <row r="1710" s="31" customFormat="1"/>
    <row r="1711" s="31" customFormat="1"/>
    <row r="1712" s="31" customFormat="1"/>
    <row r="1713" s="31" customFormat="1"/>
    <row r="1714" s="31" customFormat="1"/>
    <row r="1715" s="31" customFormat="1"/>
    <row r="1716" s="31" customFormat="1"/>
    <row r="1717" s="31" customFormat="1"/>
    <row r="1718" s="31" customFormat="1"/>
    <row r="1719" s="31" customFormat="1"/>
    <row r="1720" s="31" customFormat="1"/>
    <row r="1721" s="31" customFormat="1"/>
    <row r="1722" s="31" customFormat="1"/>
    <row r="1723" s="31" customFormat="1"/>
    <row r="1724" s="31" customFormat="1"/>
    <row r="1725" s="31" customFormat="1"/>
    <row r="1726" s="31" customFormat="1"/>
    <row r="1727" s="31" customFormat="1"/>
    <row r="1728" s="31" customFormat="1"/>
    <row r="1729" s="31" customFormat="1"/>
    <row r="1730" s="31" customFormat="1"/>
    <row r="1731" s="31" customFormat="1"/>
    <row r="1732" s="31" customFormat="1"/>
    <row r="1733" s="31" customFormat="1"/>
    <row r="1734" s="31" customFormat="1"/>
    <row r="1735" s="31" customFormat="1"/>
    <row r="1736" s="31" customFormat="1"/>
    <row r="1737" s="31" customFormat="1"/>
    <row r="1738" s="31" customFormat="1"/>
    <row r="1739" s="31" customFormat="1"/>
    <row r="1740" s="31" customFormat="1"/>
    <row r="1741" s="31" customFormat="1"/>
    <row r="1742" s="31" customFormat="1"/>
    <row r="1743" s="31" customFormat="1"/>
    <row r="1744" s="31" customFormat="1"/>
    <row r="1745" s="31" customFormat="1"/>
    <row r="1746" s="31" customFormat="1"/>
    <row r="1747" s="31" customFormat="1"/>
    <row r="1748" s="31" customFormat="1"/>
    <row r="1749" s="31" customFormat="1"/>
    <row r="1750" s="31" customFormat="1"/>
    <row r="1751" s="31" customFormat="1"/>
    <row r="1752" s="31" customFormat="1"/>
    <row r="1753" s="31" customFormat="1"/>
    <row r="1754" s="31" customFormat="1"/>
    <row r="1755" s="31" customFormat="1"/>
    <row r="1756" s="31" customFormat="1"/>
    <row r="1757" s="31" customFormat="1"/>
    <row r="1758" s="31" customFormat="1"/>
    <row r="1759" s="31" customFormat="1"/>
    <row r="1760" s="31" customFormat="1"/>
    <row r="1761" s="31" customFormat="1"/>
    <row r="1762" s="31" customFormat="1"/>
    <row r="1763" s="31" customFormat="1"/>
    <row r="1764" s="31" customFormat="1"/>
    <row r="1765" s="31" customFormat="1"/>
    <row r="1766" s="31" customFormat="1"/>
    <row r="1767" s="31" customFormat="1"/>
    <row r="1768" s="31" customFormat="1"/>
    <row r="1769" s="31" customFormat="1"/>
    <row r="1770" s="31" customFormat="1"/>
    <row r="1771" s="31" customFormat="1"/>
    <row r="1772" s="31" customFormat="1"/>
    <row r="1773" s="31" customFormat="1"/>
    <row r="1774" s="31" customFormat="1"/>
    <row r="1775" s="31" customFormat="1"/>
    <row r="1776" s="31" customFormat="1"/>
    <row r="1777" s="31" customFormat="1"/>
    <row r="1778" s="31" customFormat="1"/>
    <row r="1779" s="31" customFormat="1"/>
    <row r="1780" s="31" customFormat="1"/>
    <row r="1781" s="31" customFormat="1"/>
    <row r="1782" s="31" customFormat="1"/>
    <row r="1783" s="31" customFormat="1"/>
    <row r="1784" s="31" customFormat="1"/>
    <row r="1785" s="31" customFormat="1"/>
    <row r="1786" s="31" customFormat="1"/>
    <row r="1787" s="31" customFormat="1"/>
    <row r="1788" s="31" customFormat="1"/>
    <row r="1789" s="31" customFormat="1"/>
    <row r="1790" s="31" customFormat="1"/>
    <row r="1791" s="31" customFormat="1"/>
    <row r="1792" s="31" customFormat="1"/>
    <row r="1793" s="31" customFormat="1"/>
    <row r="1794" s="31" customFormat="1"/>
    <row r="1795" s="31" customFormat="1"/>
    <row r="1796" s="31" customFormat="1"/>
    <row r="1797" s="31" customFormat="1"/>
    <row r="1798" s="31" customFormat="1"/>
    <row r="1799" s="31" customFormat="1"/>
    <row r="1800" s="31" customFormat="1"/>
    <row r="1801" s="31" customFormat="1"/>
    <row r="1802" s="31" customFormat="1"/>
    <row r="1803" s="31" customFormat="1"/>
    <row r="1804" s="31" customFormat="1"/>
    <row r="1805" s="31" customFormat="1"/>
    <row r="1806" s="31" customFormat="1"/>
    <row r="1807" s="31" customFormat="1"/>
    <row r="1808" s="31" customFormat="1"/>
    <row r="1809" s="31" customFormat="1"/>
    <row r="1810" s="31" customFormat="1"/>
    <row r="1811" s="31" customFormat="1"/>
    <row r="1812" s="31" customFormat="1"/>
    <row r="1813" s="31" customFormat="1"/>
    <row r="1814" s="31" customFormat="1"/>
    <row r="1815" s="31" customFormat="1"/>
    <row r="1816" s="31" customFormat="1"/>
    <row r="1817" s="31" customFormat="1"/>
    <row r="1818" s="31" customFormat="1"/>
    <row r="1819" s="31" customFormat="1"/>
    <row r="1820" s="31" customFormat="1"/>
    <row r="1821" s="31" customFormat="1"/>
    <row r="1822" s="31" customFormat="1"/>
    <row r="1823" s="31" customFormat="1"/>
    <row r="1824" s="31" customFormat="1"/>
    <row r="1825" s="31" customFormat="1"/>
    <row r="1826" s="31" customFormat="1"/>
    <row r="1827" s="31" customFormat="1"/>
    <row r="1828" s="31" customFormat="1"/>
    <row r="1829" s="31" customFormat="1"/>
    <row r="1830" s="31" customFormat="1"/>
    <row r="1831" s="31" customFormat="1"/>
    <row r="1832" s="31" customFormat="1"/>
    <row r="1833" s="31" customFormat="1"/>
    <row r="1834" s="31" customFormat="1"/>
    <row r="1835" s="31" customFormat="1"/>
    <row r="1836" s="31" customFormat="1"/>
    <row r="1837" s="31" customFormat="1"/>
    <row r="1838" s="31" customFormat="1"/>
    <row r="1839" s="31" customFormat="1"/>
    <row r="1840" s="31" customFormat="1"/>
    <row r="1841" s="31" customFormat="1"/>
    <row r="1842" s="31" customFormat="1"/>
    <row r="1843" s="31" customFormat="1"/>
    <row r="1844" s="31" customFormat="1"/>
    <row r="1845" s="31" customFormat="1"/>
    <row r="1846" s="31" customFormat="1"/>
    <row r="1847" s="31" customFormat="1"/>
    <row r="1848" s="31" customFormat="1"/>
    <row r="1849" s="31" customFormat="1"/>
    <row r="1850" s="31" customFormat="1"/>
    <row r="1851" s="31" customFormat="1"/>
    <row r="1852" s="31" customFormat="1"/>
    <row r="1853" s="31" customFormat="1"/>
    <row r="1854" s="31" customFormat="1"/>
    <row r="1855" s="31" customFormat="1"/>
    <row r="1856" s="31" customFormat="1"/>
    <row r="1857" s="31" customFormat="1"/>
    <row r="1858" s="31" customFormat="1"/>
    <row r="1859" s="31" customFormat="1"/>
    <row r="1860" s="31" customFormat="1"/>
    <row r="1861" s="31" customFormat="1"/>
    <row r="1862" s="31" customFormat="1"/>
    <row r="1863" s="31" customFormat="1"/>
    <row r="1864" s="31" customFormat="1"/>
    <row r="1865" s="31" customFormat="1"/>
    <row r="1866" s="31" customFormat="1"/>
    <row r="1867" s="31" customFormat="1"/>
    <row r="1868" s="31" customFormat="1"/>
    <row r="1869" s="31" customFormat="1"/>
    <row r="1870" s="31" customFormat="1"/>
    <row r="1871" s="31" customFormat="1"/>
    <row r="1872" s="31" customFormat="1"/>
    <row r="1873" s="31" customFormat="1"/>
    <row r="1874" s="31" customFormat="1"/>
    <row r="1875" s="31" customFormat="1"/>
    <row r="1876" s="31" customFormat="1"/>
    <row r="1877" s="31" customFormat="1"/>
    <row r="1878" s="31" customFormat="1"/>
    <row r="1879" s="31" customFormat="1"/>
    <row r="1880" s="31" customFormat="1"/>
    <row r="1881" s="31" customFormat="1"/>
    <row r="1882" s="31" customFormat="1"/>
    <row r="1883" s="31" customFormat="1"/>
    <row r="1884" s="31" customFormat="1"/>
    <row r="1885" s="31" customFormat="1"/>
    <row r="1886" s="31" customFormat="1"/>
    <row r="1887" s="31" customFormat="1"/>
    <row r="1888" s="31" customFormat="1"/>
    <row r="1889" s="31" customFormat="1"/>
    <row r="1890" s="31" customFormat="1"/>
    <row r="1891" s="31" customFormat="1"/>
    <row r="1892" s="31" customFormat="1"/>
    <row r="1893" s="31" customFormat="1"/>
    <row r="1894" s="31" customFormat="1"/>
    <row r="1895" s="31" customFormat="1"/>
    <row r="1896" s="31" customFormat="1"/>
    <row r="1897" s="31" customFormat="1"/>
    <row r="1898" s="31" customFormat="1"/>
    <row r="1899" s="31" customFormat="1"/>
    <row r="1900" s="31" customFormat="1"/>
    <row r="1901" s="31" customFormat="1"/>
    <row r="1902" s="31" customFormat="1"/>
    <row r="1903" s="31" customFormat="1"/>
    <row r="1904" s="31" customFormat="1"/>
    <row r="1905" s="31" customFormat="1"/>
    <row r="1906" s="31" customFormat="1"/>
    <row r="1907" s="31" customFormat="1"/>
    <row r="1908" s="31" customFormat="1"/>
    <row r="1909" s="31" customFormat="1"/>
    <row r="1910" s="31" customFormat="1"/>
    <row r="1911" s="31" customFormat="1"/>
    <row r="1912" s="31" customFormat="1"/>
    <row r="1913" s="31" customFormat="1"/>
    <row r="1914" s="31" customFormat="1"/>
    <row r="1915" s="31" customFormat="1"/>
    <row r="1916" s="31" customFormat="1"/>
    <row r="1917" s="31" customFormat="1"/>
    <row r="1918" s="31" customFormat="1"/>
    <row r="1919" s="31" customFormat="1"/>
    <row r="1920" s="31" customFormat="1"/>
    <row r="1921" s="31" customFormat="1"/>
    <row r="1922" s="31" customFormat="1"/>
    <row r="1923" s="31" customFormat="1"/>
    <row r="1924" s="31" customFormat="1"/>
    <row r="1925" s="31" customFormat="1"/>
    <row r="1926" s="31" customFormat="1"/>
    <row r="1927" s="31" customFormat="1"/>
    <row r="1928" s="31" customFormat="1"/>
    <row r="1929" s="31" customFormat="1"/>
    <row r="1930" s="31" customFormat="1"/>
    <row r="1931" s="31" customFormat="1"/>
    <row r="1932" s="31" customFormat="1"/>
    <row r="1933" s="31" customFormat="1"/>
    <row r="1934" s="31" customFormat="1"/>
    <row r="1935" s="31" customFormat="1"/>
    <row r="1936" s="31" customFormat="1"/>
    <row r="1937" s="31" customFormat="1"/>
    <row r="1938" s="31" customFormat="1"/>
    <row r="1939" s="31" customFormat="1"/>
    <row r="1940" s="31" customFormat="1"/>
    <row r="1941" s="31" customFormat="1"/>
    <row r="1942" s="31" customFormat="1"/>
    <row r="1943" s="31" customFormat="1"/>
    <row r="1944" s="31" customFormat="1"/>
    <row r="1945" s="31" customFormat="1"/>
    <row r="1946" s="31" customFormat="1"/>
    <row r="1947" s="31" customFormat="1"/>
    <row r="1948" s="31" customFormat="1"/>
    <row r="1949" s="31" customFormat="1"/>
    <row r="1950" s="31" customFormat="1"/>
    <row r="1951" s="31" customFormat="1"/>
    <row r="1952" s="31" customFormat="1"/>
    <row r="1953" s="31" customFormat="1"/>
    <row r="1954" s="31" customFormat="1"/>
    <row r="1955" s="31" customFormat="1"/>
    <row r="1956" s="31" customFormat="1"/>
    <row r="1957" s="31" customFormat="1"/>
    <row r="1958" s="31" customFormat="1"/>
    <row r="1959" s="31" customFormat="1"/>
    <row r="1960" s="31" customFormat="1"/>
    <row r="1961" s="31" customFormat="1"/>
    <row r="1962" s="31" customFormat="1"/>
    <row r="1963" s="31" customFormat="1"/>
    <row r="1964" s="31" customFormat="1"/>
    <row r="1965" s="31" customFormat="1"/>
    <row r="1966" s="31" customFormat="1"/>
    <row r="1967" s="31" customFormat="1"/>
    <row r="1968" s="31" customFormat="1"/>
    <row r="1969" s="31" customFormat="1"/>
    <row r="1970" s="31" customFormat="1"/>
    <row r="1971" s="31" customFormat="1"/>
    <row r="1972" s="31" customFormat="1"/>
    <row r="1973" s="31" customFormat="1"/>
    <row r="1974" s="31" customFormat="1"/>
    <row r="1975" s="31" customFormat="1"/>
    <row r="1976" s="31" customFormat="1"/>
    <row r="1977" s="31" customFormat="1"/>
    <row r="1978" s="31" customFormat="1"/>
    <row r="1979" s="31" customFormat="1"/>
    <row r="1980" s="31" customFormat="1"/>
    <row r="1981" s="31" customFormat="1"/>
    <row r="1982" s="31" customFormat="1"/>
    <row r="1983" s="31" customFormat="1"/>
    <row r="1984" s="31" customFormat="1"/>
    <row r="1985" s="31" customFormat="1"/>
    <row r="1986" s="31" customFormat="1"/>
    <row r="1987" s="31" customFormat="1"/>
    <row r="1988" s="31" customFormat="1"/>
    <row r="1989" s="31" customFormat="1"/>
    <row r="1990" s="31" customFormat="1"/>
    <row r="1991" s="31" customFormat="1"/>
    <row r="1992" s="31" customFormat="1"/>
    <row r="1993" s="31" customFormat="1"/>
    <row r="1994" s="31" customFormat="1"/>
    <row r="1995" s="31" customFormat="1"/>
    <row r="1996" s="31" customFormat="1"/>
    <row r="1997" s="31" customFormat="1"/>
    <row r="1998" s="31" customFormat="1"/>
    <row r="1999" s="31" customFormat="1"/>
    <row r="2000" s="31" customFormat="1"/>
    <row r="2001" s="31" customFormat="1"/>
    <row r="2002" s="31" customFormat="1"/>
    <row r="2003" s="31" customFormat="1"/>
    <row r="2004" s="31" customFormat="1"/>
    <row r="2005" s="31" customFormat="1"/>
    <row r="2006" s="31" customFormat="1"/>
    <row r="2007" s="31" customFormat="1"/>
    <row r="2008" s="31" customFormat="1"/>
    <row r="2009" s="31" customFormat="1"/>
    <row r="2010" s="31" customFormat="1"/>
    <row r="2011" s="31" customFormat="1"/>
    <row r="2012" s="31" customFormat="1"/>
    <row r="2013" s="31" customFormat="1"/>
    <row r="2014" s="31" customFormat="1"/>
    <row r="2015" s="31" customFormat="1"/>
    <row r="2016" s="31" customFormat="1"/>
    <row r="2017" s="31" customFormat="1"/>
    <row r="2018" s="31" customFormat="1"/>
    <row r="2019" s="31" customFormat="1"/>
    <row r="2020" s="31" customFormat="1"/>
    <row r="2021" s="31" customFormat="1"/>
    <row r="2022" s="31" customFormat="1"/>
    <row r="2023" s="31" customFormat="1"/>
    <row r="2024" s="31" customFormat="1"/>
    <row r="2025" s="31" customFormat="1"/>
    <row r="2026" s="31" customFormat="1"/>
    <row r="2027" s="31" customFormat="1"/>
    <row r="2028" s="31" customFormat="1"/>
    <row r="2029" s="31" customFormat="1"/>
    <row r="2030" s="31" customFormat="1"/>
    <row r="2031" s="31" customFormat="1"/>
    <row r="2032" s="31" customFormat="1"/>
    <row r="2033" s="31" customFormat="1"/>
    <row r="2034" s="31" customFormat="1"/>
    <row r="2035" s="31" customFormat="1"/>
    <row r="2036" s="31" customFormat="1"/>
    <row r="2037" s="31" customFormat="1"/>
    <row r="2038" s="31" customFormat="1"/>
    <row r="2039" s="31" customFormat="1"/>
    <row r="2040" s="31" customFormat="1"/>
    <row r="2041" s="31" customFormat="1"/>
    <row r="2042" s="31" customFormat="1"/>
    <row r="2043" s="31" customFormat="1"/>
    <row r="2044" s="31" customFormat="1"/>
    <row r="2045" s="31" customFormat="1"/>
    <row r="2046" s="31" customFormat="1"/>
    <row r="2047" s="31" customFormat="1"/>
    <row r="2048" s="31" customFormat="1"/>
    <row r="2049" s="31" customFormat="1"/>
    <row r="2050" s="31" customFormat="1"/>
    <row r="2051" s="31" customFormat="1"/>
    <row r="2052" s="31" customFormat="1"/>
    <row r="2053" s="31" customFormat="1"/>
    <row r="2054" s="31" customFormat="1"/>
    <row r="2055" s="31" customFormat="1"/>
    <row r="2056" s="31" customFormat="1"/>
    <row r="2057" s="31" customFormat="1"/>
    <row r="2058" s="31" customFormat="1"/>
    <row r="2059" s="31" customFormat="1"/>
    <row r="2060" s="31" customFormat="1"/>
    <row r="2061" s="31" customFormat="1"/>
    <row r="2062" s="31" customFormat="1"/>
    <row r="2063" s="31" customFormat="1"/>
    <row r="2064" s="31" customFormat="1"/>
    <row r="2065" s="31" customFormat="1"/>
    <row r="2066" s="31" customFormat="1"/>
    <row r="2067" s="31" customFormat="1"/>
    <row r="2068" s="31" customFormat="1"/>
    <row r="2069" s="31" customFormat="1"/>
    <row r="2070" s="31" customFormat="1"/>
    <row r="2071" s="31" customFormat="1"/>
    <row r="2072" s="31" customFormat="1"/>
    <row r="2073" s="31" customFormat="1"/>
    <row r="2074" s="31" customFormat="1"/>
    <row r="2075" s="31" customFormat="1"/>
    <row r="2076" s="31" customFormat="1"/>
    <row r="2077" s="31" customFormat="1"/>
    <row r="2078" s="31" customFormat="1"/>
    <row r="2079" s="31" customFormat="1"/>
    <row r="2080" s="31" customFormat="1"/>
    <row r="2081" s="31" customFormat="1"/>
    <row r="2082" s="31" customFormat="1"/>
    <row r="2083" s="31" customFormat="1"/>
    <row r="2084" s="31" customFormat="1"/>
    <row r="2085" s="31" customFormat="1"/>
    <row r="2086" s="31" customFormat="1"/>
    <row r="2087" s="31" customFormat="1"/>
    <row r="2088" s="31" customFormat="1"/>
    <row r="2089" s="31" customFormat="1"/>
    <row r="2090" s="31" customFormat="1"/>
    <row r="2091" s="31" customFormat="1"/>
    <row r="2092" s="31" customFormat="1"/>
    <row r="2093" s="31" customFormat="1"/>
    <row r="2094" s="31" customFormat="1"/>
    <row r="2095" s="31" customFormat="1"/>
    <row r="2096" s="31" customFormat="1"/>
    <row r="2097" s="31" customFormat="1"/>
    <row r="2098" s="31" customFormat="1"/>
    <row r="2099" s="31" customFormat="1"/>
    <row r="2100" s="31" customFormat="1"/>
    <row r="2101" s="31" customFormat="1"/>
    <row r="2102" s="31" customFormat="1"/>
    <row r="2103" s="31" customFormat="1"/>
    <row r="2104" s="31" customFormat="1"/>
    <row r="2105" s="31" customFormat="1"/>
    <row r="2106" s="31" customFormat="1"/>
    <row r="2107" s="31" customFormat="1"/>
    <row r="2108" s="31" customFormat="1"/>
    <row r="2109" s="31" customFormat="1"/>
    <row r="2110" s="31" customFormat="1"/>
    <row r="2111" s="31" customFormat="1"/>
    <row r="2112" s="31" customFormat="1"/>
    <row r="2113" s="31" customFormat="1"/>
    <row r="2114" s="31" customFormat="1"/>
    <row r="2115" s="31" customFormat="1"/>
    <row r="2116" s="31" customFormat="1"/>
    <row r="2117" s="31" customFormat="1"/>
    <row r="2118" s="31" customFormat="1"/>
    <row r="2119" s="31" customFormat="1"/>
    <row r="2120" s="31" customFormat="1"/>
    <row r="2121" s="31" customFormat="1"/>
    <row r="2122" s="31" customFormat="1"/>
    <row r="2123" s="31" customFormat="1"/>
    <row r="2124" s="31" customFormat="1"/>
    <row r="2125" s="31" customFormat="1"/>
    <row r="2126" s="31" customFormat="1"/>
    <row r="2127" s="31" customFormat="1"/>
    <row r="2128" s="31" customFormat="1"/>
    <row r="2129" s="31" customFormat="1"/>
    <row r="2130" s="31" customFormat="1"/>
    <row r="2131" s="31" customFormat="1"/>
    <row r="2132" s="31" customFormat="1"/>
    <row r="2133" s="31" customFormat="1"/>
    <row r="2134" s="31" customFormat="1"/>
    <row r="2135" s="31" customFormat="1"/>
    <row r="2136" s="31" customFormat="1"/>
    <row r="2137" s="31" customFormat="1"/>
    <row r="2138" s="31" customFormat="1"/>
    <row r="2139" s="31" customFormat="1"/>
    <row r="2140" s="31" customFormat="1"/>
    <row r="2141" s="31" customFormat="1"/>
    <row r="2142" s="31" customFormat="1"/>
    <row r="2143" s="31" customFormat="1"/>
    <row r="2144" s="31" customFormat="1"/>
    <row r="2145" s="31" customFormat="1"/>
    <row r="2146" s="31" customFormat="1"/>
    <row r="2147" s="31" customFormat="1"/>
    <row r="2148" s="31" customFormat="1"/>
    <row r="2149" s="31" customFormat="1"/>
    <row r="2150" s="31" customFormat="1"/>
    <row r="2151" s="31" customFormat="1"/>
    <row r="2152" s="31" customFormat="1"/>
    <row r="2153" s="31" customFormat="1"/>
    <row r="2154" s="31" customFormat="1"/>
    <row r="2155" s="31" customFormat="1"/>
    <row r="2156" s="31" customFormat="1"/>
    <row r="2157" s="31" customFormat="1"/>
    <row r="2158" s="31" customFormat="1"/>
    <row r="2159" s="31" customFormat="1"/>
    <row r="2160" s="31" customFormat="1"/>
    <row r="2161" s="31" customFormat="1"/>
    <row r="2162" s="31" customFormat="1"/>
    <row r="2163" s="31" customFormat="1"/>
    <row r="2164" s="31" customFormat="1"/>
    <row r="2165" s="31" customFormat="1"/>
    <row r="2166" s="31" customFormat="1"/>
    <row r="2167" s="31" customFormat="1"/>
    <row r="2168" s="31" customFormat="1"/>
    <row r="2169" s="31" customFormat="1"/>
    <row r="2170" s="31" customFormat="1"/>
    <row r="2171" s="31" customFormat="1"/>
    <row r="2172" s="31" customFormat="1"/>
    <row r="2173" s="31" customFormat="1"/>
    <row r="2174" s="31" customFormat="1"/>
    <row r="2175" s="31" customFormat="1"/>
    <row r="2176" s="31" customFormat="1"/>
    <row r="2177" s="31" customFormat="1"/>
    <row r="2178" s="31" customFormat="1"/>
    <row r="2179" s="31" customFormat="1"/>
    <row r="2180" s="31" customFormat="1"/>
    <row r="2181" s="31" customFormat="1"/>
    <row r="2182" s="31" customFormat="1"/>
    <row r="2183" s="31" customFormat="1"/>
    <row r="2184" s="31" customFormat="1"/>
    <row r="2185" s="31" customFormat="1"/>
    <row r="2186" s="31" customFormat="1"/>
    <row r="2187" s="31" customFormat="1"/>
    <row r="2188" s="31" customFormat="1"/>
    <row r="2189" s="31" customFormat="1"/>
    <row r="2190" s="31" customFormat="1"/>
    <row r="2191" s="31" customFormat="1"/>
    <row r="2192" s="31" customFormat="1"/>
    <row r="2193" s="31" customFormat="1"/>
    <row r="2194" s="31" customFormat="1"/>
    <row r="2195" s="31" customFormat="1"/>
    <row r="2196" s="31" customFormat="1"/>
    <row r="2197" s="31" customFormat="1"/>
    <row r="2198" s="31" customFormat="1"/>
    <row r="2199" s="31" customFormat="1"/>
    <row r="2200" s="31" customFormat="1"/>
    <row r="2201" s="31" customFormat="1"/>
    <row r="2202" s="31" customFormat="1"/>
    <row r="2203" s="31" customFormat="1"/>
    <row r="2204" s="31" customFormat="1"/>
    <row r="2205" s="31" customFormat="1"/>
    <row r="2206" s="31" customFormat="1"/>
    <row r="2207" s="31" customFormat="1"/>
    <row r="2208" s="31" customFormat="1"/>
    <row r="2209" s="31" customFormat="1"/>
    <row r="2210" s="31" customFormat="1"/>
    <row r="2211" s="31" customFormat="1"/>
    <row r="2212" s="31" customFormat="1"/>
    <row r="2213" s="31" customFormat="1"/>
    <row r="2214" s="31" customFormat="1"/>
    <row r="2215" s="31" customFormat="1"/>
    <row r="2216" s="31" customFormat="1"/>
    <row r="2217" s="31" customFormat="1"/>
    <row r="2218" s="31" customFormat="1"/>
    <row r="2219" s="31" customFormat="1"/>
    <row r="2220" s="31" customFormat="1"/>
    <row r="2221" s="31" customFormat="1"/>
    <row r="2222" s="31" customFormat="1"/>
    <row r="2223" s="31" customFormat="1"/>
    <row r="2224" s="31" customFormat="1"/>
    <row r="2225" s="31" customFormat="1"/>
    <row r="2226" s="31" customFormat="1"/>
    <row r="2227" s="31" customFormat="1"/>
    <row r="2228" s="31" customFormat="1"/>
    <row r="2229" s="31" customFormat="1"/>
    <row r="2230" s="31" customFormat="1"/>
    <row r="2231" s="31" customFormat="1"/>
    <row r="2232" s="31" customFormat="1"/>
    <row r="2233" s="31" customFormat="1"/>
    <row r="2234" s="31" customFormat="1"/>
    <row r="2235" s="31" customFormat="1"/>
    <row r="2236" s="31" customFormat="1"/>
    <row r="2237" s="31" customFormat="1"/>
    <row r="2238" s="31" customFormat="1"/>
    <row r="2239" s="31" customFormat="1"/>
    <row r="2240" s="31" customFormat="1"/>
    <row r="2241" s="31" customFormat="1"/>
    <row r="2242" s="31" customFormat="1"/>
    <row r="2243" s="31" customFormat="1"/>
    <row r="2244" s="31" customFormat="1"/>
    <row r="2245" s="31" customFormat="1"/>
    <row r="2246" s="31" customFormat="1"/>
    <row r="2247" s="31" customFormat="1"/>
    <row r="2248" s="31" customFormat="1"/>
    <row r="2249" s="31" customFormat="1"/>
    <row r="2250" s="31" customFormat="1"/>
    <row r="2251" s="31" customFormat="1"/>
    <row r="2252" s="31" customFormat="1"/>
    <row r="2253" s="31" customFormat="1"/>
    <row r="2254" s="31" customFormat="1"/>
    <row r="2255" s="31" customFormat="1"/>
    <row r="2256" s="31" customFormat="1"/>
    <row r="2257" s="31" customFormat="1"/>
    <row r="2258" s="31" customFormat="1"/>
    <row r="2259" s="31" customFormat="1"/>
    <row r="2260" s="31" customFormat="1"/>
    <row r="2261" s="31" customFormat="1"/>
    <row r="2262" s="31" customFormat="1"/>
    <row r="2263" s="31" customFormat="1"/>
    <row r="2264" s="31" customFormat="1"/>
    <row r="2265" s="31" customFormat="1"/>
    <row r="2266" s="31" customFormat="1"/>
    <row r="2267" s="31" customFormat="1"/>
    <row r="2268" s="31" customFormat="1"/>
    <row r="2269" s="31" customFormat="1"/>
    <row r="2270" s="31" customFormat="1"/>
    <row r="2271" s="31" customFormat="1"/>
    <row r="2272" s="31" customFormat="1"/>
    <row r="2273" s="31" customFormat="1"/>
    <row r="2274" s="31" customFormat="1"/>
    <row r="2275" s="31" customFormat="1"/>
    <row r="2276" s="31" customFormat="1"/>
    <row r="2277" s="31" customFormat="1"/>
    <row r="2278" s="31" customFormat="1"/>
    <row r="2279" s="31" customFormat="1"/>
    <row r="2280" s="31" customFormat="1"/>
    <row r="2281" s="31" customFormat="1"/>
    <row r="2282" s="31" customFormat="1"/>
    <row r="2283" s="31" customFormat="1"/>
    <row r="2284" s="31" customFormat="1"/>
    <row r="2285" s="31" customFormat="1"/>
    <row r="2286" s="31" customFormat="1"/>
    <row r="2287" s="31" customFormat="1"/>
    <row r="2288" s="31" customFormat="1"/>
    <row r="2289" s="31" customFormat="1"/>
    <row r="2290" s="31" customFormat="1"/>
    <row r="2291" s="31" customFormat="1"/>
    <row r="2292" s="31" customFormat="1"/>
    <row r="2293" s="31" customFormat="1"/>
    <row r="2294" s="31" customFormat="1"/>
    <row r="2295" s="31" customFormat="1"/>
    <row r="2296" s="31" customFormat="1"/>
    <row r="2297" s="31" customFormat="1"/>
    <row r="2298" s="31" customFormat="1"/>
    <row r="2299" s="31" customFormat="1"/>
    <row r="2300" s="31" customFormat="1"/>
    <row r="2301" s="31" customFormat="1"/>
    <row r="2302" s="31" customFormat="1"/>
    <row r="2303" s="31" customFormat="1"/>
    <row r="2304" s="31" customFormat="1"/>
    <row r="2305" s="31" customFormat="1"/>
    <row r="2306" s="31" customFormat="1"/>
    <row r="2307" s="31" customFormat="1"/>
    <row r="2308" s="31" customFormat="1"/>
    <row r="2309" s="31" customFormat="1"/>
    <row r="2310" s="31" customFormat="1"/>
    <row r="2311" s="31" customFormat="1"/>
    <row r="2312" s="31" customFormat="1"/>
    <row r="2313" s="31" customFormat="1"/>
    <row r="2314" s="31" customFormat="1"/>
    <row r="2315" s="31" customFormat="1"/>
    <row r="2316" s="31" customFormat="1"/>
    <row r="2317" s="31" customFormat="1"/>
    <row r="2318" s="31" customFormat="1"/>
    <row r="2319" s="31" customFormat="1"/>
    <row r="2320" s="31" customFormat="1"/>
    <row r="2321" s="31" customFormat="1"/>
    <row r="2322" s="31" customFormat="1"/>
    <row r="2323" s="31" customFormat="1"/>
    <row r="2324" s="31" customFormat="1"/>
    <row r="2325" s="31" customFormat="1"/>
    <row r="2326" s="31" customFormat="1"/>
    <row r="2327" s="31" customFormat="1"/>
    <row r="2328" s="31" customFormat="1"/>
    <row r="2329" s="31" customFormat="1"/>
    <row r="2330" s="31" customFormat="1"/>
    <row r="2331" s="31" customFormat="1"/>
    <row r="2332" s="31" customFormat="1"/>
    <row r="2333" s="31" customFormat="1"/>
    <row r="2334" s="31" customFormat="1"/>
    <row r="2335" s="31" customFormat="1"/>
    <row r="2336" s="31" customFormat="1"/>
    <row r="2337" s="31" customFormat="1"/>
    <row r="2338" s="31" customFormat="1"/>
    <row r="2339" s="31" customFormat="1"/>
    <row r="2340" s="31" customFormat="1"/>
    <row r="2341" s="31" customFormat="1"/>
    <row r="2342" s="31" customFormat="1"/>
    <row r="2343" s="31" customFormat="1"/>
    <row r="2344" s="31" customFormat="1"/>
    <row r="2345" s="31" customFormat="1"/>
    <row r="2346" s="31" customFormat="1"/>
    <row r="2347" s="31" customFormat="1"/>
    <row r="2348" s="31" customFormat="1"/>
    <row r="2349" s="31" customFormat="1"/>
    <row r="2350" s="31" customFormat="1"/>
    <row r="2351" s="31" customFormat="1"/>
    <row r="2352" s="31" customFormat="1"/>
    <row r="2353" s="31" customFormat="1"/>
    <row r="2354" s="31" customFormat="1"/>
    <row r="2355" s="31" customFormat="1"/>
    <row r="2356" s="31" customFormat="1"/>
    <row r="2357" s="31" customFormat="1"/>
    <row r="2358" s="31" customFormat="1"/>
    <row r="2359" s="31" customFormat="1"/>
    <row r="2360" s="31" customFormat="1"/>
    <row r="2361" s="31" customFormat="1"/>
    <row r="2362" s="31" customFormat="1"/>
    <row r="2363" s="31" customFormat="1"/>
    <row r="2364" s="31" customFormat="1"/>
    <row r="2365" s="31" customFormat="1"/>
    <row r="2366" s="31" customFormat="1"/>
    <row r="2367" s="31" customFormat="1"/>
    <row r="2368" s="31" customFormat="1"/>
    <row r="2369" s="31" customFormat="1"/>
    <row r="2370" s="31" customFormat="1"/>
    <row r="2371" s="31" customFormat="1"/>
    <row r="2372" s="31" customFormat="1"/>
    <row r="2373" s="31" customFormat="1"/>
    <row r="2374" s="31" customFormat="1"/>
    <row r="2375" s="31" customFormat="1"/>
    <row r="2376" s="31" customFormat="1"/>
    <row r="2377" s="31" customFormat="1"/>
    <row r="2378" s="31" customFormat="1"/>
    <row r="2379" s="31" customFormat="1"/>
    <row r="2380" s="31" customFormat="1"/>
    <row r="2381" s="31" customFormat="1"/>
    <row r="2382" s="31" customFormat="1"/>
    <row r="2383" s="31" customFormat="1"/>
    <row r="2384" s="31" customFormat="1"/>
    <row r="2385" s="31" customFormat="1"/>
    <row r="2386" s="31" customFormat="1"/>
    <row r="2387" s="31" customFormat="1"/>
    <row r="2388" s="31" customFormat="1"/>
    <row r="2389" s="31" customFormat="1"/>
    <row r="2390" s="31" customFormat="1"/>
    <row r="2391" s="31" customFormat="1"/>
    <row r="2392" s="31" customFormat="1"/>
    <row r="2393" s="31" customFormat="1"/>
    <row r="2394" s="31" customFormat="1"/>
    <row r="2395" s="31" customFormat="1"/>
    <row r="2396" s="31" customFormat="1"/>
    <row r="2397" s="31" customFormat="1"/>
    <row r="2398" s="31" customFormat="1"/>
    <row r="2399" s="31" customFormat="1"/>
    <row r="2400" s="31" customFormat="1"/>
    <row r="2401" s="31" customFormat="1"/>
    <row r="2402" s="31" customFormat="1"/>
    <row r="2403" s="31" customFormat="1"/>
    <row r="2404" s="31" customFormat="1"/>
    <row r="2405" s="31" customFormat="1"/>
    <row r="2406" s="31" customFormat="1"/>
    <row r="2407" s="31" customFormat="1"/>
    <row r="2408" s="31" customFormat="1"/>
    <row r="2409" s="31" customFormat="1"/>
    <row r="2410" s="31" customFormat="1"/>
    <row r="2411" s="31" customFormat="1"/>
    <row r="2412" s="31" customFormat="1"/>
    <row r="2413" s="31" customFormat="1"/>
    <row r="2414" s="31" customFormat="1"/>
    <row r="2415" s="31" customFormat="1"/>
    <row r="2416" s="31" customFormat="1"/>
    <row r="2417" s="31" customFormat="1"/>
    <row r="2418" s="31" customFormat="1"/>
    <row r="2419" s="31" customFormat="1"/>
    <row r="2420" s="31" customFormat="1"/>
    <row r="2421" s="31" customFormat="1"/>
    <row r="2422" s="31" customFormat="1"/>
    <row r="2423" s="31" customFormat="1"/>
    <row r="2424" s="31" customFormat="1"/>
    <row r="2425" s="31" customFormat="1"/>
    <row r="2426" s="31" customFormat="1"/>
    <row r="2427" s="31" customFormat="1"/>
    <row r="2428" s="31" customFormat="1"/>
    <row r="2429" s="31" customFormat="1"/>
    <row r="2430" s="31" customFormat="1"/>
    <row r="2431" s="31" customFormat="1"/>
    <row r="2432" s="31" customFormat="1"/>
    <row r="2433" s="31" customFormat="1"/>
    <row r="2434" s="31" customFormat="1"/>
    <row r="2435" s="31" customFormat="1"/>
    <row r="2436" s="31" customFormat="1"/>
    <row r="2437" s="31" customFormat="1"/>
    <row r="2438" s="31" customFormat="1"/>
    <row r="2439" s="31" customFormat="1"/>
    <row r="2440" s="31" customFormat="1"/>
    <row r="2441" s="31" customFormat="1"/>
    <row r="2442" s="31" customFormat="1"/>
    <row r="2443" s="31" customFormat="1"/>
    <row r="2444" s="31" customFormat="1"/>
    <row r="2445" s="31" customFormat="1"/>
    <row r="2446" s="31" customFormat="1"/>
    <row r="2447" s="31" customFormat="1"/>
    <row r="2448" s="31" customFormat="1"/>
    <row r="2449" s="31" customFormat="1"/>
    <row r="2450" s="31" customFormat="1"/>
    <row r="2451" s="31" customFormat="1"/>
    <row r="2452" s="31" customFormat="1"/>
    <row r="2453" s="31" customFormat="1"/>
    <row r="2454" s="31" customFormat="1"/>
    <row r="2455" s="31" customFormat="1"/>
    <row r="2456" s="31" customFormat="1"/>
    <row r="2457" s="31" customFormat="1"/>
    <row r="2458" s="31" customFormat="1"/>
    <row r="2459" s="31" customFormat="1"/>
    <row r="2460" s="31" customFormat="1"/>
    <row r="2461" s="31" customFormat="1"/>
    <row r="2462" s="31" customFormat="1"/>
    <row r="2463" s="31" customFormat="1"/>
    <row r="2464" s="31" customFormat="1"/>
    <row r="2465" s="31" customFormat="1"/>
    <row r="2466" s="31" customFormat="1"/>
    <row r="2467" s="31" customFormat="1"/>
    <row r="2468" s="31" customFormat="1"/>
    <row r="2469" s="31" customFormat="1"/>
    <row r="2470" s="31" customFormat="1"/>
    <row r="2471" s="31" customFormat="1"/>
    <row r="2472" s="31" customFormat="1"/>
    <row r="2473" s="31" customFormat="1"/>
    <row r="2474" s="31" customFormat="1"/>
    <row r="2475" s="31" customFormat="1"/>
    <row r="2476" s="31" customFormat="1"/>
    <row r="2477" s="31" customFormat="1"/>
    <row r="2478" s="31" customFormat="1"/>
    <row r="2479" s="31" customFormat="1"/>
    <row r="2480" s="31" customFormat="1"/>
    <row r="2481" s="31" customFormat="1"/>
    <row r="2482" s="31" customFormat="1"/>
    <row r="2483" s="31" customFormat="1"/>
    <row r="2484" s="31" customFormat="1"/>
    <row r="2485" s="31" customFormat="1"/>
    <row r="2486" s="31" customFormat="1"/>
    <row r="2487" s="31" customFormat="1"/>
    <row r="2488" s="31" customFormat="1"/>
    <row r="2489" s="31" customFormat="1"/>
    <row r="2490" s="31" customFormat="1"/>
    <row r="2491" s="31" customFormat="1"/>
    <row r="2492" s="31" customFormat="1"/>
    <row r="2493" s="31" customFormat="1"/>
    <row r="2494" s="31" customFormat="1"/>
    <row r="2495" s="31" customFormat="1"/>
    <row r="2496" s="31" customFormat="1"/>
    <row r="2497" s="31" customFormat="1"/>
    <row r="2498" s="31" customFormat="1"/>
    <row r="2499" s="31" customFormat="1"/>
    <row r="2500" s="31" customFormat="1"/>
    <row r="2501" s="31" customFormat="1"/>
    <row r="2502" s="31" customFormat="1"/>
    <row r="2503" s="31" customFormat="1"/>
    <row r="2504" s="31" customFormat="1"/>
    <row r="2505" s="31" customFormat="1"/>
    <row r="2506" s="31" customFormat="1"/>
    <row r="2507" s="31" customFormat="1"/>
    <row r="2508" s="31" customFormat="1"/>
    <row r="2509" s="31" customFormat="1"/>
    <row r="2510" s="31" customFormat="1"/>
    <row r="2511" s="31" customFormat="1"/>
    <row r="2512" s="31" customFormat="1"/>
    <row r="2513" s="31" customFormat="1"/>
    <row r="2514" s="31" customFormat="1"/>
    <row r="2515" s="31" customFormat="1"/>
    <row r="2516" s="31" customFormat="1"/>
    <row r="2517" s="31" customFormat="1"/>
    <row r="2518" s="31" customFormat="1"/>
    <row r="2519" s="31" customFormat="1"/>
    <row r="2520" s="31" customFormat="1"/>
    <row r="2521" s="31" customFormat="1"/>
    <row r="2522" s="31" customFormat="1"/>
    <row r="2523" s="31" customFormat="1"/>
    <row r="2524" s="31" customFormat="1"/>
    <row r="2525" s="31" customFormat="1"/>
    <row r="2526" s="31" customFormat="1"/>
    <row r="2527" s="31" customFormat="1"/>
    <row r="2528" s="31" customFormat="1"/>
    <row r="2529" s="31" customFormat="1"/>
    <row r="2530" s="31" customFormat="1"/>
    <row r="2531" s="31" customFormat="1"/>
    <row r="2532" s="31" customFormat="1"/>
    <row r="2533" s="31" customFormat="1"/>
    <row r="2534" s="31" customFormat="1"/>
    <row r="2535" s="31" customFormat="1"/>
    <row r="2536" s="31" customFormat="1"/>
    <row r="2537" s="31" customFormat="1"/>
    <row r="2538" s="31" customFormat="1"/>
    <row r="2539" s="31" customFormat="1"/>
    <row r="2540" s="31" customFormat="1"/>
    <row r="2541" s="31" customFormat="1"/>
    <row r="2542" s="31" customFormat="1"/>
    <row r="2543" s="31" customFormat="1"/>
    <row r="2544" s="31" customFormat="1"/>
    <row r="2545" s="31" customFormat="1"/>
    <row r="2546" s="31" customFormat="1"/>
    <row r="2547" s="31" customFormat="1"/>
    <row r="2548" s="31" customFormat="1"/>
    <row r="2549" s="31" customFormat="1"/>
    <row r="2550" s="31" customFormat="1"/>
    <row r="2551" s="31" customFormat="1"/>
    <row r="2552" s="31" customFormat="1"/>
    <row r="2553" s="31" customFormat="1"/>
    <row r="2554" s="31" customFormat="1"/>
    <row r="2555" s="31" customFormat="1"/>
    <row r="2556" s="31" customFormat="1"/>
    <row r="2557" s="31" customFormat="1"/>
    <row r="2558" s="31" customFormat="1"/>
    <row r="2559" s="31" customFormat="1"/>
    <row r="2560" s="31" customFormat="1"/>
    <row r="2561" s="31" customFormat="1"/>
    <row r="2562" s="31" customFormat="1"/>
    <row r="2563" s="31" customFormat="1"/>
    <row r="2564" s="31" customFormat="1"/>
    <row r="2565" s="31" customFormat="1"/>
    <row r="2566" s="31" customFormat="1"/>
    <row r="2567" s="31" customFormat="1"/>
    <row r="2568" s="31" customFormat="1"/>
    <row r="2569" s="31" customFormat="1"/>
    <row r="2570" s="31" customFormat="1"/>
    <row r="2571" s="31" customFormat="1"/>
    <row r="2572" s="31" customFormat="1"/>
    <row r="2573" s="31" customFormat="1"/>
    <row r="2574" s="31" customFormat="1"/>
    <row r="2575" s="31" customFormat="1"/>
    <row r="2576" s="31" customFormat="1"/>
    <row r="2577" s="31" customFormat="1"/>
    <row r="2578" s="31" customFormat="1"/>
    <row r="2579" s="31" customFormat="1"/>
    <row r="2580" s="31" customFormat="1"/>
    <row r="2581" s="31" customFormat="1"/>
    <row r="2582" s="31" customFormat="1"/>
    <row r="2583" s="31" customFormat="1"/>
    <row r="2584" s="31" customFormat="1"/>
    <row r="2585" s="31" customFormat="1"/>
    <row r="2586" s="31" customFormat="1"/>
    <row r="2587" s="31" customFormat="1"/>
    <row r="2588" s="31" customFormat="1"/>
    <row r="2589" s="31" customFormat="1"/>
    <row r="2590" s="31" customFormat="1"/>
    <row r="2591" s="31" customFormat="1"/>
    <row r="2592" s="31" customFormat="1"/>
    <row r="2593" s="31" customFormat="1"/>
    <row r="2594" s="31" customFormat="1"/>
    <row r="2595" s="31" customFormat="1"/>
    <row r="2596" s="31" customFormat="1"/>
    <row r="2597" s="31" customFormat="1"/>
    <row r="2598" s="31" customFormat="1"/>
    <row r="2599" s="31" customFormat="1"/>
    <row r="2600" s="31" customFormat="1"/>
    <row r="2601" s="31" customFormat="1"/>
    <row r="2602" s="31" customFormat="1"/>
    <row r="2603" s="31" customFormat="1"/>
    <row r="2604" s="31" customFormat="1"/>
    <row r="2605" s="31" customFormat="1"/>
    <row r="2606" s="31" customFormat="1"/>
    <row r="2607" s="31" customFormat="1"/>
    <row r="2608" s="31" customFormat="1"/>
    <row r="2609" s="31" customFormat="1"/>
    <row r="2610" s="31" customFormat="1"/>
    <row r="2611" s="31" customFormat="1"/>
    <row r="2612" s="31" customFormat="1"/>
    <row r="2613" s="31" customFormat="1"/>
    <row r="2614" s="31" customFormat="1"/>
    <row r="2615" s="31" customFormat="1"/>
    <row r="2616" s="31" customFormat="1"/>
    <row r="2617" s="31" customFormat="1"/>
    <row r="2618" s="31" customFormat="1"/>
    <row r="2619" s="31" customFormat="1"/>
    <row r="2620" s="31" customFormat="1"/>
    <row r="2621" s="31" customFormat="1"/>
    <row r="2622" s="31" customFormat="1"/>
    <row r="2623" s="31" customFormat="1"/>
    <row r="2624" s="31" customFormat="1"/>
    <row r="2625" s="31" customFormat="1"/>
    <row r="2626" s="31" customFormat="1"/>
    <row r="2627" s="31" customFormat="1"/>
    <row r="2628" s="31" customFormat="1"/>
    <row r="2629" s="31" customFormat="1"/>
    <row r="2630" s="31" customFormat="1"/>
    <row r="2631" s="31" customFormat="1"/>
    <row r="2632" s="31" customFormat="1"/>
    <row r="2633" s="31" customFormat="1"/>
    <row r="2634" s="31" customFormat="1"/>
    <row r="2635" s="31" customFormat="1"/>
    <row r="2636" s="31" customFormat="1"/>
    <row r="2637" s="31" customFormat="1"/>
    <row r="2638" s="31" customFormat="1"/>
    <row r="2639" s="31" customFormat="1"/>
    <row r="2640" s="31" customFormat="1"/>
    <row r="2641" s="31" customFormat="1"/>
    <row r="2642" s="31" customFormat="1"/>
    <row r="2643" s="31" customFormat="1"/>
    <row r="2644" s="31" customFormat="1"/>
    <row r="2645" s="31" customFormat="1"/>
    <row r="2646" s="31" customFormat="1"/>
    <row r="2647" s="31" customFormat="1"/>
    <row r="2648" s="31" customFormat="1"/>
    <row r="2649" s="31" customFormat="1"/>
    <row r="2650" s="31" customFormat="1"/>
    <row r="2651" s="31" customFormat="1"/>
    <row r="2652" s="31" customFormat="1"/>
    <row r="2653" s="31" customFormat="1"/>
    <row r="2654" s="31" customFormat="1"/>
    <row r="2655" s="31" customFormat="1"/>
    <row r="2656" s="31" customFormat="1"/>
    <row r="2657" s="31" customFormat="1"/>
    <row r="2658" s="31" customFormat="1"/>
    <row r="2659" s="31" customFormat="1"/>
    <row r="2660" s="31" customFormat="1"/>
    <row r="2661" s="31" customFormat="1"/>
    <row r="2662" s="31" customFormat="1"/>
    <row r="2663" s="31" customFormat="1"/>
    <row r="2664" s="31" customFormat="1"/>
    <row r="2665" s="31" customFormat="1"/>
    <row r="2666" s="31" customFormat="1"/>
    <row r="2667" s="31" customFormat="1"/>
    <row r="2668" s="31" customFormat="1"/>
    <row r="2669" s="31" customFormat="1"/>
    <row r="2670" s="31" customFormat="1"/>
    <row r="2671" s="31" customFormat="1"/>
    <row r="2672" s="31" customFormat="1"/>
    <row r="2673" s="31" customFormat="1"/>
    <row r="2674" s="31" customFormat="1"/>
    <row r="2675" s="31" customFormat="1"/>
    <row r="2676" s="31" customFormat="1"/>
    <row r="2677" s="31" customFormat="1"/>
    <row r="2678" s="31" customFormat="1"/>
    <row r="2679" s="31" customFormat="1"/>
    <row r="2680" s="31" customFormat="1"/>
    <row r="2681" s="31" customFormat="1"/>
    <row r="2682" s="31" customFormat="1"/>
    <row r="2683" s="31" customFormat="1"/>
    <row r="2684" s="31" customFormat="1"/>
    <row r="2685" s="31" customFormat="1"/>
    <row r="2686" s="31" customFormat="1"/>
    <row r="2687" s="31" customFormat="1"/>
    <row r="2688" s="31" customFormat="1"/>
    <row r="2689" s="31" customFormat="1"/>
    <row r="2690" s="31" customFormat="1"/>
    <row r="2691" s="31" customFormat="1"/>
    <row r="2692" s="31" customFormat="1"/>
    <row r="2693" s="31" customFormat="1"/>
    <row r="2694" s="31" customFormat="1"/>
    <row r="2695" s="31" customFormat="1"/>
    <row r="2696" s="31" customFormat="1"/>
    <row r="2697" s="31" customFormat="1"/>
    <row r="2698" s="31" customFormat="1"/>
    <row r="2699" s="31" customFormat="1"/>
    <row r="2700" s="31" customFormat="1"/>
    <row r="2701" s="31" customFormat="1"/>
    <row r="2702" s="31" customFormat="1"/>
    <row r="2703" s="31" customFormat="1"/>
    <row r="2704" s="31" customFormat="1"/>
    <row r="2705" s="31" customFormat="1"/>
    <row r="2706" s="31" customFormat="1"/>
    <row r="2707" s="31" customFormat="1"/>
    <row r="2708" s="31" customFormat="1"/>
    <row r="2709" s="31" customFormat="1"/>
    <row r="2710" s="31" customFormat="1"/>
    <row r="2711" s="31" customFormat="1"/>
    <row r="2712" s="31" customFormat="1"/>
    <row r="2713" s="31" customFormat="1"/>
    <row r="2714" s="31" customFormat="1"/>
    <row r="2715" s="31" customFormat="1"/>
    <row r="2716" s="31" customFormat="1"/>
    <row r="2717" s="31" customFormat="1"/>
    <row r="2718" s="31" customFormat="1"/>
    <row r="2719" s="31" customFormat="1"/>
    <row r="2720" s="31" customFormat="1"/>
    <row r="2721" s="31" customFormat="1"/>
    <row r="2722" s="31" customFormat="1"/>
    <row r="2723" s="31" customFormat="1"/>
    <row r="2724" s="31" customFormat="1"/>
    <row r="2725" s="31" customFormat="1"/>
    <row r="2726" s="31" customFormat="1"/>
    <row r="2727" s="31" customFormat="1"/>
    <row r="2728" s="31" customFormat="1"/>
    <row r="2729" s="31" customFormat="1"/>
    <row r="2730" s="31" customFormat="1"/>
    <row r="2731" s="31" customFormat="1"/>
    <row r="2732" s="31" customFormat="1"/>
    <row r="2733" s="31" customFormat="1"/>
    <row r="2734" s="31" customFormat="1"/>
    <row r="2735" s="31" customFormat="1"/>
    <row r="2736" s="31" customFormat="1"/>
    <row r="2737" s="31" customFormat="1"/>
    <row r="2738" s="31" customFormat="1"/>
    <row r="2739" s="31" customFormat="1"/>
    <row r="2740" s="31" customFormat="1"/>
    <row r="2741" s="31" customFormat="1"/>
    <row r="2742" s="31" customFormat="1"/>
    <row r="2743" s="31" customFormat="1"/>
    <row r="2744" s="31" customFormat="1"/>
    <row r="2745" s="31" customFormat="1"/>
    <row r="2746" s="31" customFormat="1"/>
    <row r="2747" s="31" customFormat="1"/>
    <row r="2748" s="31" customFormat="1"/>
    <row r="2749" s="31" customFormat="1"/>
    <row r="2750" s="31" customFormat="1"/>
    <row r="2751" s="31" customFormat="1"/>
    <row r="2752" s="31" customFormat="1"/>
    <row r="2753" s="31" customFormat="1"/>
    <row r="2754" s="31" customFormat="1"/>
    <row r="2755" s="31" customFormat="1"/>
    <row r="2756" s="31" customFormat="1"/>
    <row r="2757" s="31" customFormat="1"/>
    <row r="2758" s="31" customFormat="1"/>
    <row r="2759" s="31" customFormat="1"/>
    <row r="2760" s="31" customFormat="1"/>
    <row r="2761" s="31" customFormat="1"/>
    <row r="2762" s="31" customFormat="1"/>
    <row r="2763" s="31" customFormat="1"/>
    <row r="2764" s="31" customFormat="1"/>
    <row r="2765" s="31" customFormat="1"/>
    <row r="2766" s="31" customFormat="1"/>
    <row r="2767" s="31" customFormat="1"/>
    <row r="2768" s="31" customFormat="1"/>
    <row r="2769" s="31" customFormat="1"/>
    <row r="2770" s="31" customFormat="1"/>
    <row r="2771" s="31" customFormat="1"/>
    <row r="2772" s="31" customFormat="1"/>
    <row r="2773" s="31" customFormat="1"/>
    <row r="2774" s="31" customFormat="1"/>
    <row r="2775" s="31" customFormat="1"/>
    <row r="2776" s="31" customFormat="1"/>
    <row r="2777" s="31" customFormat="1"/>
    <row r="2778" s="31" customFormat="1"/>
    <row r="2779" s="31" customFormat="1"/>
    <row r="2780" s="31" customFormat="1"/>
    <row r="2781" s="31" customFormat="1"/>
    <row r="2782" s="31" customFormat="1"/>
    <row r="2783" s="31" customFormat="1"/>
    <row r="2784" s="31" customFormat="1"/>
    <row r="2785" s="31" customFormat="1"/>
    <row r="2786" s="31" customFormat="1"/>
    <row r="2787" s="31" customFormat="1"/>
    <row r="2788" s="31" customFormat="1"/>
    <row r="2789" s="31" customFormat="1"/>
    <row r="2790" s="31" customFormat="1"/>
    <row r="2791" s="31" customFormat="1"/>
    <row r="2792" s="31" customFormat="1"/>
    <row r="2793" s="31" customFormat="1"/>
    <row r="2794" s="31" customFormat="1"/>
    <row r="2795" s="31" customFormat="1"/>
    <row r="2796" s="31" customFormat="1"/>
    <row r="2797" s="31" customFormat="1"/>
    <row r="2798" s="31" customFormat="1"/>
    <row r="2799" s="31" customFormat="1"/>
    <row r="2800" s="31" customFormat="1"/>
    <row r="2801" s="31" customFormat="1"/>
    <row r="2802" s="31" customFormat="1"/>
    <row r="2803" s="31" customFormat="1"/>
    <row r="2804" s="31" customFormat="1"/>
    <row r="2805" s="31" customFormat="1"/>
    <row r="2806" s="31" customFormat="1"/>
    <row r="2807" s="31" customFormat="1"/>
    <row r="2808" s="31" customFormat="1"/>
    <row r="2809" s="31" customFormat="1"/>
    <row r="2810" s="31" customFormat="1"/>
    <row r="2811" s="31" customFormat="1"/>
    <row r="2812" s="31" customFormat="1"/>
    <row r="2813" s="31" customFormat="1"/>
    <row r="2814" s="31" customFormat="1"/>
    <row r="2815" s="31" customFormat="1"/>
    <row r="2816" s="31" customFormat="1"/>
    <row r="2817" s="31" customFormat="1"/>
    <row r="2818" s="31" customFormat="1"/>
    <row r="2819" s="31" customFormat="1"/>
    <row r="2820" s="31" customFormat="1"/>
    <row r="2821" s="31" customFormat="1"/>
    <row r="2822" s="31" customFormat="1"/>
    <row r="2823" s="31" customFormat="1"/>
    <row r="2824" s="31" customFormat="1"/>
    <row r="2825" s="31" customFormat="1"/>
    <row r="2826" s="31" customFormat="1"/>
    <row r="2827" s="31" customFormat="1"/>
    <row r="2828" s="31" customFormat="1"/>
    <row r="2829" s="31" customFormat="1"/>
    <row r="2830" s="31" customFormat="1"/>
    <row r="2831" s="31" customFormat="1"/>
    <row r="2832" s="31" customFormat="1"/>
    <row r="2833" s="31" customFormat="1"/>
    <row r="2834" s="31" customFormat="1"/>
    <row r="2835" s="31" customFormat="1"/>
    <row r="2836" s="31" customFormat="1"/>
    <row r="2837" s="31" customFormat="1"/>
    <row r="2838" s="31" customFormat="1"/>
    <row r="2839" s="31" customFormat="1"/>
    <row r="2840" s="31" customFormat="1"/>
    <row r="2841" s="31" customFormat="1"/>
    <row r="2842" s="31" customFormat="1"/>
    <row r="2843" s="31" customFormat="1"/>
    <row r="2844" s="31" customFormat="1"/>
    <row r="2845" s="31" customFormat="1"/>
    <row r="2846" s="31" customFormat="1"/>
    <row r="2847" s="31" customFormat="1"/>
    <row r="2848" s="31" customFormat="1"/>
    <row r="2849" s="31" customFormat="1"/>
    <row r="2850" s="31" customFormat="1"/>
    <row r="2851" s="31" customFormat="1"/>
    <row r="2852" s="31" customFormat="1"/>
    <row r="2853" s="31" customFormat="1"/>
    <row r="2854" s="31" customFormat="1"/>
    <row r="2855" s="31" customFormat="1"/>
    <row r="2856" s="31" customFormat="1"/>
    <row r="2857" s="31" customFormat="1"/>
    <row r="2858" s="31" customFormat="1"/>
    <row r="2859" s="31" customFormat="1"/>
    <row r="2860" s="31" customFormat="1"/>
    <row r="2861" s="31" customFormat="1"/>
    <row r="2862" s="31" customFormat="1"/>
    <row r="2863" s="31" customFormat="1"/>
    <row r="2864" s="31" customFormat="1"/>
    <row r="2865" s="31" customFormat="1"/>
    <row r="2866" s="31" customFormat="1"/>
    <row r="2867" s="31" customFormat="1"/>
    <row r="2868" s="31" customFormat="1"/>
    <row r="2869" s="31" customFormat="1"/>
    <row r="2870" s="31" customFormat="1"/>
    <row r="2871" s="31" customFormat="1"/>
    <row r="2872" s="31" customFormat="1"/>
    <row r="2873" s="31" customFormat="1"/>
    <row r="2874" s="31" customFormat="1"/>
    <row r="2875" s="31" customFormat="1"/>
    <row r="2876" s="31" customFormat="1"/>
    <row r="2877" s="31" customFormat="1"/>
    <row r="2878" s="31" customFormat="1"/>
    <row r="2879" s="31" customFormat="1"/>
    <row r="2880" s="31" customFormat="1"/>
    <row r="2881" s="31" customFormat="1"/>
    <row r="2882" s="31" customFormat="1"/>
    <row r="2883" s="31" customFormat="1"/>
    <row r="2884" s="31" customFormat="1"/>
    <row r="2885" s="31" customFormat="1"/>
    <row r="2886" s="31" customFormat="1"/>
    <row r="2887" s="31" customFormat="1"/>
    <row r="2888" s="31" customFormat="1"/>
    <row r="2889" s="31" customFormat="1"/>
    <row r="2890" s="31" customFormat="1"/>
    <row r="2891" s="31" customFormat="1"/>
    <row r="2892" s="31" customFormat="1"/>
    <row r="2893" s="31" customFormat="1"/>
    <row r="2894" s="31" customFormat="1"/>
    <row r="2895" s="31" customFormat="1"/>
    <row r="2896" s="31" customFormat="1"/>
    <row r="2897" s="31" customFormat="1"/>
    <row r="2898" s="31" customFormat="1"/>
    <row r="2899" s="31" customFormat="1"/>
    <row r="2900" s="31" customFormat="1"/>
    <row r="2901" s="31" customFormat="1"/>
    <row r="2902" s="31" customFormat="1"/>
    <row r="2903" s="31" customFormat="1"/>
    <row r="2904" s="31" customFormat="1"/>
    <row r="2905" s="31" customFormat="1"/>
    <row r="2906" s="31" customFormat="1"/>
    <row r="2907" s="31" customFormat="1"/>
    <row r="2908" s="31" customFormat="1"/>
    <row r="2909" s="31" customFormat="1"/>
    <row r="2910" s="31" customFormat="1"/>
    <row r="2911" s="31" customFormat="1"/>
    <row r="2912" s="31" customFormat="1"/>
    <row r="2913" s="31" customFormat="1"/>
    <row r="2914" s="31" customFormat="1"/>
    <row r="2915" s="31" customFormat="1"/>
    <row r="2916" s="31" customFormat="1"/>
    <row r="2917" s="31" customFormat="1"/>
    <row r="2918" s="31" customFormat="1"/>
    <row r="2919" s="31" customFormat="1"/>
    <row r="2920" s="31" customFormat="1"/>
    <row r="2921" s="31" customFormat="1"/>
    <row r="2922" s="31" customFormat="1"/>
    <row r="2923" s="31" customFormat="1"/>
    <row r="2924" s="31" customFormat="1"/>
    <row r="2925" s="31" customFormat="1"/>
    <row r="2926" s="31" customFormat="1"/>
    <row r="2927" s="31" customFormat="1"/>
    <row r="2928" s="31" customFormat="1"/>
    <row r="2929" s="31" customFormat="1"/>
    <row r="2930" s="31" customFormat="1"/>
    <row r="2931" s="31" customFormat="1"/>
    <row r="2932" s="31" customFormat="1"/>
    <row r="2933" s="31" customFormat="1"/>
    <row r="2934" s="31" customFormat="1"/>
    <row r="2935" s="31" customFormat="1"/>
    <row r="2936" s="31" customFormat="1"/>
    <row r="2937" s="31" customFormat="1"/>
    <row r="2938" s="31" customFormat="1"/>
    <row r="2939" s="31" customFormat="1"/>
    <row r="2940" s="31" customFormat="1"/>
    <row r="2941" s="31" customFormat="1"/>
    <row r="2942" s="31" customFormat="1"/>
    <row r="2943" s="31" customFormat="1"/>
    <row r="2944" s="31" customFormat="1"/>
    <row r="2945" s="31" customFormat="1"/>
    <row r="2946" s="31" customFormat="1"/>
    <row r="2947" s="31" customFormat="1"/>
    <row r="2948" s="31" customFormat="1"/>
    <row r="2949" s="31" customFormat="1"/>
    <row r="2950" s="31" customFormat="1"/>
    <row r="2951" s="31" customFormat="1"/>
    <row r="2952" s="31" customFormat="1"/>
    <row r="2953" s="31" customFormat="1"/>
    <row r="2954" s="31" customFormat="1"/>
    <row r="2955" s="31" customFormat="1"/>
    <row r="2956" s="31" customFormat="1"/>
    <row r="2957" s="31" customFormat="1"/>
    <row r="2958" s="31" customFormat="1"/>
    <row r="2959" s="31" customFormat="1"/>
    <row r="2960" s="31" customFormat="1"/>
    <row r="2961" s="31" customFormat="1"/>
    <row r="2962" s="31" customFormat="1"/>
    <row r="2963" s="31" customFormat="1"/>
    <row r="2964" s="31" customFormat="1"/>
    <row r="2965" s="31" customFormat="1"/>
    <row r="2966" s="31" customFormat="1"/>
    <row r="2967" s="31" customFormat="1"/>
    <row r="2968" s="31" customFormat="1"/>
    <row r="2969" s="31" customFormat="1"/>
    <row r="2970" s="31" customFormat="1"/>
    <row r="2971" s="31" customFormat="1"/>
    <row r="2972" s="31" customFormat="1"/>
    <row r="2973" s="31" customFormat="1"/>
    <row r="2974" s="31" customFormat="1"/>
    <row r="2975" s="31" customFormat="1"/>
    <row r="2976" s="31" customFormat="1"/>
    <row r="2977" s="31" customFormat="1"/>
    <row r="2978" s="31" customFormat="1"/>
    <row r="2979" s="31" customFormat="1"/>
    <row r="2980" s="31" customFormat="1"/>
    <row r="2981" s="31" customFormat="1"/>
    <row r="2982" s="31" customFormat="1"/>
    <row r="2983" s="31" customFormat="1"/>
    <row r="2984" s="31" customFormat="1"/>
    <row r="2985" s="31" customFormat="1"/>
    <row r="2986" s="31" customFormat="1"/>
    <row r="2987" s="31" customFormat="1"/>
    <row r="2988" s="31" customFormat="1"/>
    <row r="2989" s="31" customFormat="1"/>
    <row r="2990" s="31" customFormat="1"/>
    <row r="2991" s="31" customFormat="1"/>
    <row r="2992" s="31" customFormat="1"/>
    <row r="2993" s="31" customFormat="1"/>
    <row r="2994" s="31" customFormat="1"/>
    <row r="2995" s="31" customFormat="1"/>
    <row r="2996" s="31" customFormat="1"/>
    <row r="2997" s="31" customFormat="1"/>
    <row r="2998" s="31" customFormat="1"/>
    <row r="2999" s="31" customFormat="1"/>
    <row r="3000" s="31" customFormat="1"/>
    <row r="3001" s="31" customFormat="1"/>
    <row r="3002" s="31" customFormat="1"/>
    <row r="3003" s="31" customFormat="1"/>
    <row r="3004" s="31" customFormat="1"/>
    <row r="3005" s="31" customFormat="1"/>
    <row r="3006" s="31" customFormat="1"/>
    <row r="3007" s="31" customFormat="1"/>
    <row r="3008" s="31" customFormat="1"/>
    <row r="3009" s="31" customFormat="1"/>
    <row r="3010" s="31" customFormat="1"/>
    <row r="3011" s="31" customFormat="1"/>
    <row r="3012" s="31" customFormat="1"/>
    <row r="3013" s="31" customFormat="1"/>
    <row r="3014" s="31" customFormat="1"/>
    <row r="3015" s="31" customFormat="1"/>
    <row r="3016" s="31" customFormat="1"/>
    <row r="3017" s="31" customFormat="1"/>
    <row r="3018" s="31" customFormat="1"/>
    <row r="3019" s="31" customFormat="1"/>
    <row r="3020" s="31" customFormat="1"/>
    <row r="3021" s="31" customFormat="1"/>
    <row r="3022" s="31" customFormat="1"/>
    <row r="3023" s="31" customFormat="1"/>
    <row r="3024" s="31" customFormat="1"/>
    <row r="3025" s="31" customFormat="1"/>
    <row r="3026" s="31" customFormat="1"/>
    <row r="3027" s="31" customFormat="1"/>
    <row r="3028" s="31" customFormat="1"/>
    <row r="3029" s="31" customFormat="1"/>
    <row r="3030" s="31" customFormat="1"/>
    <row r="3031" s="31" customFormat="1"/>
    <row r="3032" s="31" customFormat="1"/>
    <row r="3033" s="31" customFormat="1"/>
    <row r="3034" s="31" customFormat="1"/>
    <row r="3035" s="31" customFormat="1"/>
    <row r="3036" s="31" customFormat="1"/>
    <row r="3037" s="31" customFormat="1"/>
    <row r="3038" s="31" customFormat="1"/>
    <row r="3039" s="31" customFormat="1"/>
    <row r="3040" s="31" customFormat="1"/>
    <row r="3041" s="31" customFormat="1"/>
    <row r="3042" s="31" customFormat="1"/>
    <row r="3043" s="31" customFormat="1"/>
    <row r="3044" s="31" customFormat="1"/>
    <row r="3045" s="31" customFormat="1"/>
    <row r="3046" s="31" customFormat="1"/>
    <row r="3047" s="31" customFormat="1"/>
    <row r="3048" s="31" customFormat="1"/>
    <row r="3049" s="31" customFormat="1"/>
    <row r="3050" s="31" customFormat="1"/>
    <row r="3051" s="31" customFormat="1"/>
    <row r="3052" s="31" customFormat="1"/>
    <row r="3053" s="31" customFormat="1"/>
    <row r="3054" s="31" customFormat="1"/>
    <row r="3055" s="31" customFormat="1"/>
    <row r="3056" s="31" customFormat="1"/>
    <row r="3057" s="31" customFormat="1"/>
    <row r="3058" s="31" customFormat="1"/>
    <row r="3059" s="31" customFormat="1"/>
    <row r="3060" s="31" customFormat="1"/>
    <row r="3061" s="31" customFormat="1"/>
    <row r="3062" s="31" customFormat="1"/>
    <row r="3063" s="31" customFormat="1"/>
    <row r="3064" s="31" customFormat="1"/>
    <row r="3065" s="31" customFormat="1"/>
    <row r="3066" s="31" customFormat="1"/>
    <row r="3067" s="31" customFormat="1"/>
    <row r="3068" s="31" customFormat="1"/>
    <row r="3069" s="31" customFormat="1"/>
    <row r="3070" s="31" customFormat="1"/>
    <row r="3071" s="31" customFormat="1"/>
    <row r="3072" s="31" customFormat="1"/>
    <row r="3073" s="31" customFormat="1"/>
    <row r="3074" s="31" customFormat="1"/>
    <row r="3075" s="31" customFormat="1"/>
    <row r="3076" s="31" customFormat="1"/>
    <row r="3077" s="31" customFormat="1"/>
    <row r="3078" s="31" customFormat="1"/>
    <row r="3079" s="31" customFormat="1"/>
    <row r="3080" s="31" customFormat="1"/>
    <row r="3081" s="31" customFormat="1"/>
    <row r="3082" s="31" customFormat="1"/>
    <row r="3083" s="31" customFormat="1"/>
    <row r="3084" s="31" customFormat="1"/>
    <row r="3085" s="31" customFormat="1"/>
    <row r="3086" s="31" customFormat="1"/>
    <row r="3087" s="31" customFormat="1"/>
    <row r="3088" s="31" customFormat="1"/>
    <row r="3089" s="31" customFormat="1"/>
    <row r="3090" s="31" customFormat="1"/>
    <row r="3091" s="31" customFormat="1"/>
    <row r="3092" s="31" customFormat="1"/>
    <row r="3093" s="31" customFormat="1"/>
    <row r="3094" s="31" customFormat="1"/>
    <row r="3095" s="31" customFormat="1"/>
    <row r="3096" s="31" customFormat="1"/>
    <row r="3097" s="31" customFormat="1"/>
    <row r="3098" s="31" customFormat="1"/>
    <row r="3099" s="31" customFormat="1"/>
    <row r="3100" s="31" customFormat="1"/>
    <row r="3101" s="31" customFormat="1"/>
    <row r="3102" s="31" customFormat="1"/>
    <row r="3103" s="31" customFormat="1"/>
    <row r="3104" s="31" customFormat="1"/>
    <row r="3105" s="31" customFormat="1"/>
    <row r="3106" s="31" customFormat="1"/>
    <row r="3107" s="31" customFormat="1"/>
    <row r="3108" s="31" customFormat="1"/>
    <row r="3109" s="31" customFormat="1"/>
    <row r="3110" s="31" customFormat="1"/>
    <row r="3111" s="31" customFormat="1"/>
    <row r="3112" s="31" customFormat="1"/>
    <row r="3113" s="31" customFormat="1"/>
    <row r="3114" s="31" customFormat="1"/>
    <row r="3115" s="31" customFormat="1"/>
    <row r="3116" s="31" customFormat="1"/>
    <row r="3117" s="31" customFormat="1"/>
    <row r="3118" s="31" customFormat="1"/>
    <row r="3119" s="31" customFormat="1"/>
    <row r="3120" s="31" customFormat="1"/>
    <row r="3121" s="31" customFormat="1"/>
    <row r="3122" s="31" customFormat="1"/>
    <row r="3123" s="31" customFormat="1"/>
    <row r="3124" s="31" customFormat="1"/>
    <row r="3125" s="31" customFormat="1"/>
    <row r="3126" s="31" customFormat="1"/>
    <row r="3127" s="31" customFormat="1"/>
    <row r="3128" s="31" customFormat="1"/>
    <row r="3129" s="31" customFormat="1"/>
    <row r="3130" s="31" customFormat="1"/>
    <row r="3131" s="31" customFormat="1"/>
    <row r="3132" s="31" customFormat="1"/>
    <row r="3133" s="31" customFormat="1"/>
    <row r="3134" s="31" customFormat="1"/>
    <row r="3135" s="31" customFormat="1"/>
    <row r="3136" s="31" customFormat="1"/>
    <row r="3137" s="31" customFormat="1"/>
    <row r="3138" s="31" customFormat="1"/>
    <row r="3139" s="31" customFormat="1"/>
    <row r="3140" s="31" customFormat="1"/>
    <row r="3141" s="31" customFormat="1"/>
    <row r="3142" s="31" customFormat="1"/>
    <row r="3143" s="31" customFormat="1"/>
    <row r="3144" s="31" customFormat="1"/>
    <row r="3145" s="31" customFormat="1"/>
    <row r="3146" s="31" customFormat="1"/>
    <row r="3147" s="31" customFormat="1"/>
    <row r="3148" s="31" customFormat="1"/>
    <row r="3149" s="31" customFormat="1"/>
    <row r="3150" s="31" customFormat="1"/>
    <row r="3151" s="31" customFormat="1"/>
    <row r="3152" s="31" customFormat="1"/>
    <row r="3153" s="31" customFormat="1"/>
    <row r="3154" s="31" customFormat="1"/>
    <row r="3155" s="31" customFormat="1"/>
    <row r="3156" s="31" customFormat="1"/>
    <row r="3157" s="31" customFormat="1"/>
    <row r="3158" s="31" customFormat="1"/>
    <row r="3159" s="31" customFormat="1"/>
    <row r="3160" s="31" customFormat="1"/>
    <row r="3161" s="31" customFormat="1"/>
    <row r="3162" s="31" customFormat="1"/>
    <row r="3163" s="31" customFormat="1"/>
    <row r="3164" s="31" customFormat="1"/>
    <row r="3165" s="31" customFormat="1"/>
    <row r="3166" s="31" customFormat="1"/>
    <row r="3167" s="31" customFormat="1"/>
    <row r="3168" s="31" customFormat="1"/>
    <row r="3169" s="31" customFormat="1"/>
    <row r="3170" s="31" customFormat="1"/>
    <row r="3171" s="31" customFormat="1"/>
    <row r="3172" s="31" customFormat="1"/>
    <row r="3173" s="31" customFormat="1"/>
    <row r="3174" s="31" customFormat="1"/>
    <row r="3175" s="31" customFormat="1"/>
    <row r="3176" s="31" customFormat="1"/>
    <row r="3177" s="31" customFormat="1"/>
    <row r="3178" s="31" customFormat="1"/>
    <row r="3179" s="31" customFormat="1"/>
    <row r="3180" s="31" customFormat="1"/>
    <row r="3181" s="31" customFormat="1"/>
    <row r="3182" s="31" customFormat="1"/>
    <row r="3183" s="31" customFormat="1"/>
    <row r="3184" s="31" customFormat="1"/>
    <row r="3185" s="31" customFormat="1"/>
    <row r="3186" s="31" customFormat="1"/>
    <row r="3187" s="31" customFormat="1"/>
    <row r="3188" s="31" customFormat="1"/>
    <row r="3189" s="31" customFormat="1"/>
    <row r="3190" s="31" customFormat="1"/>
    <row r="3191" s="31" customFormat="1"/>
    <row r="3192" s="31" customFormat="1"/>
    <row r="3193" s="31" customFormat="1"/>
    <row r="3194" s="31" customFormat="1"/>
    <row r="3195" s="31" customFormat="1"/>
    <row r="3196" s="31" customFormat="1"/>
    <row r="3197" s="31" customFormat="1"/>
    <row r="3198" s="31" customFormat="1"/>
    <row r="3199" s="31" customFormat="1"/>
    <row r="3200" s="31" customFormat="1"/>
    <row r="3201" s="31" customFormat="1"/>
    <row r="3202" s="31" customFormat="1"/>
    <row r="3203" s="31" customFormat="1"/>
    <row r="3204" s="31" customFormat="1"/>
    <row r="3205" s="31" customFormat="1"/>
    <row r="3206" s="31" customFormat="1"/>
    <row r="3207" s="31" customFormat="1"/>
    <row r="3208" s="31" customFormat="1"/>
    <row r="3209" s="31" customFormat="1"/>
    <row r="3210" s="31" customFormat="1"/>
    <row r="3211" s="31" customFormat="1"/>
    <row r="3212" s="31" customFormat="1"/>
    <row r="3213" s="31" customFormat="1"/>
    <row r="3214" s="31" customFormat="1"/>
    <row r="3215" s="31" customFormat="1"/>
    <row r="3216" s="31" customFormat="1"/>
    <row r="3217" s="31" customFormat="1"/>
    <row r="3218" s="31" customFormat="1"/>
    <row r="3219" s="31" customFormat="1"/>
    <row r="3220" s="31" customFormat="1"/>
    <row r="3221" s="31" customFormat="1"/>
    <row r="3222" s="31" customFormat="1"/>
    <row r="3223" s="31" customFormat="1"/>
    <row r="3224" s="31" customFormat="1"/>
    <row r="3225" s="31" customFormat="1"/>
    <row r="3226" s="31" customFormat="1"/>
    <row r="3227" s="31" customFormat="1"/>
    <row r="3228" s="31" customFormat="1"/>
    <row r="3229" s="31" customFormat="1"/>
    <row r="3230" s="31" customFormat="1"/>
    <row r="3231" s="31" customFormat="1"/>
    <row r="3232" s="31" customFormat="1"/>
    <row r="3233" s="31" customFormat="1"/>
    <row r="3234" s="31" customFormat="1"/>
    <row r="3235" s="31" customFormat="1"/>
    <row r="3236" s="31" customFormat="1"/>
    <row r="3237" s="31" customFormat="1"/>
    <row r="3238" s="31" customFormat="1"/>
    <row r="3239" s="31" customFormat="1"/>
    <row r="3240" s="31" customFormat="1"/>
    <row r="3241" s="31" customFormat="1"/>
    <row r="3242" s="31" customFormat="1"/>
    <row r="3243" s="31" customFormat="1"/>
    <row r="3244" s="31" customFormat="1"/>
    <row r="3245" s="31" customFormat="1"/>
    <row r="3246" s="31" customFormat="1"/>
    <row r="3247" s="31" customFormat="1"/>
    <row r="3248" s="31" customFormat="1"/>
    <row r="3249" s="31" customFormat="1"/>
    <row r="3250" s="31" customFormat="1"/>
    <row r="3251" s="31" customFormat="1"/>
    <row r="3252" s="31" customFormat="1"/>
    <row r="3253" s="31" customFormat="1"/>
    <row r="3254" s="31" customFormat="1"/>
    <row r="3255" s="31" customFormat="1"/>
    <row r="3256" s="31" customFormat="1"/>
    <row r="3257" s="31" customFormat="1"/>
    <row r="3258" s="31" customFormat="1"/>
    <row r="3259" s="31" customFormat="1"/>
    <row r="3260" s="31" customFormat="1"/>
    <row r="3261" s="31" customFormat="1"/>
    <row r="3262" s="31" customFormat="1"/>
    <row r="3263" s="31" customFormat="1"/>
    <row r="3264" s="31" customFormat="1"/>
    <row r="3265" s="31" customFormat="1"/>
    <row r="3266" s="31" customFormat="1"/>
    <row r="3267" s="31" customFormat="1"/>
    <row r="3268" s="31" customFormat="1"/>
    <row r="3269" s="31" customFormat="1"/>
    <row r="3270" s="31" customFormat="1"/>
    <row r="3271" s="31" customFormat="1"/>
    <row r="3272" s="31" customFormat="1"/>
    <row r="3273" s="31" customFormat="1"/>
    <row r="3274" s="31" customFormat="1"/>
    <row r="3275" s="31" customFormat="1"/>
    <row r="3276" s="31" customFormat="1"/>
    <row r="3277" s="31" customFormat="1"/>
    <row r="3278" s="31" customFormat="1"/>
    <row r="3279" s="31" customFormat="1"/>
    <row r="3280" s="31" customFormat="1"/>
    <row r="3281" s="31" customFormat="1"/>
    <row r="3282" s="31" customFormat="1"/>
    <row r="3283" s="31" customFormat="1"/>
    <row r="3284" s="31" customFormat="1"/>
    <row r="3285" s="31" customFormat="1"/>
    <row r="3286" s="31" customFormat="1"/>
    <row r="3287" s="31" customFormat="1"/>
    <row r="3288" s="31" customFormat="1"/>
    <row r="3289" s="31" customFormat="1"/>
    <row r="3290" s="31" customFormat="1"/>
    <row r="3291" s="31" customFormat="1"/>
    <row r="3292" s="31" customFormat="1"/>
    <row r="3293" s="31" customFormat="1"/>
    <row r="3294" s="31" customFormat="1"/>
    <row r="3295" s="31" customFormat="1"/>
    <row r="3296" s="31" customFormat="1"/>
    <row r="3297" s="31" customFormat="1"/>
    <row r="3298" s="31" customFormat="1"/>
    <row r="3299" s="31" customFormat="1"/>
    <row r="3300" s="31" customFormat="1"/>
    <row r="3301" s="31" customFormat="1"/>
    <row r="3302" s="31" customFormat="1"/>
    <row r="3303" s="31" customFormat="1"/>
    <row r="3304" s="31" customFormat="1"/>
    <row r="3305" s="31" customFormat="1"/>
    <row r="3306" s="31" customFormat="1"/>
    <row r="3307" s="31" customFormat="1"/>
    <row r="3308" s="31" customFormat="1"/>
    <row r="3309" s="31" customFormat="1"/>
    <row r="3310" s="31" customFormat="1"/>
    <row r="3311" s="31" customFormat="1"/>
    <row r="3312" s="31" customFormat="1"/>
    <row r="3313" s="31" customFormat="1"/>
    <row r="3314" s="31" customFormat="1"/>
    <row r="3315" s="31" customFormat="1"/>
    <row r="3316" s="31" customFormat="1"/>
    <row r="3317" s="31" customFormat="1"/>
    <row r="3318" s="31" customFormat="1"/>
    <row r="3319" s="31" customFormat="1"/>
    <row r="3320" s="31" customFormat="1"/>
    <row r="3321" s="31" customFormat="1"/>
    <row r="3322" s="31" customFormat="1"/>
    <row r="3323" s="31" customFormat="1"/>
    <row r="3324" s="31" customFormat="1"/>
    <row r="3325" s="31" customFormat="1"/>
    <row r="3326" s="31" customFormat="1"/>
    <row r="3327" s="31" customFormat="1"/>
    <row r="3328" s="31" customFormat="1"/>
    <row r="3329" s="31" customFormat="1"/>
    <row r="3330" s="31" customFormat="1"/>
    <row r="3331" s="31" customFormat="1"/>
    <row r="3332" s="31" customFormat="1"/>
    <row r="3333" s="31" customFormat="1"/>
    <row r="3334" s="31" customFormat="1"/>
    <row r="3335" s="31" customFormat="1"/>
    <row r="3336" s="31" customFormat="1"/>
    <row r="3337" s="31" customFormat="1"/>
    <row r="3338" s="31" customFormat="1"/>
    <row r="3339" s="31" customFormat="1"/>
    <row r="3340" s="31" customFormat="1"/>
    <row r="3341" s="31" customFormat="1"/>
    <row r="3342" s="31" customFormat="1"/>
    <row r="3343" s="31" customFormat="1"/>
    <row r="3344" s="31" customFormat="1"/>
    <row r="3345" s="31" customFormat="1"/>
    <row r="3346" s="31" customFormat="1"/>
    <row r="3347" s="31" customFormat="1"/>
    <row r="3348" s="31" customFormat="1"/>
    <row r="3349" s="31" customFormat="1"/>
    <row r="3350" s="31" customFormat="1"/>
    <row r="3351" s="31" customFormat="1"/>
    <row r="3352" s="31" customFormat="1"/>
    <row r="3353" s="31" customFormat="1"/>
    <row r="3354" s="31" customFormat="1"/>
    <row r="3355" s="31" customFormat="1"/>
    <row r="3356" s="31" customFormat="1"/>
    <row r="3357" s="31" customFormat="1"/>
    <row r="3358" s="31" customFormat="1"/>
    <row r="3359" s="31" customFormat="1"/>
    <row r="3360" s="31" customFormat="1"/>
    <row r="3361" s="31" customFormat="1"/>
    <row r="3362" s="31" customFormat="1"/>
    <row r="3363" s="31" customFormat="1"/>
    <row r="3364" s="31" customFormat="1"/>
    <row r="3365" s="31" customFormat="1"/>
    <row r="3366" s="31" customFormat="1"/>
    <row r="3367" s="31" customFormat="1"/>
    <row r="3368" s="31" customFormat="1"/>
    <row r="3369" s="31" customFormat="1"/>
    <row r="3370" s="31" customFormat="1"/>
    <row r="3371" s="31" customFormat="1"/>
    <row r="3372" s="31" customFormat="1"/>
    <row r="3373" s="31" customFormat="1"/>
    <row r="3374" s="31" customFormat="1"/>
    <row r="3375" s="31" customFormat="1"/>
    <row r="3376" s="31" customFormat="1"/>
    <row r="3377" s="31" customFormat="1"/>
    <row r="3378" s="31" customFormat="1"/>
    <row r="3379" s="31" customFormat="1"/>
    <row r="3380" s="31" customFormat="1"/>
    <row r="3381" s="31" customFormat="1"/>
    <row r="3382" s="31" customFormat="1"/>
    <row r="3383" s="31" customFormat="1"/>
    <row r="3384" s="31" customFormat="1"/>
    <row r="3385" s="31" customFormat="1"/>
    <row r="3386" s="31" customFormat="1"/>
    <row r="3387" s="31" customFormat="1"/>
    <row r="3388" s="31" customFormat="1"/>
    <row r="3389" s="31" customFormat="1"/>
    <row r="3390" s="31" customFormat="1"/>
    <row r="3391" s="31" customFormat="1"/>
    <row r="3392" s="31" customFormat="1"/>
    <row r="3393" s="31" customFormat="1"/>
    <row r="3394" s="31" customFormat="1"/>
    <row r="3395" s="31" customFormat="1"/>
    <row r="3396" s="31" customFormat="1"/>
    <row r="3397" s="31" customFormat="1"/>
    <row r="3398" s="31" customFormat="1"/>
    <row r="3399" s="31" customFormat="1"/>
    <row r="3400" s="31" customFormat="1"/>
    <row r="3401" s="31" customFormat="1"/>
    <row r="3402" s="31" customFormat="1"/>
    <row r="3403" s="31" customFormat="1"/>
    <row r="3404" s="31" customFormat="1"/>
    <row r="3405" s="31" customFormat="1"/>
    <row r="3406" s="31" customFormat="1"/>
    <row r="3407" s="31" customFormat="1"/>
    <row r="3408" s="31" customFormat="1"/>
    <row r="3409" s="31" customFormat="1"/>
    <row r="3410" s="31" customFormat="1"/>
    <row r="3411" s="31" customFormat="1"/>
    <row r="3412" s="31" customFormat="1"/>
    <row r="3413" s="31" customFormat="1"/>
    <row r="3414" s="31" customFormat="1"/>
    <row r="3415" s="31" customFormat="1"/>
    <row r="3416" s="31" customFormat="1"/>
    <row r="3417" s="31" customFormat="1"/>
    <row r="3418" s="31" customFormat="1"/>
    <row r="3419" s="31" customFormat="1"/>
    <row r="3420" s="31" customFormat="1"/>
    <row r="3421" s="31" customFormat="1"/>
    <row r="3422" s="31" customFormat="1"/>
    <row r="3423" s="31" customFormat="1"/>
    <row r="3424" s="31" customFormat="1"/>
    <row r="3425" s="31" customFormat="1"/>
    <row r="3426" s="31" customFormat="1"/>
    <row r="3427" s="31" customFormat="1"/>
    <row r="3428" s="31" customFormat="1"/>
    <row r="3429" s="31" customFormat="1"/>
    <row r="3430" s="31" customFormat="1"/>
    <row r="3431" s="31" customFormat="1"/>
    <row r="3432" s="31" customFormat="1"/>
    <row r="3433" s="31" customFormat="1"/>
    <row r="3434" s="31" customFormat="1"/>
    <row r="3435" s="31" customFormat="1"/>
    <row r="3436" s="31" customFormat="1"/>
    <row r="3437" s="31" customFormat="1"/>
    <row r="3438" s="31" customFormat="1"/>
    <row r="3439" s="31" customFormat="1"/>
    <row r="3440" s="31" customFormat="1"/>
    <row r="3441" s="31" customFormat="1"/>
    <row r="3442" s="31" customFormat="1"/>
    <row r="3443" s="31" customFormat="1"/>
    <row r="3444" s="31" customFormat="1"/>
    <row r="3445" s="31" customFormat="1"/>
    <row r="3446" s="31" customFormat="1"/>
    <row r="3447" s="31" customFormat="1"/>
    <row r="3448" s="31" customFormat="1"/>
    <row r="3449" s="31" customFormat="1"/>
    <row r="3450" s="31" customFormat="1"/>
    <row r="3451" s="31" customFormat="1"/>
    <row r="3452" s="31" customFormat="1"/>
    <row r="3453" s="31" customFormat="1"/>
    <row r="3454" s="31" customFormat="1"/>
    <row r="3455" s="31" customFormat="1"/>
    <row r="3456" s="31" customFormat="1"/>
    <row r="3457" s="31" customFormat="1"/>
    <row r="3458" s="31" customFormat="1"/>
    <row r="3459" s="31" customFormat="1"/>
    <row r="3460" s="31" customFormat="1"/>
    <row r="3461" s="31" customFormat="1"/>
    <row r="3462" s="31" customFormat="1"/>
    <row r="3463" s="31" customFormat="1"/>
    <row r="3464" s="31" customFormat="1"/>
    <row r="3465" s="31" customFormat="1"/>
    <row r="3466" s="31" customFormat="1"/>
    <row r="3467" s="31" customFormat="1"/>
    <row r="3468" s="31" customFormat="1"/>
    <row r="3469" s="31" customFormat="1"/>
    <row r="3470" s="31" customFormat="1"/>
    <row r="3471" s="31" customFormat="1"/>
    <row r="3472" s="31" customFormat="1"/>
    <row r="3473" s="31" customFormat="1"/>
    <row r="3474" s="31" customFormat="1"/>
    <row r="3475" s="31" customFormat="1"/>
    <row r="3476" s="31" customFormat="1"/>
    <row r="3477" s="31" customFormat="1"/>
    <row r="3478" s="31" customFormat="1"/>
    <row r="3479" s="31" customFormat="1"/>
    <row r="3480" s="31" customFormat="1"/>
    <row r="3481" s="31" customFormat="1"/>
    <row r="3482" s="31" customFormat="1"/>
    <row r="3483" s="31" customFormat="1"/>
    <row r="3484" s="31" customFormat="1"/>
    <row r="3485" s="31" customFormat="1"/>
    <row r="3486" s="31" customFormat="1"/>
    <row r="3487" s="31" customFormat="1"/>
    <row r="3488" s="31" customFormat="1"/>
    <row r="3489" s="31" customFormat="1"/>
    <row r="3490" s="31" customFormat="1"/>
    <row r="3491" s="31" customFormat="1"/>
    <row r="3492" s="31" customFormat="1"/>
    <row r="3493" s="31" customFormat="1"/>
    <row r="3494" s="31" customFormat="1"/>
    <row r="3495" s="31" customFormat="1"/>
    <row r="3496" s="31" customFormat="1"/>
    <row r="3497" s="31" customFormat="1"/>
    <row r="3498" s="31" customFormat="1"/>
    <row r="3499" s="31" customFormat="1"/>
    <row r="3500" s="31" customFormat="1"/>
    <row r="3501" s="31" customFormat="1"/>
    <row r="3502" s="31" customFormat="1"/>
    <row r="3503" s="31" customFormat="1"/>
    <row r="3504" s="31" customFormat="1"/>
    <row r="3505" s="31" customFormat="1"/>
    <row r="3506" s="31" customFormat="1"/>
    <row r="3507" s="31" customFormat="1"/>
    <row r="3508" s="31" customFormat="1"/>
    <row r="3509" s="31" customFormat="1"/>
    <row r="3510" s="31" customFormat="1"/>
    <row r="3511" s="31" customFormat="1"/>
    <row r="3512" s="31" customFormat="1"/>
    <row r="3513" s="31" customFormat="1"/>
    <row r="3514" s="31" customFormat="1"/>
    <row r="3515" s="31" customFormat="1"/>
    <row r="3516" s="31" customFormat="1"/>
    <row r="3517" s="31" customFormat="1"/>
    <row r="3518" s="31" customFormat="1"/>
    <row r="3519" s="31" customFormat="1"/>
    <row r="3520" s="31" customFormat="1"/>
    <row r="3521" s="31" customFormat="1"/>
    <row r="3522" s="31" customFormat="1"/>
    <row r="3523" s="31" customFormat="1"/>
    <row r="3524" s="31" customFormat="1"/>
    <row r="3525" s="31" customFormat="1"/>
    <row r="3526" s="31" customFormat="1"/>
    <row r="3527" s="31" customFormat="1"/>
    <row r="3528" s="31" customFormat="1"/>
    <row r="3529" s="31" customFormat="1"/>
    <row r="3530" s="31" customFormat="1"/>
    <row r="3531" s="31" customFormat="1"/>
    <row r="3532" s="31" customFormat="1"/>
    <row r="3533" s="31" customFormat="1"/>
    <row r="3534" s="31" customFormat="1"/>
    <row r="3535" s="31" customFormat="1"/>
    <row r="3536" s="31" customFormat="1"/>
    <row r="3537" s="31" customFormat="1"/>
    <row r="3538" s="31" customFormat="1"/>
    <row r="3539" s="31" customFormat="1"/>
    <row r="3540" s="31" customFormat="1"/>
    <row r="3541" s="31" customFormat="1"/>
    <row r="3542" s="31" customFormat="1"/>
    <row r="3543" s="31" customFormat="1"/>
    <row r="3544" s="31" customFormat="1"/>
    <row r="3545" s="31" customFormat="1"/>
    <row r="3546" s="31" customFormat="1"/>
    <row r="3547" s="31" customFormat="1"/>
    <row r="3548" s="31" customFormat="1"/>
    <row r="3549" s="31" customFormat="1"/>
    <row r="3550" s="31" customFormat="1"/>
    <row r="3551" s="31" customFormat="1"/>
    <row r="3552" s="31" customFormat="1"/>
    <row r="3553" s="31" customFormat="1"/>
    <row r="3554" s="31" customFormat="1"/>
    <row r="3555" s="31" customFormat="1"/>
    <row r="3556" s="31" customFormat="1"/>
    <row r="3557" s="31" customFormat="1"/>
    <row r="3558" s="31" customFormat="1"/>
    <row r="3559" s="31" customFormat="1"/>
    <row r="3560" s="31" customFormat="1"/>
    <row r="3561" s="31" customFormat="1"/>
    <row r="3562" s="31" customFormat="1"/>
    <row r="3563" s="31" customFormat="1"/>
    <row r="3564" s="31" customFormat="1"/>
    <row r="3565" s="31" customFormat="1"/>
    <row r="3566" s="31" customFormat="1"/>
    <row r="3567" s="31" customFormat="1"/>
    <row r="3568" s="31" customFormat="1"/>
    <row r="3569" s="31" customFormat="1"/>
    <row r="3570" s="31" customFormat="1"/>
    <row r="3571" s="31" customFormat="1"/>
    <row r="3572" s="31" customFormat="1"/>
    <row r="3573" s="31" customFormat="1"/>
    <row r="3574" s="31" customFormat="1"/>
    <row r="3575" s="31" customFormat="1"/>
    <row r="3576" s="31" customFormat="1"/>
    <row r="3577" s="31" customFormat="1"/>
    <row r="3578" s="31" customFormat="1"/>
    <row r="3579" s="31" customFormat="1"/>
    <row r="3580" s="31" customFormat="1"/>
    <row r="3581" s="31" customFormat="1"/>
    <row r="3582" s="31" customFormat="1"/>
    <row r="3583" s="31" customFormat="1"/>
    <row r="3584" s="31" customFormat="1"/>
    <row r="3585" s="31" customFormat="1"/>
    <row r="3586" s="31" customFormat="1"/>
    <row r="3587" s="31" customFormat="1"/>
    <row r="3588" s="31" customFormat="1"/>
    <row r="3589" s="31" customFormat="1"/>
    <row r="3590" s="31" customFormat="1"/>
    <row r="3591" s="31" customFormat="1"/>
    <row r="3592" s="31" customFormat="1"/>
    <row r="3593" s="31" customFormat="1"/>
    <row r="3594" s="31" customFormat="1"/>
    <row r="3595" s="31" customFormat="1"/>
    <row r="3596" s="31" customFormat="1"/>
    <row r="3597" s="31" customFormat="1"/>
    <row r="3598" s="31" customFormat="1"/>
    <row r="3599" s="31" customFormat="1"/>
    <row r="3600" s="31" customFormat="1"/>
    <row r="3601" s="31" customFormat="1"/>
    <row r="3602" s="31" customFormat="1"/>
    <row r="3603" s="31" customFormat="1"/>
    <row r="3604" s="31" customFormat="1"/>
    <row r="3605" s="31" customFormat="1"/>
    <row r="3606" s="31" customFormat="1"/>
    <row r="3607" s="31" customFormat="1"/>
    <row r="3608" s="31" customFormat="1"/>
    <row r="3609" s="31" customFormat="1"/>
    <row r="3610" s="31" customFormat="1"/>
    <row r="3611" s="31" customFormat="1"/>
    <row r="3612" s="31" customFormat="1"/>
    <row r="3613" s="31" customFormat="1"/>
    <row r="3614" s="31" customFormat="1"/>
    <row r="3615" s="31" customFormat="1"/>
    <row r="3616" s="31" customFormat="1"/>
    <row r="3617" s="31" customFormat="1"/>
    <row r="3618" s="31" customFormat="1"/>
    <row r="3619" s="31" customFormat="1"/>
    <row r="3620" s="31" customFormat="1"/>
    <row r="3621" s="31" customFormat="1"/>
    <row r="3622" s="31" customFormat="1"/>
    <row r="3623" s="31" customFormat="1"/>
    <row r="3624" s="31" customFormat="1"/>
    <row r="3625" s="31" customFormat="1"/>
    <row r="3626" s="31" customFormat="1"/>
    <row r="3627" s="31" customFormat="1"/>
    <row r="3628" s="31" customFormat="1"/>
    <row r="3629" s="31" customFormat="1"/>
    <row r="3630" s="31" customFormat="1"/>
    <row r="3631" s="31" customFormat="1"/>
    <row r="3632" s="31" customFormat="1"/>
    <row r="3633" s="31" customFormat="1"/>
    <row r="3634" s="31" customFormat="1"/>
    <row r="3635" s="31" customFormat="1"/>
    <row r="3636" s="31" customFormat="1"/>
    <row r="3637" s="31" customFormat="1"/>
    <row r="3638" s="31" customFormat="1"/>
    <row r="3639" s="31" customFormat="1"/>
    <row r="3640" s="31" customFormat="1"/>
    <row r="3641" s="31" customFormat="1"/>
    <row r="3642" s="31" customFormat="1"/>
    <row r="3643" s="31" customFormat="1"/>
    <row r="3644" s="31" customFormat="1"/>
    <row r="3645" s="31" customFormat="1"/>
    <row r="3646" s="31" customFormat="1"/>
    <row r="3647" s="31" customFormat="1"/>
    <row r="3648" s="31" customFormat="1"/>
    <row r="3649" s="31" customFormat="1"/>
    <row r="3650" s="31" customFormat="1"/>
    <row r="3651" s="31" customFormat="1"/>
    <row r="3652" s="31" customFormat="1"/>
    <row r="3653" s="31" customFormat="1"/>
    <row r="3654" s="31" customFormat="1"/>
    <row r="3655" s="31" customFormat="1"/>
    <row r="3656" s="31" customFormat="1"/>
    <row r="3657" s="31" customFormat="1"/>
    <row r="3658" s="31" customFormat="1"/>
    <row r="3659" s="31" customFormat="1"/>
    <row r="3660" s="31" customFormat="1"/>
    <row r="3661" s="31" customFormat="1"/>
    <row r="3662" s="31" customFormat="1"/>
    <row r="3663" s="31" customFormat="1"/>
    <row r="3664" s="31" customFormat="1"/>
    <row r="3665" s="31" customFormat="1"/>
    <row r="3666" s="31" customFormat="1"/>
    <row r="3667" s="31" customFormat="1"/>
    <row r="3668" s="31" customFormat="1"/>
    <row r="3669" s="31" customFormat="1"/>
    <row r="3670" s="31" customFormat="1"/>
    <row r="3671" s="31" customFormat="1"/>
    <row r="3672" s="31" customFormat="1"/>
    <row r="3673" s="31" customFormat="1"/>
    <row r="3674" s="31" customFormat="1"/>
    <row r="3675" s="31" customFormat="1"/>
    <row r="3676" s="31" customFormat="1"/>
    <row r="3677" s="31" customFormat="1"/>
    <row r="3678" s="31" customFormat="1"/>
    <row r="3679" s="31" customFormat="1"/>
    <row r="3680" s="31" customFormat="1"/>
    <row r="3681" s="31" customFormat="1"/>
    <row r="3682" s="31" customFormat="1"/>
    <row r="3683" s="31" customFormat="1"/>
    <row r="3684" s="31" customFormat="1"/>
    <row r="3685" s="31" customFormat="1"/>
    <row r="3686" s="31" customFormat="1"/>
    <row r="3687" s="31" customFormat="1"/>
    <row r="3688" s="31" customFormat="1"/>
    <row r="3689" s="31" customFormat="1"/>
    <row r="3690" s="31" customFormat="1"/>
    <row r="3691" s="31" customFormat="1"/>
    <row r="3692" s="31" customFormat="1"/>
    <row r="3693" s="31" customFormat="1"/>
    <row r="3694" s="31" customFormat="1"/>
    <row r="3695" s="31" customFormat="1"/>
    <row r="3696" s="31" customFormat="1"/>
    <row r="3697" s="31" customFormat="1"/>
    <row r="3698" s="31" customFormat="1"/>
    <row r="3699" s="31" customFormat="1"/>
    <row r="3700" s="31" customFormat="1"/>
    <row r="3701" s="31" customFormat="1"/>
    <row r="3702" s="31" customFormat="1"/>
    <row r="3703" s="31" customFormat="1"/>
    <row r="3704" s="31" customFormat="1"/>
    <row r="3705" s="31" customFormat="1"/>
    <row r="3706" s="31" customFormat="1"/>
    <row r="3707" s="31" customFormat="1"/>
    <row r="3708" s="31" customFormat="1"/>
    <row r="3709" s="31" customFormat="1"/>
    <row r="3710" s="31" customFormat="1"/>
    <row r="3711" s="31" customFormat="1"/>
    <row r="3712" s="31" customFormat="1"/>
    <row r="3713" s="31" customFormat="1"/>
    <row r="3714" s="31" customFormat="1"/>
    <row r="3715" s="31" customFormat="1"/>
    <row r="3716" s="31" customFormat="1"/>
    <row r="3717" s="31" customFormat="1"/>
    <row r="3718" s="31" customFormat="1"/>
    <row r="3719" s="31" customFormat="1"/>
    <row r="3720" s="31" customFormat="1"/>
    <row r="3721" s="31" customFormat="1"/>
    <row r="3722" s="31" customFormat="1"/>
    <row r="3723" s="31" customFormat="1"/>
    <row r="3724" s="31" customFormat="1"/>
    <row r="3725" s="31" customFormat="1"/>
    <row r="3726" s="31" customFormat="1"/>
    <row r="3727" s="31" customFormat="1"/>
    <row r="3728" s="31" customFormat="1"/>
    <row r="3729" s="31" customFormat="1"/>
    <row r="3730" s="31" customFormat="1"/>
    <row r="3731" s="31" customFormat="1"/>
    <row r="3732" s="31" customFormat="1"/>
    <row r="3733" s="31" customFormat="1"/>
    <row r="3734" s="31" customFormat="1"/>
    <row r="3735" s="31" customFormat="1"/>
    <row r="3736" s="31" customFormat="1"/>
    <row r="3737" s="31" customFormat="1"/>
    <row r="3738" s="31" customFormat="1"/>
    <row r="3739" s="31" customFormat="1"/>
    <row r="3740" s="31" customFormat="1"/>
    <row r="3741" s="31" customFormat="1"/>
    <row r="3742" s="31" customFormat="1"/>
    <row r="3743" s="31" customFormat="1"/>
    <row r="3744" s="31" customFormat="1"/>
    <row r="3745" s="31" customFormat="1"/>
    <row r="3746" s="31" customFormat="1"/>
    <row r="3747" s="31" customFormat="1"/>
    <row r="3748" s="31" customFormat="1"/>
    <row r="3749" s="31" customFormat="1"/>
    <row r="3750" s="31" customFormat="1"/>
    <row r="3751" s="31" customFormat="1"/>
    <row r="3752" s="31" customFormat="1"/>
    <row r="3753" s="31" customFormat="1"/>
    <row r="3754" s="31" customFormat="1"/>
    <row r="3755" s="31" customFormat="1"/>
    <row r="3756" s="31" customFormat="1"/>
    <row r="3757" s="31" customFormat="1"/>
    <row r="3758" s="31" customFormat="1"/>
    <row r="3759" s="31" customFormat="1"/>
    <row r="3760" s="31" customFormat="1"/>
    <row r="3761" s="31" customFormat="1"/>
    <row r="3762" s="31" customFormat="1"/>
    <row r="3763" s="31" customFormat="1"/>
    <row r="3764" s="31" customFormat="1"/>
    <row r="3765" s="31" customFormat="1"/>
    <row r="3766" s="31" customFormat="1"/>
    <row r="3767" s="31" customFormat="1"/>
    <row r="3768" s="31" customFormat="1"/>
    <row r="3769" s="31" customFormat="1"/>
    <row r="3770" s="31" customFormat="1"/>
    <row r="3771" s="31" customFormat="1"/>
    <row r="3772" s="31" customFormat="1"/>
    <row r="3773" s="31" customFormat="1"/>
    <row r="3774" s="31" customFormat="1"/>
    <row r="3775" s="31" customFormat="1"/>
    <row r="3776" s="31" customFormat="1"/>
    <row r="3777" s="31" customFormat="1"/>
    <row r="3778" s="31" customFormat="1"/>
    <row r="3779" s="31" customFormat="1"/>
    <row r="3780" s="31" customFormat="1"/>
    <row r="3781" s="31" customFormat="1"/>
    <row r="3782" s="31" customFormat="1"/>
    <row r="3783" s="31" customFormat="1"/>
    <row r="3784" s="31" customFormat="1"/>
    <row r="3785" s="31" customFormat="1"/>
    <row r="3786" s="31" customFormat="1"/>
    <row r="3787" s="31" customFormat="1"/>
    <row r="3788" s="31" customFormat="1"/>
    <row r="3789" s="31" customFormat="1"/>
    <row r="3790" s="31" customFormat="1"/>
    <row r="3791" s="31" customFormat="1"/>
    <row r="3792" s="31" customFormat="1"/>
    <row r="3793" s="31" customFormat="1"/>
    <row r="3794" s="31" customFormat="1"/>
    <row r="3795" s="31" customFormat="1"/>
    <row r="3796" s="31" customFormat="1"/>
    <row r="3797" s="31" customFormat="1"/>
    <row r="3798" s="31" customFormat="1"/>
    <row r="3799" s="31" customFormat="1"/>
    <row r="3800" s="31" customFormat="1"/>
    <row r="3801" s="31" customFormat="1"/>
    <row r="3802" s="31" customFormat="1"/>
    <row r="3803" s="31" customFormat="1"/>
    <row r="3804" s="31" customFormat="1"/>
    <row r="3805" s="31" customFormat="1"/>
    <row r="3806" s="31" customFormat="1"/>
    <row r="3807" s="31" customFormat="1"/>
    <row r="3808" s="31" customFormat="1"/>
    <row r="3809" s="31" customFormat="1"/>
    <row r="3810" s="31" customFormat="1"/>
    <row r="3811" s="31" customFormat="1"/>
    <row r="3812" s="31" customFormat="1"/>
    <row r="3813" s="31" customFormat="1"/>
    <row r="3814" s="31" customFormat="1"/>
    <row r="3815" s="31" customFormat="1"/>
    <row r="3816" s="31" customFormat="1"/>
    <row r="3817" s="31" customFormat="1"/>
    <row r="3818" s="31" customFormat="1"/>
    <row r="3819" s="31" customFormat="1"/>
    <row r="3820" s="31" customFormat="1"/>
    <row r="3821" s="31" customFormat="1"/>
    <row r="3822" s="31" customFormat="1"/>
    <row r="3823" s="31" customFormat="1"/>
    <row r="3824" s="31" customFormat="1"/>
    <row r="3825" s="31" customFormat="1"/>
    <row r="3826" s="31" customFormat="1"/>
    <row r="3827" s="31" customFormat="1"/>
    <row r="3828" s="31" customFormat="1"/>
    <row r="3829" s="31" customFormat="1"/>
    <row r="3830" s="31" customFormat="1"/>
    <row r="3831" s="31" customFormat="1"/>
    <row r="3832" s="31" customFormat="1"/>
    <row r="3833" s="31" customFormat="1"/>
    <row r="3834" s="31" customFormat="1"/>
    <row r="3835" s="31" customFormat="1"/>
    <row r="3836" s="31" customFormat="1"/>
    <row r="3837" s="31" customFormat="1"/>
    <row r="3838" s="31" customFormat="1"/>
    <row r="3839" s="31" customFormat="1"/>
    <row r="3840" s="31" customFormat="1"/>
    <row r="3841" s="31" customFormat="1"/>
    <row r="3842" s="31" customFormat="1"/>
    <row r="3843" s="31" customFormat="1"/>
    <row r="3844" s="31" customFormat="1"/>
    <row r="3845" s="31" customFormat="1"/>
    <row r="3846" s="31" customFormat="1"/>
    <row r="3847" s="31" customFormat="1"/>
    <row r="3848" s="31" customFormat="1"/>
    <row r="3849" s="31" customFormat="1"/>
    <row r="3850" s="31" customFormat="1"/>
    <row r="3851" s="31" customFormat="1"/>
    <row r="3852" s="31" customFormat="1"/>
    <row r="3853" s="31" customFormat="1"/>
    <row r="3854" s="31" customFormat="1"/>
    <row r="3855" s="31" customFormat="1"/>
    <row r="3856" s="31" customFormat="1"/>
    <row r="3857" s="31" customFormat="1"/>
    <row r="3858" s="31" customFormat="1"/>
    <row r="3859" s="31" customFormat="1"/>
    <row r="3860" s="31" customFormat="1"/>
    <row r="3861" s="31" customFormat="1"/>
    <row r="3862" s="31" customFormat="1"/>
    <row r="3863" s="31" customFormat="1"/>
    <row r="3864" s="31" customFormat="1"/>
    <row r="3865" s="31" customFormat="1"/>
    <row r="3866" s="31" customFormat="1"/>
    <row r="3867" s="31" customFormat="1"/>
    <row r="3868" s="31" customFormat="1"/>
    <row r="3869" s="31" customFormat="1"/>
    <row r="3870" s="31" customFormat="1"/>
    <row r="3871" s="31" customFormat="1"/>
    <row r="3872" s="31" customFormat="1"/>
    <row r="3873" s="31" customFormat="1"/>
    <row r="3874" s="31" customFormat="1"/>
    <row r="3875" s="31" customFormat="1"/>
    <row r="3876" s="31" customFormat="1"/>
    <row r="3877" s="31" customFormat="1"/>
    <row r="3878" s="31" customFormat="1"/>
    <row r="3879" s="31" customFormat="1"/>
    <row r="3880" s="31" customFormat="1"/>
    <row r="3881" s="31" customFormat="1"/>
    <row r="3882" s="31" customFormat="1"/>
    <row r="3883" s="31" customFormat="1"/>
    <row r="3884" s="31" customFormat="1"/>
    <row r="3885" s="31" customFormat="1"/>
    <row r="3886" s="31" customFormat="1"/>
    <row r="3887" s="31" customFormat="1"/>
    <row r="3888" s="31" customFormat="1"/>
    <row r="3889" s="31" customFormat="1"/>
    <row r="3890" s="31" customFormat="1"/>
    <row r="3891" s="31" customFormat="1"/>
    <row r="3892" s="31" customFormat="1"/>
    <row r="3893" s="31" customFormat="1"/>
    <row r="3894" s="31" customFormat="1"/>
    <row r="3895" s="31" customFormat="1"/>
    <row r="3896" s="31" customFormat="1"/>
    <row r="3897" s="31" customFormat="1"/>
    <row r="3898" s="31" customFormat="1"/>
    <row r="3899" s="31" customFormat="1"/>
    <row r="3900" s="31" customFormat="1"/>
    <row r="3901" s="31" customFormat="1"/>
    <row r="3902" s="31" customFormat="1"/>
    <row r="3903" s="31" customFormat="1"/>
    <row r="3904" s="31" customFormat="1"/>
    <row r="3905" s="31" customFormat="1"/>
    <row r="3906" s="31" customFormat="1"/>
    <row r="3907" s="31" customFormat="1"/>
    <row r="3908" s="31" customFormat="1"/>
    <row r="3909" s="31" customFormat="1"/>
    <row r="3910" s="31" customFormat="1"/>
    <row r="3911" s="31" customFormat="1"/>
    <row r="3912" s="31" customFormat="1"/>
    <row r="3913" s="31" customFormat="1"/>
    <row r="3914" s="31" customFormat="1"/>
    <row r="3915" s="31" customFormat="1"/>
    <row r="3916" s="31" customFormat="1"/>
    <row r="3917" s="31" customFormat="1"/>
    <row r="3918" s="31" customFormat="1"/>
    <row r="3919" s="31" customFormat="1"/>
    <row r="3920" s="31" customFormat="1"/>
    <row r="3921" s="31" customFormat="1"/>
    <row r="3922" s="31" customFormat="1"/>
    <row r="3923" s="31" customFormat="1"/>
    <row r="3924" s="31" customFormat="1"/>
    <row r="3925" s="31" customFormat="1"/>
    <row r="3926" s="31" customFormat="1"/>
    <row r="3927" s="31" customFormat="1"/>
    <row r="3928" s="31" customFormat="1"/>
    <row r="3929" s="31" customFormat="1"/>
    <row r="3930" s="31" customFormat="1"/>
    <row r="3931" s="31" customFormat="1"/>
    <row r="3932" s="31" customFormat="1"/>
    <row r="3933" s="31" customFormat="1"/>
    <row r="3934" s="31" customFormat="1"/>
    <row r="3935" s="31" customFormat="1"/>
    <row r="3936" s="31" customFormat="1"/>
    <row r="3937" s="31" customFormat="1"/>
    <row r="3938" s="31" customFormat="1"/>
    <row r="3939" s="31" customFormat="1"/>
    <row r="3940" s="31" customFormat="1"/>
    <row r="3941" s="31" customFormat="1"/>
    <row r="3942" s="31" customFormat="1"/>
    <row r="3943" s="31" customFormat="1"/>
    <row r="3944" s="31" customFormat="1"/>
    <row r="3945" s="31" customFormat="1"/>
    <row r="3946" s="31" customFormat="1"/>
    <row r="3947" s="31" customFormat="1"/>
    <row r="3948" s="31" customFormat="1"/>
    <row r="3949" s="31" customFormat="1"/>
    <row r="3950" s="31" customFormat="1"/>
    <row r="3951" s="31" customFormat="1"/>
    <row r="3952" s="31" customFormat="1"/>
    <row r="3953" s="31" customFormat="1"/>
    <row r="3954" s="31" customFormat="1"/>
    <row r="3955" s="31" customFormat="1"/>
    <row r="3956" s="31" customFormat="1"/>
    <row r="3957" s="31" customFormat="1"/>
    <row r="3958" s="31" customFormat="1"/>
    <row r="3959" s="31" customFormat="1"/>
    <row r="3960" s="31" customFormat="1"/>
    <row r="3961" s="31" customFormat="1"/>
    <row r="3962" s="31" customFormat="1"/>
    <row r="3963" s="31" customFormat="1"/>
    <row r="3964" s="31" customFormat="1"/>
    <row r="3965" s="31" customFormat="1"/>
    <row r="3966" s="31" customFormat="1"/>
    <row r="3967" s="31" customFormat="1"/>
    <row r="3968" s="31" customFormat="1"/>
    <row r="3969" s="31" customFormat="1"/>
    <row r="3970" s="31" customFormat="1"/>
    <row r="3971" s="31" customFormat="1"/>
    <row r="3972" s="31" customFormat="1"/>
    <row r="3973" s="31" customFormat="1"/>
    <row r="3974" s="31" customFormat="1"/>
    <row r="3975" s="31" customFormat="1"/>
    <row r="3976" s="31" customFormat="1"/>
    <row r="3977" s="31" customFormat="1"/>
    <row r="3978" s="31" customFormat="1"/>
    <row r="3979" s="31" customFormat="1"/>
    <row r="3980" s="31" customFormat="1"/>
    <row r="3981" s="31" customFormat="1"/>
    <row r="3982" s="31" customFormat="1"/>
    <row r="3983" s="31" customFormat="1"/>
    <row r="3984" s="31" customFormat="1"/>
    <row r="3985" s="31" customFormat="1"/>
    <row r="3986" s="31" customFormat="1"/>
    <row r="3987" s="31" customFormat="1"/>
    <row r="3988" s="31" customFormat="1"/>
    <row r="3989" s="31" customFormat="1"/>
    <row r="3990" s="31" customFormat="1"/>
    <row r="3991" s="31" customFormat="1"/>
    <row r="3992" s="31" customFormat="1"/>
    <row r="3993" s="31" customFormat="1"/>
    <row r="3994" s="31" customFormat="1"/>
    <row r="3995" s="31" customFormat="1"/>
    <row r="3996" s="31" customFormat="1"/>
    <row r="3997" s="31" customFormat="1"/>
    <row r="3998" s="31" customFormat="1"/>
    <row r="3999" s="31" customFormat="1"/>
    <row r="4000" s="31" customFormat="1"/>
    <row r="4001" s="31" customFormat="1"/>
    <row r="4002" s="31" customFormat="1"/>
    <row r="4003" s="31" customFormat="1"/>
    <row r="4004" s="31" customFormat="1"/>
    <row r="4005" s="31" customFormat="1"/>
    <row r="4006" s="31" customFormat="1"/>
    <row r="4007" s="31" customFormat="1"/>
    <row r="4008" s="31" customFormat="1"/>
    <row r="4009" s="31" customFormat="1"/>
    <row r="4010" s="31" customFormat="1"/>
    <row r="4011" s="31" customFormat="1"/>
    <row r="4012" s="31" customFormat="1"/>
    <row r="4013" s="31" customFormat="1"/>
    <row r="4014" s="31" customFormat="1"/>
    <row r="4015" s="31" customFormat="1"/>
    <row r="4016" s="31" customFormat="1"/>
    <row r="4017" s="31" customFormat="1"/>
    <row r="4018" s="31" customFormat="1"/>
    <row r="4019" s="31" customFormat="1"/>
    <row r="4020" s="31" customFormat="1"/>
    <row r="4021" s="31" customFormat="1"/>
    <row r="4022" s="31" customFormat="1"/>
    <row r="4023" s="31" customFormat="1"/>
    <row r="4024" s="31" customFormat="1"/>
    <row r="4025" s="31" customFormat="1"/>
    <row r="4026" s="31" customFormat="1"/>
    <row r="4027" s="31" customFormat="1"/>
    <row r="4028" s="31" customFormat="1"/>
    <row r="4029" s="31" customFormat="1"/>
    <row r="4030" s="31" customFormat="1"/>
    <row r="4031" s="31" customFormat="1"/>
    <row r="4032" s="31" customFormat="1"/>
    <row r="4033" s="31" customFormat="1"/>
    <row r="4034" s="31" customFormat="1"/>
    <row r="4035" s="31" customFormat="1"/>
    <row r="4036" s="31" customFormat="1"/>
    <row r="4037" s="31" customFormat="1"/>
    <row r="4038" s="31" customFormat="1"/>
    <row r="4039" s="31" customFormat="1"/>
    <row r="4040" s="31" customFormat="1"/>
    <row r="4041" s="31" customFormat="1"/>
    <row r="4042" s="31" customFormat="1"/>
    <row r="4043" s="31" customFormat="1"/>
    <row r="4044" s="31" customFormat="1"/>
    <row r="4045" s="31" customFormat="1"/>
    <row r="4046" s="31" customFormat="1"/>
    <row r="4047" s="31" customFormat="1"/>
    <row r="4048" s="31" customFormat="1"/>
    <row r="4049" s="31" customFormat="1"/>
    <row r="4050" s="31" customFormat="1"/>
    <row r="4051" s="31" customFormat="1"/>
    <row r="4052" s="31" customFormat="1"/>
    <row r="4053" s="31" customFormat="1"/>
    <row r="4054" s="31" customFormat="1"/>
    <row r="4055" s="31" customFormat="1"/>
    <row r="4056" s="31" customFormat="1"/>
    <row r="4057" s="31" customFormat="1"/>
    <row r="4058" s="31" customFormat="1"/>
    <row r="4059" s="31" customFormat="1"/>
    <row r="4060" s="31" customFormat="1"/>
    <row r="4061" s="31" customFormat="1"/>
    <row r="4062" s="31" customFormat="1"/>
    <row r="4063" s="31" customFormat="1"/>
    <row r="4064" s="31" customFormat="1"/>
    <row r="4065" s="31" customFormat="1"/>
    <row r="4066" s="31" customFormat="1"/>
    <row r="4067" s="31" customFormat="1"/>
    <row r="4068" s="31" customFormat="1"/>
    <row r="4069" s="31" customFormat="1"/>
    <row r="4070" s="31" customFormat="1"/>
    <row r="4071" s="31" customFormat="1"/>
    <row r="4072" s="31" customFormat="1"/>
    <row r="4073" s="31" customFormat="1"/>
    <row r="4074" s="31" customFormat="1"/>
    <row r="4075" s="31" customFormat="1"/>
    <row r="4076" s="31" customFormat="1"/>
    <row r="4077" s="31" customFormat="1"/>
    <row r="4078" s="31" customFormat="1"/>
    <row r="4079" s="31" customFormat="1"/>
    <row r="4080" s="31" customFormat="1"/>
    <row r="4081" s="31" customFormat="1"/>
    <row r="4082" s="31" customFormat="1"/>
    <row r="4083" s="31" customFormat="1"/>
    <row r="4084" s="31" customFormat="1"/>
    <row r="4085" s="31" customFormat="1"/>
    <row r="4086" s="31" customFormat="1"/>
    <row r="4087" s="31" customFormat="1"/>
    <row r="4088" s="31" customFormat="1"/>
    <row r="4089" s="31" customFormat="1"/>
    <row r="4090" s="31" customFormat="1"/>
    <row r="4091" s="31" customFormat="1"/>
    <row r="4092" s="31" customFormat="1"/>
    <row r="4093" s="31" customFormat="1"/>
    <row r="4094" s="31" customFormat="1"/>
    <row r="4095" s="31" customFormat="1"/>
    <row r="4096" s="31" customFormat="1"/>
    <row r="4097" s="31" customFormat="1"/>
    <row r="4098" s="31" customFormat="1"/>
    <row r="4099" s="31" customFormat="1"/>
    <row r="4100" s="31" customFormat="1"/>
    <row r="4101" s="31" customFormat="1"/>
    <row r="4102" s="31" customFormat="1"/>
    <row r="4103" s="31" customFormat="1"/>
    <row r="4104" s="31" customFormat="1"/>
    <row r="4105" s="31" customFormat="1"/>
    <row r="4106" s="31" customFormat="1"/>
    <row r="4107" s="31" customFormat="1"/>
    <row r="4108" s="31" customFormat="1"/>
    <row r="4109" s="31" customFormat="1"/>
    <row r="4110" s="31" customFormat="1"/>
    <row r="4111" s="31" customFormat="1"/>
    <row r="4112" s="31" customFormat="1"/>
    <row r="4113" s="31" customFormat="1"/>
    <row r="4114" s="31" customFormat="1"/>
    <row r="4115" s="31" customFormat="1"/>
    <row r="4116" s="31" customFormat="1"/>
    <row r="4117" s="31" customFormat="1"/>
    <row r="4118" s="31" customFormat="1"/>
    <row r="4119" s="31" customFormat="1"/>
    <row r="4120" s="31" customFormat="1"/>
    <row r="4121" s="31" customFormat="1"/>
    <row r="4122" s="31" customFormat="1"/>
    <row r="4123" s="31" customFormat="1"/>
    <row r="4124" s="31" customFormat="1"/>
    <row r="4125" s="31" customFormat="1"/>
    <row r="4126" s="31" customFormat="1"/>
    <row r="4127" s="31" customFormat="1"/>
    <row r="4128" s="31" customFormat="1"/>
    <row r="4129" s="31" customFormat="1"/>
    <row r="4130" s="31" customFormat="1"/>
    <row r="4131" s="31" customFormat="1"/>
    <row r="4132" s="31" customFormat="1"/>
    <row r="4133" s="31" customFormat="1"/>
    <row r="4134" s="31" customFormat="1"/>
    <row r="4135" s="31" customFormat="1"/>
    <row r="4136" s="31" customFormat="1"/>
    <row r="4137" s="31" customFormat="1"/>
    <row r="4138" s="31" customFormat="1"/>
    <row r="4139" s="31" customFormat="1"/>
    <row r="4140" s="31" customFormat="1"/>
    <row r="4141" s="31" customFormat="1"/>
    <row r="4142" s="31" customFormat="1"/>
    <row r="4143" s="31" customFormat="1"/>
    <row r="4144" s="31" customFormat="1"/>
    <row r="4145" s="31" customFormat="1"/>
    <row r="4146" s="31" customFormat="1"/>
    <row r="4147" s="31" customFormat="1"/>
    <row r="4148" s="31" customFormat="1"/>
    <row r="4149" s="31" customFormat="1"/>
    <row r="4150" s="31" customFormat="1"/>
    <row r="4151" s="31" customFormat="1"/>
    <row r="4152" s="31" customFormat="1"/>
    <row r="4153" s="31" customFormat="1"/>
    <row r="4154" s="31" customFormat="1"/>
    <row r="4155" s="31" customFormat="1"/>
    <row r="4156" s="31" customFormat="1"/>
    <row r="4157" s="31" customFormat="1"/>
    <row r="4158" s="31" customFormat="1"/>
    <row r="4159" s="31" customFormat="1"/>
    <row r="4160" s="31" customFormat="1"/>
    <row r="4161" s="31" customFormat="1"/>
    <row r="4162" s="31" customFormat="1"/>
    <row r="4163" s="31" customFormat="1"/>
    <row r="4164" s="31" customFormat="1"/>
    <row r="4165" s="31" customFormat="1"/>
    <row r="4166" s="31" customFormat="1"/>
    <row r="4167" s="31" customFormat="1"/>
    <row r="4168" s="31" customFormat="1"/>
    <row r="4169" s="31" customFormat="1"/>
    <row r="4170" s="31" customFormat="1"/>
    <row r="4171" s="31" customFormat="1"/>
    <row r="4172" s="31" customFormat="1"/>
    <row r="4173" s="31" customFormat="1"/>
    <row r="4174" s="31" customFormat="1"/>
    <row r="4175" s="31" customFormat="1"/>
    <row r="4176" s="31" customFormat="1"/>
    <row r="4177" s="31" customFormat="1"/>
    <row r="4178" s="31" customFormat="1"/>
    <row r="4179" s="31" customFormat="1"/>
    <row r="4180" s="31" customFormat="1"/>
    <row r="4181" s="31" customFormat="1"/>
    <row r="4182" s="31" customFormat="1"/>
    <row r="4183" s="31" customFormat="1"/>
    <row r="4184" s="31" customFormat="1"/>
    <row r="4185" s="31" customFormat="1"/>
    <row r="4186" s="31" customFormat="1"/>
    <row r="4187" s="31" customFormat="1"/>
    <row r="4188" s="31" customFormat="1"/>
    <row r="4189" s="31" customFormat="1"/>
    <row r="4190" s="31" customFormat="1"/>
    <row r="4191" s="31" customFormat="1"/>
    <row r="4192" s="31" customFormat="1"/>
    <row r="4193" s="31" customFormat="1"/>
    <row r="4194" s="31" customFormat="1"/>
    <row r="4195" s="31" customFormat="1"/>
    <row r="4196" s="31" customFormat="1"/>
    <row r="4197" s="31" customFormat="1"/>
    <row r="4198" s="31" customFormat="1"/>
    <row r="4199" s="31" customFormat="1"/>
    <row r="4200" s="31" customFormat="1"/>
    <row r="4201" s="31" customFormat="1"/>
    <row r="4202" s="31" customFormat="1"/>
    <row r="4203" s="31" customFormat="1"/>
    <row r="4204" s="31" customFormat="1"/>
    <row r="4205" s="31" customFormat="1"/>
    <row r="4206" s="31" customFormat="1"/>
    <row r="4207" s="31" customFormat="1"/>
    <row r="4208" s="31" customFormat="1"/>
    <row r="4209" s="31" customFormat="1"/>
    <row r="4210" s="31" customFormat="1"/>
    <row r="4211" s="31" customFormat="1"/>
    <row r="4212" s="31" customFormat="1"/>
    <row r="4213" s="31" customFormat="1"/>
    <row r="4214" s="31" customFormat="1"/>
    <row r="4215" s="31" customFormat="1"/>
    <row r="4216" s="31" customFormat="1"/>
    <row r="4217" s="31" customFormat="1"/>
    <row r="4218" s="31" customFormat="1"/>
    <row r="4219" s="31" customFormat="1"/>
    <row r="4220" s="31" customFormat="1"/>
    <row r="4221" s="31" customFormat="1"/>
    <row r="4222" s="31" customFormat="1"/>
    <row r="4223" s="31" customFormat="1"/>
    <row r="4224" s="31" customFormat="1"/>
    <row r="4225" s="31" customFormat="1"/>
    <row r="4226" s="31" customFormat="1"/>
    <row r="4227" s="31" customFormat="1"/>
    <row r="4228" s="31" customFormat="1"/>
    <row r="4229" s="31" customFormat="1"/>
    <row r="4230" s="31" customFormat="1"/>
    <row r="4231" s="31" customFormat="1"/>
    <row r="4232" s="31" customFormat="1"/>
    <row r="4233" s="31" customFormat="1"/>
    <row r="4234" s="31" customFormat="1"/>
    <row r="4235" s="31" customFormat="1"/>
    <row r="4236" s="31" customFormat="1"/>
    <row r="4237" s="31" customFormat="1"/>
    <row r="4238" s="31" customFormat="1"/>
    <row r="4239" s="31" customFormat="1"/>
    <row r="4240" s="31" customFormat="1"/>
    <row r="4241" s="31" customFormat="1"/>
    <row r="4242" s="31" customFormat="1"/>
    <row r="4243" s="31" customFormat="1"/>
    <row r="4244" s="31" customFormat="1"/>
    <row r="4245" s="31" customFormat="1"/>
    <row r="4246" s="31" customFormat="1"/>
    <row r="4247" s="31" customFormat="1"/>
    <row r="4248" s="31" customFormat="1"/>
    <row r="4249" s="31" customFormat="1"/>
    <row r="4250" s="31" customFormat="1"/>
    <row r="4251" s="31" customFormat="1"/>
    <row r="4252" s="31" customFormat="1"/>
    <row r="4253" s="31" customFormat="1"/>
    <row r="4254" s="31" customFormat="1"/>
    <row r="4255" s="31" customFormat="1"/>
    <row r="4256" s="31" customFormat="1"/>
    <row r="4257" s="31" customFormat="1"/>
    <row r="4258" s="31" customFormat="1"/>
    <row r="4259" s="31" customFormat="1"/>
    <row r="4260" s="31" customFormat="1"/>
    <row r="4261" s="31" customFormat="1"/>
    <row r="4262" s="31" customFormat="1"/>
    <row r="4263" s="31" customFormat="1"/>
    <row r="4264" s="31" customFormat="1"/>
    <row r="4265" s="31" customFormat="1"/>
    <row r="4266" s="31" customFormat="1"/>
    <row r="4267" s="31" customFormat="1"/>
    <row r="4268" s="31" customFormat="1"/>
    <row r="4269" s="31" customFormat="1"/>
    <row r="4270" s="31" customFormat="1"/>
    <row r="4271" s="31" customFormat="1"/>
    <row r="4272" s="31" customFormat="1"/>
    <row r="4273" s="31" customFormat="1"/>
    <row r="4274" s="31" customFormat="1"/>
    <row r="4275" s="31" customFormat="1"/>
    <row r="4276" s="31" customFormat="1"/>
    <row r="4277" s="31" customFormat="1"/>
    <row r="4278" s="31" customFormat="1"/>
    <row r="4279" s="31" customFormat="1"/>
    <row r="4280" s="31" customFormat="1"/>
    <row r="4281" s="31" customFormat="1"/>
    <row r="4282" s="31" customFormat="1"/>
    <row r="4283" s="31" customFormat="1"/>
    <row r="4284" s="31" customFormat="1"/>
    <row r="4285" s="31" customFormat="1"/>
    <row r="4286" s="31" customFormat="1"/>
    <row r="4287" s="31" customFormat="1"/>
    <row r="4288" s="31" customFormat="1"/>
    <row r="4289" s="31" customFormat="1"/>
    <row r="4290" s="31" customFormat="1"/>
    <row r="4291" s="31" customFormat="1"/>
    <row r="4292" s="31" customFormat="1"/>
    <row r="4293" s="31" customFormat="1"/>
    <row r="4294" s="31" customFormat="1"/>
    <row r="4295" s="31" customFormat="1"/>
    <row r="4296" s="31" customFormat="1"/>
    <row r="4297" s="31" customFormat="1"/>
    <row r="4298" s="31" customFormat="1"/>
    <row r="4299" s="31" customFormat="1"/>
    <row r="4300" s="31" customFormat="1"/>
    <row r="4301" s="31" customFormat="1"/>
    <row r="4302" s="31" customFormat="1"/>
    <row r="4303" s="31" customFormat="1"/>
    <row r="4304" s="31" customFormat="1"/>
    <row r="4305" s="31" customFormat="1"/>
    <row r="4306" s="31" customFormat="1"/>
    <row r="4307" s="31" customFormat="1"/>
    <row r="4308" s="31" customFormat="1"/>
    <row r="4309" s="31" customFormat="1"/>
    <row r="4310" s="31" customFormat="1"/>
    <row r="4311" s="31" customFormat="1"/>
    <row r="4312" s="31" customFormat="1"/>
    <row r="4313" s="31" customFormat="1"/>
    <row r="4314" s="31" customFormat="1"/>
    <row r="4315" s="31" customFormat="1"/>
    <row r="4316" s="31" customFormat="1"/>
    <row r="4317" s="31" customFormat="1"/>
    <row r="4318" s="31" customFormat="1"/>
    <row r="4319" s="31" customFormat="1"/>
    <row r="4320" s="31" customFormat="1"/>
    <row r="4321" s="31" customFormat="1"/>
    <row r="4322" s="31" customFormat="1"/>
    <row r="4323" s="31" customFormat="1"/>
    <row r="4324" s="31" customFormat="1"/>
    <row r="4325" s="31" customFormat="1"/>
    <row r="4326" s="31" customFormat="1"/>
    <row r="4327" s="31" customFormat="1"/>
    <row r="4328" s="31" customFormat="1"/>
    <row r="4329" s="31" customFormat="1"/>
    <row r="4330" s="31" customFormat="1"/>
    <row r="4331" s="31" customFormat="1"/>
    <row r="4332" s="31" customFormat="1"/>
    <row r="4333" s="31" customFormat="1"/>
    <row r="4334" s="31" customFormat="1"/>
    <row r="4335" s="31" customFormat="1"/>
    <row r="4336" s="31" customFormat="1"/>
    <row r="4337" s="31" customFormat="1"/>
    <row r="4338" s="31" customFormat="1"/>
    <row r="4339" s="31" customFormat="1"/>
    <row r="4340" s="31" customFormat="1"/>
    <row r="4341" s="31" customFormat="1"/>
    <row r="4342" s="31" customFormat="1"/>
    <row r="4343" s="31" customFormat="1"/>
    <row r="4344" s="31" customFormat="1"/>
    <row r="4345" s="31" customFormat="1"/>
    <row r="4346" s="31" customFormat="1"/>
    <row r="4347" s="31" customFormat="1"/>
    <row r="4348" s="31" customFormat="1"/>
    <row r="4349" s="31" customFormat="1"/>
    <row r="4350" s="31" customFormat="1"/>
    <row r="4351" s="31" customFormat="1"/>
    <row r="4352" s="31" customFormat="1"/>
    <row r="4353" s="31" customFormat="1"/>
    <row r="4354" s="31" customFormat="1"/>
    <row r="4355" s="31" customFormat="1"/>
    <row r="4356" s="31" customFormat="1"/>
    <row r="4357" s="31" customFormat="1"/>
    <row r="4358" s="31" customFormat="1"/>
    <row r="4359" s="31" customFormat="1"/>
    <row r="4360" s="31" customFormat="1"/>
    <row r="4361" s="31" customFormat="1"/>
    <row r="4362" s="31" customFormat="1"/>
    <row r="4363" s="31" customFormat="1"/>
    <row r="4364" s="31" customFormat="1"/>
    <row r="4365" s="31" customFormat="1"/>
    <row r="4366" s="31" customFormat="1"/>
    <row r="4367" s="31" customFormat="1"/>
    <row r="4368" s="31" customFormat="1"/>
    <row r="4369" s="31" customFormat="1"/>
    <row r="4370" s="31" customFormat="1"/>
    <row r="4371" s="31" customFormat="1"/>
    <row r="4372" s="31" customFormat="1"/>
    <row r="4373" s="31" customFormat="1"/>
    <row r="4374" s="31" customFormat="1"/>
    <row r="4375" s="31" customFormat="1"/>
    <row r="4376" s="31" customFormat="1"/>
    <row r="4377" s="31" customFormat="1"/>
    <row r="4378" s="31" customFormat="1"/>
    <row r="4379" s="31" customFormat="1"/>
    <row r="4380" s="31" customFormat="1"/>
    <row r="4381" s="31" customFormat="1"/>
    <row r="4382" s="31" customFormat="1"/>
    <row r="4383" s="31" customFormat="1"/>
    <row r="4384" s="31" customFormat="1"/>
    <row r="4385" s="31" customFormat="1"/>
    <row r="4386" s="31" customFormat="1"/>
    <row r="4387" s="31" customFormat="1"/>
    <row r="4388" s="31" customFormat="1"/>
    <row r="4389" s="31" customFormat="1"/>
    <row r="4390" s="31" customFormat="1"/>
    <row r="4391" s="31" customFormat="1"/>
    <row r="4392" s="31" customFormat="1"/>
    <row r="4393" s="31" customFormat="1"/>
    <row r="4394" s="31" customFormat="1"/>
    <row r="4395" s="31" customFormat="1"/>
    <row r="4396" s="31" customFormat="1"/>
    <row r="4397" s="31" customFormat="1"/>
    <row r="4398" s="31" customFormat="1"/>
    <row r="4399" s="31" customFormat="1"/>
    <row r="4400" s="31" customFormat="1"/>
    <row r="4401" s="31" customFormat="1"/>
    <row r="4402" s="31" customFormat="1"/>
    <row r="4403" s="31" customFormat="1"/>
    <row r="4404" s="31" customFormat="1"/>
    <row r="4405" s="31" customFormat="1"/>
    <row r="4406" s="31" customFormat="1"/>
    <row r="4407" s="31" customFormat="1"/>
    <row r="4408" s="31" customFormat="1"/>
    <row r="4409" s="31" customFormat="1"/>
    <row r="4410" s="31" customFormat="1"/>
    <row r="4411" s="31" customFormat="1"/>
    <row r="4412" s="31" customFormat="1"/>
    <row r="4413" s="31" customFormat="1"/>
    <row r="4414" s="31" customFormat="1"/>
    <row r="4415" s="31" customFormat="1"/>
    <row r="4416" s="31" customFormat="1"/>
    <row r="4417" s="31" customFormat="1"/>
    <row r="4418" s="31" customFormat="1"/>
    <row r="4419" s="31" customFormat="1"/>
    <row r="4420" s="31" customFormat="1"/>
    <row r="4421" s="31" customFormat="1"/>
    <row r="4422" s="31" customFormat="1"/>
    <row r="4423" s="31" customFormat="1"/>
    <row r="4424" s="31" customFormat="1"/>
    <row r="4425" s="31" customFormat="1"/>
    <row r="4426" s="31" customFormat="1"/>
    <row r="4427" s="31" customFormat="1"/>
    <row r="4428" s="31" customFormat="1"/>
    <row r="4429" s="31" customFormat="1"/>
    <row r="4430" s="31" customFormat="1"/>
    <row r="4431" s="31" customFormat="1"/>
    <row r="4432" s="31" customFormat="1"/>
    <row r="4433" s="31" customFormat="1"/>
    <row r="4434" s="31" customFormat="1"/>
    <row r="4435" s="31" customFormat="1"/>
    <row r="4436" s="31" customFormat="1"/>
    <row r="4437" s="31" customFormat="1"/>
    <row r="4438" s="31" customFormat="1"/>
    <row r="4439" s="31" customFormat="1"/>
    <row r="4440" s="31" customFormat="1"/>
    <row r="4441" s="31" customFormat="1"/>
    <row r="4442" s="31" customFormat="1"/>
    <row r="4443" s="31" customFormat="1"/>
    <row r="4444" s="31" customFormat="1"/>
    <row r="4445" s="31" customFormat="1"/>
    <row r="4446" s="31" customFormat="1"/>
    <row r="4447" s="31" customFormat="1"/>
    <row r="4448" s="31" customFormat="1"/>
    <row r="4449" s="31" customFormat="1"/>
    <row r="4450" s="31" customFormat="1"/>
    <row r="4451" s="31" customFormat="1"/>
    <row r="4452" s="31" customFormat="1"/>
    <row r="4453" s="31" customFormat="1"/>
    <row r="4454" s="31" customFormat="1"/>
    <row r="4455" s="31" customFormat="1"/>
    <row r="4456" s="31" customFormat="1"/>
    <row r="4457" s="31" customFormat="1"/>
    <row r="4458" s="31" customFormat="1"/>
    <row r="4459" s="31" customFormat="1"/>
    <row r="4460" s="31" customFormat="1"/>
    <row r="4461" s="31" customFormat="1"/>
    <row r="4462" s="31" customFormat="1"/>
    <row r="4463" s="31" customFormat="1"/>
    <row r="4464" s="31" customFormat="1"/>
    <row r="4465" s="31" customFormat="1"/>
    <row r="4466" s="31" customFormat="1"/>
    <row r="4467" s="31" customFormat="1"/>
    <row r="4468" s="31" customFormat="1"/>
    <row r="4469" s="31" customFormat="1"/>
    <row r="4470" s="31" customFormat="1"/>
    <row r="4471" s="31" customFormat="1"/>
    <row r="4472" s="31" customFormat="1"/>
    <row r="4473" s="31" customFormat="1"/>
    <row r="4474" s="31" customFormat="1"/>
    <row r="4475" s="31" customFormat="1"/>
    <row r="4476" s="31" customFormat="1"/>
    <row r="4477" s="31" customFormat="1"/>
    <row r="4478" s="31" customFormat="1"/>
    <row r="4479" s="31" customFormat="1"/>
    <row r="4480" s="31" customFormat="1"/>
    <row r="4481" s="31" customFormat="1"/>
    <row r="4482" s="31" customFormat="1"/>
    <row r="4483" s="31" customFormat="1"/>
    <row r="4484" s="31" customFormat="1"/>
    <row r="4485" s="31" customFormat="1"/>
    <row r="4486" s="31" customFormat="1"/>
    <row r="4487" s="31" customFormat="1"/>
    <row r="4488" s="31" customFormat="1"/>
    <row r="4489" s="31" customFormat="1"/>
    <row r="4490" s="31" customFormat="1"/>
    <row r="4491" s="31" customFormat="1"/>
    <row r="4492" s="31" customFormat="1"/>
    <row r="4493" s="31" customFormat="1"/>
    <row r="4494" s="31" customFormat="1"/>
    <row r="4495" s="31" customFormat="1"/>
    <row r="4496" s="31" customFormat="1"/>
    <row r="4497" s="31" customFormat="1"/>
    <row r="4498" s="31" customFormat="1"/>
    <row r="4499" s="31" customFormat="1"/>
    <row r="4500" s="31" customFormat="1"/>
    <row r="4501" s="31" customFormat="1"/>
    <row r="4502" s="31" customFormat="1"/>
    <row r="4503" s="31" customFormat="1"/>
    <row r="4504" s="31" customFormat="1"/>
    <row r="4505" s="31" customFormat="1"/>
    <row r="4506" s="31" customFormat="1"/>
    <row r="4507" s="31" customFormat="1"/>
    <row r="4508" s="31" customFormat="1"/>
    <row r="4509" s="31" customFormat="1"/>
    <row r="4510" s="31" customFormat="1"/>
    <row r="4511" s="31" customFormat="1"/>
    <row r="4512" s="31" customFormat="1"/>
    <row r="4513" s="31" customFormat="1"/>
    <row r="4514" s="31" customFormat="1"/>
    <row r="4515" s="31" customFormat="1"/>
    <row r="4516" s="31" customFormat="1"/>
    <row r="4517" s="31" customFormat="1"/>
    <row r="4518" s="31" customFormat="1"/>
    <row r="4519" s="31" customFormat="1"/>
    <row r="4520" s="31" customFormat="1"/>
    <row r="4521" s="31" customFormat="1"/>
    <row r="4522" s="31" customFormat="1"/>
    <row r="4523" s="31" customFormat="1"/>
    <row r="4524" s="31" customFormat="1"/>
    <row r="4525" s="31" customFormat="1"/>
    <row r="4526" s="31" customFormat="1"/>
    <row r="4527" s="31" customFormat="1"/>
    <row r="4528" s="31" customFormat="1"/>
    <row r="4529" s="31" customFormat="1"/>
    <row r="4530" s="31" customFormat="1"/>
    <row r="4531" s="31" customFormat="1"/>
    <row r="4532" s="31" customFormat="1"/>
    <row r="4533" s="31" customFormat="1"/>
    <row r="4534" s="31" customFormat="1"/>
    <row r="4535" s="31" customFormat="1"/>
    <row r="4536" s="31" customFormat="1"/>
    <row r="4537" s="31" customFormat="1"/>
    <row r="4538" s="31" customFormat="1"/>
    <row r="4539" s="31" customFormat="1"/>
    <row r="4540" s="31" customFormat="1"/>
    <row r="4541" s="31" customFormat="1"/>
    <row r="4542" s="31" customFormat="1"/>
    <row r="4543" s="31" customFormat="1"/>
    <row r="4544" s="31" customFormat="1"/>
    <row r="4545" s="31" customFormat="1"/>
    <row r="4546" s="31" customFormat="1"/>
    <row r="4547" s="31" customFormat="1"/>
    <row r="4548" s="31" customFormat="1"/>
    <row r="4549" s="31" customFormat="1"/>
    <row r="4550" s="31" customFormat="1"/>
    <row r="4551" s="31" customFormat="1"/>
    <row r="4552" s="31" customFormat="1"/>
    <row r="4553" s="31" customFormat="1"/>
    <row r="4554" s="31" customFormat="1"/>
    <row r="4555" s="31" customFormat="1"/>
    <row r="4556" s="31" customFormat="1"/>
    <row r="4557" s="31" customFormat="1"/>
    <row r="4558" s="31" customFormat="1"/>
    <row r="4559" s="31" customFormat="1"/>
    <row r="4560" s="31" customFormat="1"/>
    <row r="4561" s="31" customFormat="1"/>
    <row r="4562" s="31" customFormat="1"/>
    <row r="4563" s="31" customFormat="1"/>
    <row r="4564" s="31" customFormat="1"/>
    <row r="4565" s="31" customFormat="1"/>
    <row r="4566" s="31" customFormat="1"/>
    <row r="4567" s="31" customFormat="1"/>
    <row r="4568" s="31" customFormat="1"/>
    <row r="4569" s="31" customFormat="1"/>
    <row r="4570" s="31" customFormat="1"/>
    <row r="4571" s="31" customFormat="1"/>
    <row r="4572" s="31" customFormat="1"/>
    <row r="4573" s="31" customFormat="1"/>
    <row r="4574" s="31" customFormat="1"/>
    <row r="4575" s="31" customFormat="1"/>
    <row r="4576" s="31" customFormat="1"/>
    <row r="4577" s="31" customFormat="1"/>
    <row r="4578" s="31" customFormat="1"/>
    <row r="4579" s="31" customFormat="1"/>
    <row r="4580" s="31" customFormat="1"/>
    <row r="4581" s="31" customFormat="1"/>
    <row r="4582" s="31" customFormat="1"/>
    <row r="4583" s="31" customFormat="1"/>
    <row r="4584" s="31" customFormat="1"/>
    <row r="4585" s="31" customFormat="1"/>
    <row r="4586" s="31" customFormat="1"/>
    <row r="4587" s="31" customFormat="1"/>
    <row r="4588" s="31" customFormat="1"/>
    <row r="4589" s="31" customFormat="1"/>
    <row r="4590" s="31" customFormat="1"/>
    <row r="4591" s="31" customFormat="1"/>
    <row r="4592" s="31" customFormat="1"/>
    <row r="4593" s="31" customFormat="1"/>
    <row r="4594" s="31" customFormat="1"/>
    <row r="4595" s="31" customFormat="1"/>
    <row r="4596" s="31" customFormat="1"/>
    <row r="4597" s="31" customFormat="1"/>
    <row r="4598" s="31" customFormat="1"/>
    <row r="4599" s="31" customFormat="1"/>
    <row r="4600" s="31" customFormat="1"/>
    <row r="4601" s="31" customFormat="1"/>
    <row r="4602" s="31" customFormat="1"/>
    <row r="4603" s="31" customFormat="1"/>
    <row r="4604" s="31" customFormat="1"/>
    <row r="4605" s="31" customFormat="1"/>
    <row r="4606" s="31" customFormat="1"/>
    <row r="4607" s="31" customFormat="1"/>
    <row r="4608" s="31" customFormat="1"/>
    <row r="4609" s="31" customFormat="1"/>
    <row r="4610" s="31" customFormat="1"/>
    <row r="4611" s="31" customFormat="1"/>
    <row r="4612" s="31" customFormat="1"/>
    <row r="4613" s="31" customFormat="1"/>
    <row r="4614" s="31" customFormat="1"/>
    <row r="4615" s="31" customFormat="1"/>
    <row r="4616" s="31" customFormat="1"/>
    <row r="4617" s="31" customFormat="1"/>
    <row r="4618" s="31" customFormat="1"/>
    <row r="4619" s="31" customFormat="1"/>
    <row r="4620" s="31" customFormat="1"/>
    <row r="4621" s="31" customFormat="1"/>
    <row r="4622" s="31" customFormat="1"/>
    <row r="4623" s="31" customFormat="1"/>
    <row r="4624" s="31" customFormat="1"/>
    <row r="4625" s="31" customFormat="1"/>
    <row r="4626" s="31" customFormat="1"/>
    <row r="4627" s="31" customFormat="1"/>
    <row r="4628" s="31" customFormat="1"/>
    <row r="4629" s="31" customFormat="1"/>
    <row r="4630" s="31" customFormat="1"/>
    <row r="4631" s="31" customFormat="1"/>
    <row r="4632" s="31" customFormat="1"/>
    <row r="4633" s="31" customFormat="1"/>
    <row r="4634" s="31" customFormat="1"/>
    <row r="4635" s="31" customFormat="1"/>
    <row r="4636" s="31" customFormat="1"/>
    <row r="4637" s="31" customFormat="1"/>
    <row r="4638" s="31" customFormat="1"/>
    <row r="4639" s="31" customFormat="1"/>
    <row r="4640" s="31" customFormat="1"/>
    <row r="4641" s="31" customFormat="1"/>
    <row r="4642" s="31" customFormat="1"/>
    <row r="4643" s="31" customFormat="1"/>
    <row r="4644" s="31" customFormat="1"/>
    <row r="4645" s="31" customFormat="1"/>
    <row r="4646" s="31" customFormat="1"/>
    <row r="4647" s="31" customFormat="1"/>
    <row r="4648" s="31" customFormat="1"/>
    <row r="4649" s="31" customFormat="1"/>
    <row r="4650" s="31" customFormat="1"/>
    <row r="4651" s="31" customFormat="1"/>
    <row r="4652" s="31" customFormat="1"/>
    <row r="4653" s="31" customFormat="1"/>
    <row r="4654" s="31" customFormat="1"/>
    <row r="4655" s="31" customFormat="1"/>
    <row r="4656" s="31" customFormat="1"/>
    <row r="4657" s="31" customFormat="1"/>
    <row r="4658" s="31" customFormat="1"/>
    <row r="4659" s="31" customFormat="1"/>
    <row r="4660" s="31" customFormat="1"/>
    <row r="4661" s="31" customFormat="1"/>
    <row r="4662" s="31" customFormat="1"/>
    <row r="4663" s="31" customFormat="1"/>
    <row r="4664" s="31" customFormat="1"/>
    <row r="4665" s="31" customFormat="1"/>
    <row r="4666" s="31" customFormat="1"/>
    <row r="4667" s="31" customFormat="1"/>
    <row r="4668" s="31" customFormat="1"/>
    <row r="4669" s="31" customFormat="1"/>
    <row r="4670" s="31" customFormat="1"/>
    <row r="4671" s="31" customFormat="1"/>
    <row r="4672" s="31" customFormat="1"/>
    <row r="4673" s="31" customFormat="1"/>
    <row r="4674" s="31" customFormat="1"/>
    <row r="4675" s="31" customFormat="1"/>
    <row r="4676" s="31" customFormat="1"/>
    <row r="4677" s="31" customFormat="1"/>
    <row r="4678" s="31" customFormat="1"/>
    <row r="4679" s="31" customFormat="1"/>
    <row r="4680" s="31" customFormat="1"/>
    <row r="4681" s="31" customFormat="1"/>
    <row r="4682" s="31" customFormat="1"/>
    <row r="4683" s="31" customFormat="1"/>
    <row r="4684" s="31" customFormat="1"/>
    <row r="4685" s="31" customFormat="1"/>
    <row r="4686" s="31" customFormat="1"/>
    <row r="4687" s="31" customFormat="1"/>
    <row r="4688" s="31" customFormat="1"/>
    <row r="4689" s="31" customFormat="1"/>
    <row r="4690" s="31" customFormat="1"/>
    <row r="4691" s="31" customFormat="1"/>
    <row r="4692" s="31" customFormat="1"/>
    <row r="4693" s="31" customFormat="1"/>
    <row r="4694" s="31" customFormat="1"/>
    <row r="4695" s="31" customFormat="1"/>
    <row r="4696" s="31" customFormat="1"/>
    <row r="4697" s="31" customFormat="1"/>
    <row r="4698" s="31" customFormat="1"/>
    <row r="4699" s="31" customFormat="1"/>
    <row r="4700" s="31" customFormat="1"/>
    <row r="4701" s="31" customFormat="1"/>
    <row r="4702" s="31" customFormat="1"/>
    <row r="4703" s="31" customFormat="1"/>
    <row r="4704" s="31" customFormat="1"/>
    <row r="4705" s="31" customFormat="1"/>
    <row r="4706" s="31" customFormat="1"/>
    <row r="4707" s="31" customFormat="1"/>
    <row r="4708" s="31" customFormat="1"/>
    <row r="4709" s="31" customFormat="1"/>
    <row r="4710" s="31" customFormat="1"/>
    <row r="4711" s="31" customFormat="1"/>
    <row r="4712" s="31" customFormat="1"/>
    <row r="4713" s="31" customFormat="1"/>
    <row r="4714" s="31" customFormat="1"/>
    <row r="4715" s="31" customFormat="1"/>
    <row r="4716" s="31" customFormat="1"/>
    <row r="4717" s="31" customFormat="1"/>
    <row r="4718" s="31" customFormat="1"/>
    <row r="4719" s="31" customFormat="1"/>
    <row r="4720" s="31" customFormat="1"/>
    <row r="4721" s="31" customFormat="1"/>
    <row r="4722" s="31" customFormat="1"/>
    <row r="4723" s="31" customFormat="1"/>
    <row r="4724" s="31" customFormat="1"/>
    <row r="4725" s="31" customFormat="1"/>
    <row r="4726" s="31" customFormat="1"/>
    <row r="4727" s="31" customFormat="1"/>
    <row r="4728" s="31" customFormat="1"/>
    <row r="4729" s="31" customFormat="1"/>
    <row r="4730" s="31" customFormat="1"/>
    <row r="4731" s="31" customFormat="1"/>
    <row r="4732" s="31" customFormat="1"/>
    <row r="4733" s="31" customFormat="1"/>
    <row r="4734" s="31" customFormat="1"/>
    <row r="4735" s="31" customFormat="1"/>
    <row r="4736" s="31" customFormat="1"/>
    <row r="4737" s="31" customFormat="1"/>
    <row r="4738" s="31" customFormat="1"/>
    <row r="4739" s="31" customFormat="1"/>
    <row r="4740" s="31" customFormat="1"/>
    <row r="4741" s="31" customFormat="1"/>
    <row r="4742" s="31" customFormat="1"/>
    <row r="4743" s="31" customFormat="1"/>
    <row r="4744" s="31" customFormat="1"/>
    <row r="4745" s="31" customFormat="1"/>
    <row r="4746" s="31" customFormat="1"/>
    <row r="4747" s="31" customFormat="1"/>
    <row r="4748" s="31" customFormat="1"/>
    <row r="4749" s="31" customFormat="1"/>
    <row r="4750" s="31" customFormat="1"/>
    <row r="4751" s="31" customFormat="1"/>
    <row r="4752" s="31" customFormat="1"/>
    <row r="4753" s="31" customFormat="1"/>
    <row r="4754" s="31" customFormat="1"/>
    <row r="4755" s="31" customFormat="1"/>
    <row r="4756" s="31" customFormat="1"/>
    <row r="4757" s="31" customFormat="1"/>
    <row r="4758" s="31" customFormat="1"/>
    <row r="4759" s="31" customFormat="1"/>
    <row r="4760" s="31" customFormat="1"/>
    <row r="4761" s="31" customFormat="1"/>
    <row r="4762" s="31" customFormat="1"/>
    <row r="4763" s="31" customFormat="1"/>
    <row r="4764" s="31" customFormat="1"/>
    <row r="4765" s="31" customFormat="1"/>
    <row r="4766" s="31" customFormat="1"/>
    <row r="4767" s="31" customFormat="1"/>
    <row r="4768" s="31" customFormat="1"/>
    <row r="4769" s="31" customFormat="1"/>
    <row r="4770" s="31" customFormat="1"/>
    <row r="4771" s="31" customFormat="1"/>
    <row r="4772" s="31" customFormat="1"/>
    <row r="4773" s="31" customFormat="1"/>
    <row r="4774" s="31" customFormat="1"/>
    <row r="4775" s="31" customFormat="1"/>
    <row r="4776" s="31" customFormat="1"/>
    <row r="4777" s="31" customFormat="1"/>
    <row r="4778" s="31" customFormat="1"/>
    <row r="4779" s="31" customFormat="1"/>
    <row r="4780" s="31" customFormat="1"/>
    <row r="4781" s="31" customFormat="1"/>
    <row r="4782" s="31" customFormat="1"/>
    <row r="4783" s="31" customFormat="1"/>
    <row r="4784" s="31" customFormat="1"/>
    <row r="4785" s="31" customFormat="1"/>
    <row r="4786" s="31" customFormat="1"/>
    <row r="4787" s="31" customFormat="1"/>
    <row r="4788" s="31" customFormat="1"/>
    <row r="4789" s="31" customFormat="1"/>
    <row r="4790" s="31" customFormat="1"/>
    <row r="4791" s="31" customFormat="1"/>
    <row r="4792" s="31" customFormat="1"/>
    <row r="4793" s="31" customFormat="1"/>
    <row r="4794" s="31" customFormat="1"/>
    <row r="4795" s="31" customFormat="1"/>
    <row r="4796" s="31" customFormat="1"/>
    <row r="4797" s="31" customFormat="1"/>
    <row r="4798" s="31" customFormat="1"/>
    <row r="4799" s="31" customFormat="1"/>
    <row r="4800" s="31" customFormat="1"/>
    <row r="4801" s="31" customFormat="1"/>
    <row r="4802" s="31" customFormat="1"/>
    <row r="4803" s="31" customFormat="1"/>
    <row r="4804" s="31" customFormat="1"/>
    <row r="4805" s="31" customFormat="1"/>
    <row r="4806" s="31" customFormat="1"/>
    <row r="4807" s="31" customFormat="1"/>
    <row r="4808" s="31" customFormat="1"/>
    <row r="4809" s="31" customFormat="1"/>
    <row r="4810" s="31" customFormat="1"/>
    <row r="4811" s="31" customFormat="1"/>
    <row r="4812" s="31" customFormat="1"/>
    <row r="4813" s="31" customFormat="1"/>
    <row r="4814" s="31" customFormat="1"/>
    <row r="4815" s="31" customFormat="1"/>
    <row r="4816" s="31" customFormat="1"/>
    <row r="4817" s="31" customFormat="1"/>
    <row r="4818" s="31" customFormat="1"/>
    <row r="4819" s="31" customFormat="1"/>
    <row r="4820" s="31" customFormat="1"/>
    <row r="4821" s="31" customFormat="1"/>
    <row r="4822" s="31" customFormat="1"/>
    <row r="4823" s="31" customFormat="1"/>
    <row r="4824" s="31" customFormat="1"/>
    <row r="4825" s="31" customFormat="1"/>
    <row r="4826" s="31" customFormat="1"/>
    <row r="4827" s="31" customFormat="1"/>
    <row r="4828" s="31" customFormat="1"/>
    <row r="4829" s="31" customFormat="1"/>
    <row r="4830" s="31" customFormat="1"/>
    <row r="4831" s="31" customFormat="1"/>
    <row r="4832" s="31" customFormat="1"/>
    <row r="4833" s="31" customFormat="1"/>
    <row r="4834" s="31" customFormat="1"/>
    <row r="4835" s="31" customFormat="1"/>
    <row r="4836" s="31" customFormat="1"/>
    <row r="4837" s="31" customFormat="1"/>
    <row r="4838" s="31" customFormat="1"/>
    <row r="4839" s="31" customFormat="1"/>
    <row r="4840" s="31" customFormat="1"/>
    <row r="4841" s="31" customFormat="1"/>
    <row r="4842" s="31" customFormat="1"/>
    <row r="4843" s="31" customFormat="1"/>
    <row r="4844" s="31" customFormat="1"/>
    <row r="4845" s="31" customFormat="1"/>
    <row r="4846" s="31" customFormat="1"/>
    <row r="4847" s="31" customFormat="1"/>
    <row r="4848" s="31" customFormat="1"/>
    <row r="4849" s="31" customFormat="1"/>
    <row r="4850" s="31" customFormat="1"/>
    <row r="4851" s="31" customFormat="1"/>
    <row r="4852" s="31" customFormat="1"/>
    <row r="4853" s="31" customFormat="1"/>
    <row r="4854" s="31" customFormat="1"/>
    <row r="4855" s="31" customFormat="1"/>
    <row r="4856" s="31" customFormat="1"/>
    <row r="4857" s="31" customFormat="1"/>
    <row r="4858" s="31" customFormat="1"/>
    <row r="4859" s="31" customFormat="1"/>
    <row r="4860" s="31" customFormat="1"/>
    <row r="4861" s="31" customFormat="1"/>
    <row r="4862" s="31" customFormat="1"/>
    <row r="4863" s="31" customFormat="1"/>
    <row r="4864" s="31" customFormat="1"/>
    <row r="4865" s="31" customFormat="1"/>
    <row r="4866" s="31" customFormat="1"/>
    <row r="4867" s="31" customFormat="1"/>
    <row r="4868" s="31" customFormat="1"/>
    <row r="4869" s="31" customFormat="1"/>
    <row r="4870" s="31" customFormat="1"/>
    <row r="4871" s="31" customFormat="1"/>
    <row r="4872" s="31" customFormat="1"/>
    <row r="4873" s="31" customFormat="1"/>
    <row r="4874" s="31" customFormat="1"/>
    <row r="4875" s="31" customFormat="1"/>
    <row r="4876" s="31" customFormat="1"/>
    <row r="4877" s="31" customFormat="1"/>
    <row r="4878" s="31" customFormat="1"/>
    <row r="4879" s="31" customFormat="1"/>
    <row r="4880" s="31" customFormat="1"/>
    <row r="4881" s="31" customFormat="1"/>
    <row r="4882" s="31" customFormat="1"/>
    <row r="4883" s="31" customFormat="1"/>
    <row r="4884" s="31" customFormat="1"/>
    <row r="4885" s="31" customFormat="1"/>
    <row r="4886" s="31" customFormat="1"/>
    <row r="4887" s="31" customFormat="1"/>
    <row r="4888" s="31" customFormat="1"/>
    <row r="4889" s="31" customFormat="1"/>
    <row r="4890" s="31" customFormat="1"/>
    <row r="4891" s="31" customFormat="1"/>
    <row r="4892" s="31" customFormat="1"/>
    <row r="4893" s="31" customFormat="1"/>
    <row r="4894" s="31" customFormat="1"/>
    <row r="4895" s="31" customFormat="1"/>
    <row r="4896" s="31" customFormat="1"/>
    <row r="4897" s="31" customFormat="1"/>
    <row r="4898" s="31" customFormat="1"/>
    <row r="4899" s="31" customFormat="1"/>
    <row r="4900" s="31" customFormat="1"/>
    <row r="4901" s="31" customFormat="1"/>
    <row r="4902" s="31" customFormat="1"/>
    <row r="4903" s="31" customFormat="1"/>
    <row r="4904" s="31" customFormat="1"/>
    <row r="4905" s="31" customFormat="1"/>
    <row r="4906" s="31" customFormat="1"/>
    <row r="4907" s="31" customFormat="1"/>
    <row r="4908" s="31" customFormat="1"/>
    <row r="4909" s="31" customFormat="1"/>
    <row r="4910" s="31" customFormat="1"/>
    <row r="4911" s="31" customFormat="1"/>
    <row r="4912" s="31" customFormat="1"/>
    <row r="4913" s="31" customFormat="1"/>
    <row r="4914" s="31" customFormat="1"/>
    <row r="4915" s="31" customFormat="1"/>
    <row r="4916" s="31" customFormat="1"/>
    <row r="4917" s="31" customFormat="1"/>
    <row r="4918" s="31" customFormat="1"/>
    <row r="4919" s="31" customFormat="1"/>
    <row r="4920" s="31" customFormat="1"/>
    <row r="4921" s="31" customFormat="1"/>
    <row r="4922" s="31" customFormat="1"/>
    <row r="4923" s="31" customFormat="1"/>
    <row r="4924" s="31" customFormat="1"/>
    <row r="4925" s="31" customFormat="1"/>
    <row r="4926" s="31" customFormat="1"/>
    <row r="4927" s="31" customFormat="1"/>
    <row r="4928" s="31" customFormat="1"/>
    <row r="4929" s="31" customFormat="1"/>
    <row r="4930" s="31" customFormat="1"/>
    <row r="4931" s="31" customFormat="1"/>
    <row r="4932" s="31" customFormat="1"/>
    <row r="4933" s="31" customFormat="1"/>
    <row r="4934" s="31" customFormat="1"/>
    <row r="4935" s="31" customFormat="1"/>
    <row r="4936" s="31" customFormat="1"/>
    <row r="4937" s="31" customFormat="1"/>
    <row r="4938" s="31" customFormat="1"/>
    <row r="4939" s="31" customFormat="1"/>
    <row r="4940" s="31" customFormat="1"/>
    <row r="4941" s="31" customFormat="1"/>
    <row r="4942" s="31" customFormat="1"/>
    <row r="4943" s="31" customFormat="1"/>
    <row r="4944" s="31" customFormat="1"/>
    <row r="4945" s="31" customFormat="1"/>
    <row r="4946" s="31" customFormat="1"/>
    <row r="4947" s="31" customFormat="1"/>
    <row r="4948" s="31" customFormat="1"/>
    <row r="4949" s="31" customFormat="1"/>
    <row r="4950" s="31" customFormat="1"/>
    <row r="4951" s="31" customFormat="1"/>
    <row r="4952" s="31" customFormat="1"/>
    <row r="4953" s="31" customFormat="1"/>
    <row r="4954" s="31" customFormat="1"/>
    <row r="4955" s="31" customFormat="1"/>
    <row r="4956" s="31" customFormat="1"/>
    <row r="4957" s="31" customFormat="1"/>
    <row r="4958" s="31" customFormat="1"/>
    <row r="4959" s="31" customFormat="1"/>
    <row r="4960" s="31" customFormat="1"/>
    <row r="4961" s="31" customFormat="1"/>
    <row r="4962" s="31" customFormat="1"/>
    <row r="4963" s="31" customFormat="1"/>
    <row r="4964" s="31" customFormat="1"/>
    <row r="4965" s="31" customFormat="1"/>
    <row r="4966" s="31" customFormat="1"/>
    <row r="4967" s="31" customFormat="1"/>
    <row r="4968" s="31" customFormat="1"/>
    <row r="4969" s="31" customFormat="1"/>
    <row r="4970" s="31" customFormat="1"/>
    <row r="4971" s="31" customFormat="1"/>
    <row r="4972" s="31" customFormat="1"/>
    <row r="4973" s="31" customFormat="1"/>
    <row r="4974" s="31" customFormat="1"/>
    <row r="4975" s="31" customFormat="1"/>
    <row r="4976" s="31" customFormat="1"/>
    <row r="4977" s="31" customFormat="1"/>
    <row r="4978" s="31" customFormat="1"/>
    <row r="4979" s="31" customFormat="1"/>
    <row r="4980" s="31" customFormat="1"/>
    <row r="4981" s="31" customFormat="1"/>
    <row r="4982" s="31" customFormat="1"/>
    <row r="4983" s="31" customFormat="1"/>
    <row r="4984" s="31" customFormat="1"/>
    <row r="4985" s="31" customFormat="1"/>
    <row r="4986" s="31" customFormat="1"/>
    <row r="4987" s="31" customFormat="1"/>
    <row r="4988" s="31" customFormat="1"/>
    <row r="4989" s="31" customFormat="1"/>
    <row r="4990" s="31" customFormat="1"/>
    <row r="4991" s="31" customFormat="1"/>
    <row r="4992" s="31" customFormat="1"/>
    <row r="4993" s="31" customFormat="1"/>
    <row r="4994" s="31" customFormat="1"/>
    <row r="4995" s="31" customFormat="1"/>
    <row r="4996" s="31" customFormat="1"/>
    <row r="4997" s="31" customFormat="1"/>
    <row r="4998" s="31" customFormat="1"/>
    <row r="4999" s="31" customFormat="1"/>
    <row r="5000" s="31" customFormat="1"/>
    <row r="5001" s="31" customFormat="1"/>
    <row r="5002" s="31" customFormat="1"/>
    <row r="5003" s="31" customFormat="1"/>
    <row r="5004" s="31" customFormat="1"/>
    <row r="5005" s="31" customFormat="1"/>
    <row r="5006" s="31" customFormat="1"/>
    <row r="5007" s="31" customFormat="1"/>
    <row r="5008" s="31" customFormat="1"/>
    <row r="5009" s="31" customFormat="1"/>
    <row r="5010" s="31" customFormat="1"/>
    <row r="5011" s="31" customFormat="1"/>
    <row r="5012" s="31" customFormat="1"/>
    <row r="5013" s="31" customFormat="1"/>
    <row r="5014" s="31" customFormat="1"/>
    <row r="5015" s="31" customFormat="1"/>
    <row r="5016" s="31" customFormat="1"/>
    <row r="5017" s="31" customFormat="1"/>
    <row r="5018" s="31" customFormat="1"/>
    <row r="5019" s="31" customFormat="1"/>
    <row r="5020" s="31" customFormat="1"/>
    <row r="5021" s="31" customFormat="1"/>
    <row r="5022" s="31" customFormat="1"/>
    <row r="5023" s="31" customFormat="1"/>
    <row r="5024" s="31" customFormat="1"/>
    <row r="5025" s="31" customFormat="1"/>
    <row r="5026" s="31" customFormat="1"/>
    <row r="5027" s="31" customFormat="1"/>
    <row r="5028" s="31" customFormat="1"/>
    <row r="5029" s="31" customFormat="1"/>
    <row r="5030" s="31" customFormat="1"/>
    <row r="5031" s="31" customFormat="1"/>
    <row r="5032" s="31" customFormat="1"/>
    <row r="5033" s="31" customFormat="1"/>
    <row r="5034" s="31" customFormat="1"/>
    <row r="5035" s="31" customFormat="1"/>
    <row r="5036" s="31" customFormat="1"/>
    <row r="5037" s="31" customFormat="1"/>
    <row r="5038" s="31" customFormat="1"/>
    <row r="5039" s="31" customFormat="1"/>
    <row r="5040" s="31" customFormat="1"/>
    <row r="5041" s="31" customFormat="1"/>
    <row r="5042" s="31" customFormat="1"/>
    <row r="5043" s="31" customFormat="1"/>
    <row r="5044" s="31" customFormat="1"/>
    <row r="5045" s="31" customFormat="1"/>
    <row r="5046" s="31" customFormat="1"/>
    <row r="5047" s="31" customFormat="1"/>
    <row r="5048" s="31" customFormat="1"/>
    <row r="5049" s="31" customFormat="1"/>
    <row r="5050" s="31" customFormat="1"/>
    <row r="5051" s="31" customFormat="1"/>
    <row r="5052" s="31" customFormat="1"/>
    <row r="5053" s="31" customFormat="1"/>
    <row r="5054" s="31" customFormat="1"/>
    <row r="5055" s="31" customFormat="1"/>
    <row r="5056" s="31" customFormat="1"/>
    <row r="5057" s="31" customFormat="1"/>
    <row r="5058" s="31" customFormat="1"/>
    <row r="5059" s="31" customFormat="1"/>
    <row r="5060" s="31" customFormat="1"/>
    <row r="5061" s="31" customFormat="1"/>
    <row r="5062" s="31" customFormat="1"/>
    <row r="5063" s="31" customFormat="1"/>
    <row r="5064" s="31" customFormat="1"/>
    <row r="5065" s="31" customFormat="1"/>
    <row r="5066" s="31" customFormat="1"/>
    <row r="5067" s="31" customFormat="1"/>
    <row r="5068" s="31" customFormat="1"/>
    <row r="5069" s="31" customFormat="1"/>
    <row r="5070" s="31" customFormat="1"/>
    <row r="5071" s="31" customFormat="1"/>
    <row r="5072" s="31" customFormat="1"/>
    <row r="5073" s="31" customFormat="1"/>
    <row r="5074" s="31" customFormat="1"/>
    <row r="5075" s="31" customFormat="1"/>
    <row r="5076" s="31" customFormat="1"/>
    <row r="5077" s="31" customFormat="1"/>
    <row r="5078" s="31" customFormat="1"/>
    <row r="5079" s="31" customFormat="1"/>
    <row r="5080" s="31" customFormat="1"/>
    <row r="5081" s="31" customFormat="1"/>
    <row r="5082" s="31" customFormat="1"/>
    <row r="5083" s="31" customFormat="1"/>
    <row r="5084" s="31" customFormat="1"/>
    <row r="5085" s="31" customFormat="1"/>
    <row r="5086" s="31" customFormat="1"/>
    <row r="5087" s="31" customFormat="1"/>
    <row r="5088" s="31" customFormat="1"/>
    <row r="5089" s="31" customFormat="1"/>
    <row r="5090" s="31" customFormat="1"/>
    <row r="5091" s="31" customFormat="1"/>
    <row r="5092" s="31" customFormat="1"/>
    <row r="5093" s="31" customFormat="1"/>
    <row r="5094" s="31" customFormat="1"/>
    <row r="5095" s="31" customFormat="1"/>
    <row r="5096" s="31" customFormat="1"/>
    <row r="5097" s="31" customFormat="1"/>
    <row r="5098" s="31" customFormat="1"/>
    <row r="5099" s="31" customFormat="1"/>
    <row r="5100" s="31" customFormat="1"/>
    <row r="5101" s="31" customFormat="1"/>
    <row r="5102" s="31" customFormat="1"/>
    <row r="5103" s="31" customFormat="1"/>
    <row r="5104" s="31" customFormat="1"/>
    <row r="5105" s="31" customFormat="1"/>
    <row r="5106" s="31" customFormat="1"/>
    <row r="5107" s="31" customFormat="1"/>
    <row r="5108" s="31" customFormat="1"/>
    <row r="5109" s="31" customFormat="1"/>
    <row r="5110" s="31" customFormat="1"/>
    <row r="5111" s="31" customFormat="1"/>
    <row r="5112" s="31" customFormat="1"/>
    <row r="5113" s="31" customFormat="1"/>
    <row r="5114" s="31" customFormat="1"/>
    <row r="5115" s="31" customFormat="1"/>
    <row r="5116" s="31" customFormat="1"/>
    <row r="5117" s="31" customFormat="1"/>
    <row r="5118" s="31" customFormat="1"/>
    <row r="5119" s="31" customFormat="1"/>
    <row r="5120" s="31" customFormat="1"/>
    <row r="5121" s="31" customFormat="1"/>
    <row r="5122" s="31" customFormat="1"/>
    <row r="5123" s="31" customFormat="1"/>
    <row r="5124" s="31" customFormat="1"/>
    <row r="5125" s="31" customFormat="1"/>
    <row r="5126" s="31" customFormat="1"/>
    <row r="5127" s="31" customFormat="1"/>
    <row r="5128" s="31" customFormat="1"/>
    <row r="5129" s="31" customFormat="1"/>
    <row r="5130" s="31" customFormat="1"/>
    <row r="5131" s="31" customFormat="1"/>
    <row r="5132" s="31" customFormat="1"/>
    <row r="5133" s="31" customFormat="1"/>
    <row r="5134" s="31" customFormat="1"/>
    <row r="5135" s="31" customFormat="1"/>
    <row r="5136" s="31" customFormat="1"/>
    <row r="5137" s="31" customFormat="1"/>
    <row r="5138" s="31" customFormat="1"/>
    <row r="5139" s="31" customFormat="1"/>
    <row r="5140" s="31" customFormat="1"/>
    <row r="5141" s="31" customFormat="1"/>
    <row r="5142" s="31" customFormat="1"/>
    <row r="5143" s="31" customFormat="1"/>
    <row r="5144" s="31" customFormat="1"/>
    <row r="5145" s="31" customFormat="1"/>
    <row r="5146" s="31" customFormat="1"/>
    <row r="5147" s="31" customFormat="1"/>
    <row r="5148" s="31" customFormat="1"/>
    <row r="5149" s="31" customFormat="1"/>
    <row r="5150" s="31" customFormat="1"/>
    <row r="5151" s="31" customFormat="1"/>
    <row r="5152" s="31" customFormat="1"/>
    <row r="5153" s="31" customFormat="1"/>
    <row r="5154" s="31" customFormat="1"/>
    <row r="5155" s="31" customFormat="1"/>
    <row r="5156" s="31" customFormat="1"/>
    <row r="5157" s="31" customFormat="1"/>
    <row r="5158" s="31" customFormat="1"/>
    <row r="5159" s="31" customFormat="1"/>
    <row r="5160" s="31" customFormat="1"/>
    <row r="5161" s="31" customFormat="1"/>
    <row r="5162" s="31" customFormat="1"/>
    <row r="5163" s="31" customFormat="1"/>
    <row r="5164" s="31" customFormat="1"/>
    <row r="5165" s="31" customFormat="1"/>
    <row r="5166" s="31" customFormat="1"/>
    <row r="5167" s="31" customFormat="1"/>
    <row r="5168" s="31" customFormat="1"/>
    <row r="5169" s="31" customFormat="1"/>
    <row r="5170" s="31" customFormat="1"/>
    <row r="5171" s="31" customFormat="1"/>
    <row r="5172" s="31" customFormat="1"/>
    <row r="5173" s="31" customFormat="1"/>
    <row r="5174" s="31" customFormat="1"/>
    <row r="5175" s="31" customFormat="1"/>
    <row r="5176" s="31" customFormat="1"/>
    <row r="5177" s="31" customFormat="1"/>
    <row r="5178" s="31" customFormat="1"/>
    <row r="5179" s="31" customFormat="1"/>
    <row r="5180" s="31" customFormat="1"/>
    <row r="5181" s="31" customFormat="1"/>
    <row r="5182" s="31" customFormat="1"/>
    <row r="5183" s="31" customFormat="1"/>
    <row r="5184" s="31" customFormat="1"/>
    <row r="5185" s="31" customFormat="1"/>
    <row r="5186" s="31" customFormat="1"/>
    <row r="5187" s="31" customFormat="1"/>
    <row r="5188" s="31" customFormat="1"/>
    <row r="5189" s="31" customFormat="1"/>
    <row r="5190" s="31" customFormat="1"/>
    <row r="5191" s="31" customFormat="1"/>
    <row r="5192" s="31" customFormat="1"/>
    <row r="5193" s="31" customFormat="1"/>
    <row r="5194" s="31" customFormat="1"/>
    <row r="5195" s="31" customFormat="1"/>
    <row r="5196" s="31" customFormat="1"/>
    <row r="5197" s="31" customFormat="1"/>
    <row r="5198" s="31" customFormat="1"/>
    <row r="5199" s="31" customFormat="1"/>
    <row r="5200" s="31" customFormat="1"/>
    <row r="5201" s="31" customFormat="1"/>
    <row r="5202" s="31" customFormat="1"/>
    <row r="5203" s="31" customFormat="1"/>
    <row r="5204" s="31" customFormat="1"/>
    <row r="5205" s="31" customFormat="1"/>
    <row r="5206" s="31" customFormat="1"/>
    <row r="5207" s="31" customFormat="1"/>
    <row r="5208" s="31" customFormat="1"/>
    <row r="5209" s="31" customFormat="1"/>
    <row r="5210" s="31" customFormat="1"/>
    <row r="5211" s="31" customFormat="1"/>
    <row r="5212" s="31" customFormat="1"/>
    <row r="5213" s="31" customFormat="1"/>
    <row r="5214" s="31" customFormat="1"/>
    <row r="5215" s="31" customFormat="1"/>
    <row r="5216" s="31" customFormat="1"/>
    <row r="5217" s="31" customFormat="1"/>
    <row r="5218" s="31" customFormat="1"/>
    <row r="5219" s="31" customFormat="1"/>
    <row r="5220" s="31" customFormat="1"/>
    <row r="5221" s="31" customFormat="1"/>
    <row r="5222" s="31" customFormat="1"/>
    <row r="5223" s="31" customFormat="1"/>
    <row r="5224" s="31" customFormat="1"/>
    <row r="5225" s="31" customFormat="1"/>
    <row r="5226" s="31" customFormat="1"/>
    <row r="5227" s="31" customFormat="1"/>
    <row r="5228" s="31" customFormat="1"/>
    <row r="5229" s="31" customFormat="1"/>
    <row r="5230" s="31" customFormat="1"/>
    <row r="5231" s="31" customFormat="1"/>
    <row r="5232" s="31" customFormat="1"/>
    <row r="5233" s="31" customFormat="1"/>
    <row r="5234" s="31" customFormat="1"/>
    <row r="5235" s="31" customFormat="1"/>
    <row r="5236" s="31" customFormat="1"/>
    <row r="5237" s="31" customFormat="1"/>
    <row r="5238" s="31" customFormat="1"/>
    <row r="5239" s="31" customFormat="1"/>
    <row r="5240" s="31" customFormat="1"/>
    <row r="5241" s="31" customFormat="1"/>
    <row r="5242" s="31" customFormat="1"/>
    <row r="5243" s="31" customFormat="1"/>
    <row r="5244" s="31" customFormat="1"/>
    <row r="5245" s="31" customFormat="1"/>
    <row r="5246" s="31" customFormat="1"/>
    <row r="5247" s="31" customFormat="1"/>
    <row r="5248" s="31" customFormat="1"/>
    <row r="5249" s="31" customFormat="1"/>
    <row r="5250" s="31" customFormat="1"/>
    <row r="5251" s="31" customFormat="1"/>
    <row r="5252" s="31" customFormat="1"/>
    <row r="5253" s="31" customFormat="1"/>
    <row r="5254" s="31" customFormat="1"/>
    <row r="5255" s="31" customFormat="1"/>
    <row r="5256" s="31" customFormat="1"/>
    <row r="5257" s="31" customFormat="1"/>
    <row r="5258" s="31" customFormat="1"/>
    <row r="5259" s="31" customFormat="1"/>
    <row r="5260" s="31" customFormat="1"/>
    <row r="5261" s="31" customFormat="1"/>
    <row r="5262" s="31" customFormat="1"/>
    <row r="5263" s="31" customFormat="1"/>
    <row r="5264" s="31" customFormat="1"/>
    <row r="5265" s="31" customFormat="1"/>
    <row r="5266" s="31" customFormat="1"/>
    <row r="5267" s="31" customFormat="1"/>
    <row r="5268" s="31" customFormat="1"/>
    <row r="5269" s="31" customFormat="1"/>
    <row r="5270" s="31" customFormat="1"/>
    <row r="5271" s="31" customFormat="1"/>
    <row r="5272" s="31" customFormat="1"/>
    <row r="5273" s="31" customFormat="1"/>
    <row r="5274" s="31" customFormat="1"/>
    <row r="5275" s="31" customFormat="1"/>
    <row r="5276" s="31" customFormat="1"/>
    <row r="5277" s="31" customFormat="1"/>
    <row r="5278" s="31" customFormat="1"/>
    <row r="5279" s="31" customFormat="1"/>
    <row r="5280" s="31" customFormat="1"/>
    <row r="5281" s="31" customFormat="1"/>
    <row r="5282" s="31" customFormat="1"/>
    <row r="5283" s="31" customFormat="1"/>
    <row r="5284" s="31" customFormat="1"/>
    <row r="5285" s="31" customFormat="1"/>
    <row r="5286" s="31" customFormat="1"/>
    <row r="5287" s="31" customFormat="1"/>
    <row r="5288" s="31" customFormat="1"/>
    <row r="5289" s="31" customFormat="1"/>
    <row r="5290" s="31" customFormat="1"/>
    <row r="5291" s="31" customFormat="1"/>
    <row r="5292" s="31" customFormat="1"/>
    <row r="5293" s="31" customFormat="1"/>
    <row r="5294" s="31" customFormat="1"/>
    <row r="5295" s="31" customFormat="1"/>
    <row r="5296" s="31" customFormat="1"/>
    <row r="5297" s="31" customFormat="1"/>
    <row r="5298" s="31" customFormat="1"/>
    <row r="5299" s="31" customFormat="1"/>
    <row r="5300" s="31" customFormat="1"/>
    <row r="5301" s="31" customFormat="1"/>
    <row r="5302" s="31" customFormat="1"/>
    <row r="5303" s="31" customFormat="1"/>
    <row r="5304" s="31" customFormat="1"/>
    <row r="5305" s="31" customFormat="1"/>
    <row r="5306" s="31" customFormat="1"/>
    <row r="5307" s="31" customFormat="1"/>
    <row r="5308" s="31" customFormat="1"/>
    <row r="5309" s="31" customFormat="1"/>
    <row r="5310" s="31" customFormat="1"/>
    <row r="5311" s="31" customFormat="1"/>
    <row r="5312" s="31" customFormat="1"/>
    <row r="5313" s="31" customFormat="1"/>
    <row r="5314" s="31" customFormat="1"/>
    <row r="5315" s="31" customFormat="1"/>
    <row r="5316" s="31" customFormat="1"/>
    <row r="5317" s="31" customFormat="1"/>
    <row r="5318" s="31" customFormat="1"/>
    <row r="5319" s="31" customFormat="1"/>
    <row r="5320" s="31" customFormat="1"/>
    <row r="5321" s="31" customFormat="1"/>
    <row r="5322" s="31" customFormat="1"/>
    <row r="5323" s="31" customFormat="1"/>
    <row r="5324" s="31" customFormat="1"/>
    <row r="5325" s="31" customFormat="1"/>
    <row r="5326" s="31" customFormat="1"/>
    <row r="5327" s="31" customFormat="1"/>
    <row r="5328" s="31" customFormat="1"/>
    <row r="5329" s="31" customFormat="1"/>
    <row r="5330" s="31" customFormat="1"/>
    <row r="5331" s="31" customFormat="1"/>
    <row r="5332" s="31" customFormat="1"/>
    <row r="5333" s="31" customFormat="1"/>
    <row r="5334" s="31" customFormat="1"/>
    <row r="5335" s="31" customFormat="1"/>
    <row r="5336" s="31" customFormat="1"/>
    <row r="5337" s="31" customFormat="1"/>
    <row r="5338" s="31" customFormat="1"/>
    <row r="5339" s="31" customFormat="1"/>
    <row r="5340" s="31" customFormat="1"/>
    <row r="5341" s="31" customFormat="1"/>
    <row r="5342" s="31" customFormat="1"/>
    <row r="5343" s="31" customFormat="1"/>
    <row r="5344" s="31" customFormat="1"/>
    <row r="5345" s="31" customFormat="1"/>
    <row r="5346" s="31" customFormat="1"/>
    <row r="5347" s="31" customFormat="1"/>
    <row r="5348" s="31" customFormat="1"/>
    <row r="5349" s="31" customFormat="1"/>
    <row r="5350" s="31" customFormat="1"/>
    <row r="5351" s="31" customFormat="1"/>
    <row r="5352" s="31" customFormat="1"/>
    <row r="5353" s="31" customFormat="1"/>
    <row r="5354" s="31" customFormat="1"/>
    <row r="5355" s="31" customFormat="1"/>
    <row r="5356" s="31" customFormat="1"/>
    <row r="5357" s="31" customFormat="1"/>
    <row r="5358" s="31" customFormat="1"/>
    <row r="5359" s="31" customFormat="1"/>
    <row r="5360" s="31" customFormat="1"/>
    <row r="5361" s="31" customFormat="1"/>
    <row r="5362" s="31" customFormat="1"/>
    <row r="5363" s="31" customFormat="1"/>
    <row r="5364" s="31" customFormat="1"/>
    <row r="5365" s="31" customFormat="1"/>
    <row r="5366" s="31" customFormat="1"/>
    <row r="5367" s="31" customFormat="1"/>
    <row r="5368" s="31" customFormat="1"/>
    <row r="5369" s="31" customFormat="1"/>
    <row r="5370" s="31" customFormat="1"/>
    <row r="5371" s="31" customFormat="1"/>
    <row r="5372" s="31" customFormat="1"/>
    <row r="5373" s="31" customFormat="1"/>
    <row r="5374" s="31" customFormat="1"/>
    <row r="5375" s="31" customFormat="1"/>
    <row r="5376" s="31" customFormat="1"/>
    <row r="5377" s="31" customFormat="1"/>
    <row r="5378" s="31" customFormat="1"/>
    <row r="5379" s="31" customFormat="1"/>
    <row r="5380" s="31" customFormat="1"/>
    <row r="5381" s="31" customFormat="1"/>
    <row r="5382" s="31" customFormat="1"/>
    <row r="5383" s="31" customFormat="1"/>
    <row r="5384" s="31" customFormat="1"/>
    <row r="5385" s="31" customFormat="1"/>
    <row r="5386" s="31" customFormat="1"/>
    <row r="5387" s="31" customFormat="1"/>
    <row r="5388" s="31" customFormat="1"/>
    <row r="5389" s="31" customFormat="1"/>
    <row r="5390" s="31" customFormat="1"/>
    <row r="5391" s="31" customFormat="1"/>
    <row r="5392" s="31" customFormat="1"/>
    <row r="5393" s="31" customFormat="1"/>
    <row r="5394" s="31" customFormat="1"/>
    <row r="5395" s="31" customFormat="1"/>
    <row r="5396" s="31" customFormat="1"/>
    <row r="5397" s="31" customFormat="1"/>
    <row r="5398" s="31" customFormat="1"/>
    <row r="5399" s="31" customFormat="1"/>
    <row r="5400" s="31" customFormat="1"/>
    <row r="5401" s="31" customFormat="1"/>
    <row r="5402" s="31" customFormat="1"/>
    <row r="5403" s="31" customFormat="1"/>
    <row r="5404" s="31" customFormat="1"/>
    <row r="5405" s="31" customFormat="1"/>
    <row r="5406" s="31" customFormat="1"/>
    <row r="5407" s="31" customFormat="1"/>
    <row r="5408" s="31" customFormat="1"/>
    <row r="5409" s="31" customFormat="1"/>
    <row r="5410" s="31" customFormat="1"/>
    <row r="5411" s="31" customFormat="1"/>
    <row r="5412" s="31" customFormat="1"/>
    <row r="5413" s="31" customFormat="1"/>
    <row r="5414" s="31" customFormat="1"/>
    <row r="5415" s="31" customFormat="1"/>
    <row r="5416" s="31" customFormat="1"/>
    <row r="5417" s="31" customFormat="1"/>
    <row r="5418" s="31" customFormat="1"/>
    <row r="5419" s="31" customFormat="1"/>
    <row r="5420" s="31" customFormat="1"/>
    <row r="5421" s="31" customFormat="1"/>
    <row r="5422" s="31" customFormat="1"/>
    <row r="5423" s="31" customFormat="1"/>
    <row r="5424" s="31" customFormat="1"/>
    <row r="5425" s="31" customFormat="1"/>
    <row r="5426" s="31" customFormat="1"/>
    <row r="5427" s="31" customFormat="1"/>
    <row r="5428" s="31" customFormat="1"/>
    <row r="5429" s="31" customFormat="1"/>
    <row r="5430" s="31" customFormat="1"/>
    <row r="5431" s="31" customFormat="1"/>
    <row r="5432" s="31" customFormat="1"/>
    <row r="5433" s="31" customFormat="1"/>
    <row r="5434" s="31" customFormat="1"/>
    <row r="5435" s="31" customFormat="1"/>
    <row r="5436" s="31" customFormat="1"/>
    <row r="5437" s="31" customFormat="1"/>
    <row r="5438" s="31" customFormat="1"/>
    <row r="5439" s="31" customFormat="1"/>
    <row r="5440" s="31" customFormat="1"/>
    <row r="5441" s="31" customFormat="1"/>
    <row r="5442" s="31" customFormat="1"/>
    <row r="5443" s="31" customFormat="1"/>
    <row r="5444" s="31" customFormat="1"/>
    <row r="5445" s="31" customFormat="1"/>
    <row r="5446" s="31" customFormat="1"/>
    <row r="5447" s="31" customFormat="1"/>
    <row r="5448" s="31" customFormat="1"/>
    <row r="5449" s="31" customFormat="1"/>
    <row r="5450" s="31" customFormat="1"/>
    <row r="5451" s="31" customFormat="1"/>
    <row r="5452" s="31" customFormat="1"/>
    <row r="5453" s="31" customFormat="1"/>
    <row r="5454" s="31" customFormat="1"/>
    <row r="5455" s="31" customFormat="1"/>
    <row r="5456" s="31" customFormat="1"/>
    <row r="5457" s="31" customFormat="1"/>
    <row r="5458" s="31" customFormat="1"/>
    <row r="5459" s="31" customFormat="1"/>
    <row r="5460" s="31" customFormat="1"/>
    <row r="5461" s="31" customFormat="1"/>
    <row r="5462" s="31" customFormat="1"/>
    <row r="5463" s="31" customFormat="1"/>
    <row r="5464" s="31" customFormat="1"/>
    <row r="5465" s="31" customFormat="1"/>
    <row r="5466" s="31" customFormat="1"/>
    <row r="5467" s="31" customFormat="1"/>
    <row r="5468" s="31" customFormat="1"/>
    <row r="5469" s="31" customFormat="1"/>
    <row r="5470" s="31" customFormat="1"/>
    <row r="5471" s="31" customFormat="1"/>
    <row r="5472" s="31" customFormat="1"/>
    <row r="5473" s="31" customFormat="1"/>
    <row r="5474" s="31" customFormat="1"/>
    <row r="5475" s="31" customFormat="1"/>
    <row r="5476" s="31" customFormat="1"/>
    <row r="5477" s="31" customFormat="1"/>
    <row r="5478" s="31" customFormat="1"/>
    <row r="5479" s="31" customFormat="1"/>
    <row r="5480" s="31" customFormat="1"/>
    <row r="5481" s="31" customFormat="1"/>
    <row r="5482" s="31" customFormat="1"/>
    <row r="5483" s="31" customFormat="1"/>
    <row r="5484" s="31" customFormat="1"/>
    <row r="5485" s="31" customFormat="1"/>
    <row r="5486" s="31" customFormat="1"/>
    <row r="5487" s="31" customFormat="1"/>
    <row r="5488" s="31" customFormat="1"/>
    <row r="5489" s="31" customFormat="1"/>
    <row r="5490" s="31" customFormat="1"/>
    <row r="5491" s="31" customFormat="1"/>
    <row r="5492" s="31" customFormat="1"/>
    <row r="5493" s="31" customFormat="1"/>
    <row r="5494" s="31" customFormat="1"/>
    <row r="5495" s="31" customFormat="1"/>
    <row r="5496" s="31" customFormat="1"/>
    <row r="5497" s="31" customFormat="1"/>
    <row r="5498" s="31" customFormat="1"/>
    <row r="5499" s="31" customFormat="1"/>
    <row r="5500" s="31" customFormat="1"/>
    <row r="5501" s="31" customFormat="1"/>
    <row r="5502" s="31" customFormat="1"/>
    <row r="5503" s="31" customFormat="1"/>
    <row r="5504" s="31" customFormat="1"/>
    <row r="5505" s="31" customFormat="1"/>
    <row r="5506" s="31" customFormat="1"/>
    <row r="5507" s="31" customFormat="1"/>
    <row r="5508" s="31" customFormat="1"/>
    <row r="5509" s="31" customFormat="1"/>
    <row r="5510" s="31" customFormat="1"/>
    <row r="5511" s="31" customFormat="1"/>
    <row r="5512" s="31" customFormat="1"/>
    <row r="5513" s="31" customFormat="1"/>
    <row r="5514" s="31" customFormat="1"/>
    <row r="5515" s="31" customFormat="1"/>
    <row r="5516" s="31" customFormat="1"/>
    <row r="5517" s="31" customFormat="1"/>
    <row r="5518" s="31" customFormat="1"/>
    <row r="5519" s="31" customFormat="1"/>
    <row r="5520" s="31" customFormat="1"/>
    <row r="5521" s="31" customFormat="1"/>
    <row r="5522" s="31" customFormat="1"/>
    <row r="5523" s="31" customFormat="1"/>
    <row r="5524" s="31" customFormat="1"/>
    <row r="5525" s="31" customFormat="1"/>
    <row r="5526" s="31" customFormat="1"/>
    <row r="5527" s="31" customFormat="1"/>
    <row r="5528" s="31" customFormat="1"/>
    <row r="5529" s="31" customFormat="1"/>
    <row r="5530" s="31" customFormat="1"/>
    <row r="5531" s="31" customFormat="1"/>
    <row r="5532" s="31" customFormat="1"/>
    <row r="5533" s="31" customFormat="1"/>
    <row r="5534" s="31" customFormat="1"/>
    <row r="5535" s="31" customFormat="1"/>
    <row r="5536" s="31" customFormat="1"/>
    <row r="5537" s="31" customFormat="1"/>
    <row r="5538" s="31" customFormat="1"/>
    <row r="5539" s="31" customFormat="1"/>
    <row r="5540" s="31" customFormat="1"/>
    <row r="5541" s="31" customFormat="1"/>
    <row r="5542" s="31" customFormat="1"/>
    <row r="5543" s="31" customFormat="1"/>
    <row r="5544" s="31" customFormat="1"/>
    <row r="5545" s="31" customFormat="1"/>
    <row r="5546" s="31" customFormat="1"/>
    <row r="5547" s="31" customFormat="1"/>
    <row r="5548" s="31" customFormat="1"/>
    <row r="5549" s="31" customFormat="1"/>
    <row r="5550" s="31" customFormat="1"/>
    <row r="5551" s="31" customFormat="1"/>
    <row r="5552" s="31" customFormat="1"/>
    <row r="5553" s="31" customFormat="1"/>
    <row r="5554" s="31" customFormat="1"/>
    <row r="5555" s="31" customFormat="1"/>
    <row r="5556" s="31" customFormat="1"/>
    <row r="5557" s="31" customFormat="1"/>
    <row r="5558" s="31" customFormat="1"/>
    <row r="5559" s="31" customFormat="1"/>
    <row r="5560" s="31" customFormat="1"/>
    <row r="5561" s="31" customFormat="1"/>
    <row r="5562" s="31" customFormat="1"/>
    <row r="5563" s="31" customFormat="1"/>
    <row r="5564" s="31" customFormat="1"/>
    <row r="5565" s="31" customFormat="1"/>
    <row r="5566" s="31" customFormat="1"/>
    <row r="5567" s="31" customFormat="1"/>
    <row r="5568" s="31" customFormat="1"/>
    <row r="5569" s="31" customFormat="1"/>
    <row r="5570" s="31" customFormat="1"/>
    <row r="5571" s="31" customFormat="1"/>
    <row r="5572" s="31" customFormat="1"/>
    <row r="5573" s="31" customFormat="1"/>
    <row r="5574" s="31" customFormat="1"/>
    <row r="5575" s="31" customFormat="1"/>
    <row r="5576" s="31" customFormat="1"/>
    <row r="5577" s="31" customFormat="1"/>
    <row r="5578" s="31" customFormat="1"/>
    <row r="5579" s="31" customFormat="1"/>
    <row r="5580" s="31" customFormat="1"/>
    <row r="5581" s="31" customFormat="1"/>
    <row r="5582" s="31" customFormat="1"/>
    <row r="5583" s="31" customFormat="1"/>
    <row r="5584" s="31" customFormat="1"/>
    <row r="5585" s="31" customFormat="1"/>
    <row r="5586" s="31" customFormat="1"/>
    <row r="5587" s="31" customFormat="1"/>
    <row r="5588" s="31" customFormat="1"/>
    <row r="5589" s="31" customFormat="1"/>
    <row r="5590" s="31" customFormat="1"/>
    <row r="5591" s="31" customFormat="1"/>
    <row r="5592" s="31" customFormat="1"/>
    <row r="5593" s="31" customFormat="1"/>
    <row r="5594" s="31" customFormat="1"/>
    <row r="5595" s="31" customFormat="1"/>
    <row r="5596" s="31" customFormat="1"/>
    <row r="5597" s="31" customFormat="1"/>
    <row r="5598" s="31" customFormat="1"/>
    <row r="5599" s="31" customFormat="1"/>
    <row r="5600" s="31" customFormat="1"/>
    <row r="5601" s="31" customFormat="1"/>
    <row r="5602" s="31" customFormat="1"/>
    <row r="5603" s="31" customFormat="1"/>
    <row r="5604" s="31" customFormat="1"/>
    <row r="5605" s="31" customFormat="1"/>
    <row r="5606" s="31" customFormat="1"/>
    <row r="5607" s="31" customFormat="1"/>
    <row r="5608" s="31" customFormat="1"/>
    <row r="5609" s="31" customFormat="1"/>
    <row r="5610" s="31" customFormat="1"/>
    <row r="5611" s="31" customFormat="1"/>
    <row r="5612" s="31" customFormat="1"/>
    <row r="5613" s="31" customFormat="1"/>
    <row r="5614" s="31" customFormat="1"/>
    <row r="5615" s="31" customFormat="1"/>
    <row r="5616" s="31" customFormat="1"/>
    <row r="5617" s="31" customFormat="1"/>
    <row r="5618" s="31" customFormat="1"/>
    <row r="5619" s="31" customFormat="1"/>
    <row r="5620" s="31" customFormat="1"/>
    <row r="5621" s="31" customFormat="1"/>
    <row r="5622" s="31" customFormat="1"/>
    <row r="5623" s="31" customFormat="1"/>
    <row r="5624" s="31" customFormat="1"/>
    <row r="5625" s="31" customFormat="1"/>
    <row r="5626" s="31" customFormat="1"/>
    <row r="5627" s="31" customFormat="1"/>
    <row r="5628" s="31" customFormat="1"/>
    <row r="5629" s="31" customFormat="1"/>
    <row r="5630" s="31" customFormat="1"/>
    <row r="5631" s="31" customFormat="1"/>
    <row r="5632" s="31" customFormat="1"/>
    <row r="5633" s="31" customFormat="1"/>
    <row r="5634" s="31" customFormat="1"/>
    <row r="5635" s="31" customFormat="1"/>
    <row r="5636" s="31" customFormat="1"/>
    <row r="5637" s="31" customFormat="1"/>
    <row r="5638" s="31" customFormat="1"/>
    <row r="5639" s="31" customFormat="1"/>
    <row r="5640" s="31" customFormat="1"/>
    <row r="5641" s="31" customFormat="1"/>
    <row r="5642" s="31" customFormat="1"/>
    <row r="5643" s="31" customFormat="1"/>
    <row r="5644" s="31" customFormat="1"/>
    <row r="5645" s="31" customFormat="1"/>
    <row r="5646" s="31" customFormat="1"/>
    <row r="5647" s="31" customFormat="1"/>
    <row r="5648" s="31" customFormat="1"/>
    <row r="5649" s="31" customFormat="1"/>
    <row r="5650" s="31" customFormat="1"/>
    <row r="5651" s="31" customFormat="1"/>
    <row r="5652" s="31" customFormat="1"/>
    <row r="5653" s="31" customFormat="1"/>
    <row r="5654" s="31" customFormat="1"/>
    <row r="5655" s="31" customFormat="1"/>
    <row r="5656" s="31" customFormat="1"/>
    <row r="5657" s="31" customFormat="1"/>
    <row r="5658" s="31" customFormat="1"/>
    <row r="5659" s="31" customFormat="1"/>
    <row r="5660" s="31" customFormat="1"/>
    <row r="5661" s="31" customFormat="1"/>
    <row r="5662" s="31" customFormat="1"/>
    <row r="5663" s="31" customFormat="1"/>
    <row r="5664" s="31" customFormat="1"/>
    <row r="5665" s="31" customFormat="1"/>
    <row r="5666" s="31" customFormat="1"/>
    <row r="5667" s="31" customFormat="1"/>
    <row r="5668" s="31" customFormat="1"/>
    <row r="5669" s="31" customFormat="1"/>
    <row r="5670" s="31" customFormat="1"/>
    <row r="5671" s="31" customFormat="1"/>
    <row r="5672" s="31" customFormat="1"/>
    <row r="5673" s="31" customFormat="1"/>
    <row r="5674" s="31" customFormat="1"/>
    <row r="5675" s="31" customFormat="1"/>
    <row r="5676" s="31" customFormat="1"/>
    <row r="5677" s="31" customFormat="1"/>
    <row r="5678" s="31" customFormat="1"/>
    <row r="5679" s="31" customFormat="1"/>
    <row r="5680" s="31" customFormat="1"/>
    <row r="5681" s="31" customFormat="1"/>
    <row r="5682" s="31" customFormat="1"/>
    <row r="5683" s="31" customFormat="1"/>
    <row r="5684" s="31" customFormat="1"/>
    <row r="5685" s="31" customFormat="1"/>
    <row r="5686" s="31" customFormat="1"/>
    <row r="5687" s="31" customFormat="1"/>
    <row r="5688" s="31" customFormat="1"/>
    <row r="5689" s="31" customFormat="1"/>
    <row r="5690" s="31" customFormat="1"/>
    <row r="5691" s="31" customFormat="1"/>
    <row r="5692" s="31" customFormat="1"/>
    <row r="5693" s="31" customFormat="1"/>
    <row r="5694" s="31" customFormat="1"/>
    <row r="5695" s="31" customFormat="1"/>
    <row r="5696" s="31" customFormat="1"/>
    <row r="5697" s="31" customFormat="1"/>
    <row r="5698" s="31" customFormat="1"/>
    <row r="5699" s="31" customFormat="1"/>
    <row r="5700" s="31" customFormat="1"/>
    <row r="5701" s="31" customFormat="1"/>
    <row r="5702" s="31" customFormat="1"/>
    <row r="5703" s="31" customFormat="1"/>
    <row r="5704" s="31" customFormat="1"/>
    <row r="5705" s="31" customFormat="1"/>
    <row r="5706" s="31" customFormat="1"/>
    <row r="5707" s="31" customFormat="1"/>
    <row r="5708" s="31" customFormat="1"/>
    <row r="5709" s="31" customFormat="1"/>
    <row r="5710" s="31" customFormat="1"/>
    <row r="5711" s="31" customFormat="1"/>
    <row r="5712" s="31" customFormat="1"/>
    <row r="5713" s="31" customFormat="1"/>
    <row r="5714" s="31" customFormat="1"/>
    <row r="5715" s="31" customFormat="1"/>
    <row r="5716" s="31" customFormat="1"/>
    <row r="5717" s="31" customFormat="1"/>
    <row r="5718" s="31" customFormat="1"/>
    <row r="5719" s="31" customFormat="1"/>
    <row r="5720" s="31" customFormat="1"/>
    <row r="5721" s="31" customFormat="1"/>
    <row r="5722" s="31" customFormat="1"/>
    <row r="5723" s="31" customFormat="1"/>
    <row r="5724" s="31" customFormat="1"/>
    <row r="5725" s="31" customFormat="1"/>
    <row r="5726" s="31" customFormat="1"/>
    <row r="5727" s="31" customFormat="1"/>
    <row r="5728" s="31" customFormat="1"/>
    <row r="5729" s="31" customFormat="1"/>
    <row r="5730" s="31" customFormat="1"/>
    <row r="5731" s="31" customFormat="1"/>
    <row r="5732" s="31" customFormat="1"/>
    <row r="5733" s="31" customFormat="1"/>
    <row r="5734" s="31" customFormat="1"/>
    <row r="5735" s="31" customFormat="1"/>
    <row r="5736" s="31" customFormat="1"/>
    <row r="5737" s="31" customFormat="1"/>
    <row r="5738" s="31" customFormat="1"/>
    <row r="5739" s="31" customFormat="1"/>
    <row r="5740" s="31" customFormat="1"/>
    <row r="5741" s="31" customFormat="1"/>
    <row r="5742" s="31" customFormat="1"/>
    <row r="5743" s="31" customFormat="1"/>
    <row r="5744" s="31" customFormat="1"/>
    <row r="5745" s="31" customFormat="1"/>
    <row r="5746" s="31" customFormat="1"/>
    <row r="5747" s="31" customFormat="1"/>
    <row r="5748" s="31" customFormat="1"/>
    <row r="5749" s="31" customFormat="1"/>
    <row r="5750" s="31" customFormat="1"/>
    <row r="5751" s="31" customFormat="1"/>
    <row r="5752" s="31" customFormat="1"/>
    <row r="5753" s="31" customFormat="1"/>
    <row r="5754" s="31" customFormat="1"/>
    <row r="5755" s="31" customFormat="1"/>
    <row r="5756" s="31" customFormat="1"/>
    <row r="5757" s="31" customFormat="1"/>
    <row r="5758" s="31" customFormat="1"/>
    <row r="5759" s="31" customFormat="1"/>
    <row r="5760" s="31" customFormat="1"/>
    <row r="5761" s="31" customFormat="1"/>
    <row r="5762" s="31" customFormat="1"/>
    <row r="5763" s="31" customFormat="1"/>
    <row r="5764" s="31" customFormat="1"/>
    <row r="5765" s="31" customFormat="1"/>
    <row r="5766" s="31" customFormat="1"/>
    <row r="5767" s="31" customFormat="1"/>
    <row r="5768" s="31" customFormat="1"/>
    <row r="5769" s="31" customFormat="1"/>
    <row r="5770" s="31" customFormat="1"/>
    <row r="5771" s="31" customFormat="1"/>
    <row r="5772" s="31" customFormat="1"/>
    <row r="5773" s="31" customFormat="1"/>
    <row r="5774" s="31" customFormat="1"/>
    <row r="5775" s="31" customFormat="1"/>
    <row r="5776" s="31" customFormat="1"/>
    <row r="5777" s="31" customFormat="1"/>
    <row r="5778" s="31" customFormat="1"/>
    <row r="5779" s="31" customFormat="1"/>
    <row r="5780" s="31" customFormat="1"/>
    <row r="5781" s="31" customFormat="1"/>
    <row r="5782" s="31" customFormat="1"/>
    <row r="5783" s="31" customFormat="1"/>
    <row r="5784" s="31" customFormat="1"/>
    <row r="5785" s="31" customFormat="1"/>
    <row r="5786" s="31" customFormat="1"/>
    <row r="5787" s="31" customFormat="1"/>
    <row r="5788" s="31" customFormat="1"/>
    <row r="5789" s="31" customFormat="1"/>
    <row r="5790" s="31" customFormat="1"/>
    <row r="5791" s="31" customFormat="1"/>
    <row r="5792" s="31" customFormat="1"/>
    <row r="5793" s="31" customFormat="1"/>
    <row r="5794" s="31" customFormat="1"/>
    <row r="5795" s="31" customFormat="1"/>
    <row r="5796" s="31" customFormat="1"/>
    <row r="5797" s="31" customFormat="1"/>
    <row r="5798" s="31" customFormat="1"/>
    <row r="5799" s="31" customFormat="1"/>
    <row r="5800" s="31" customFormat="1"/>
    <row r="5801" s="31" customFormat="1"/>
    <row r="5802" s="31" customFormat="1"/>
    <row r="5803" s="31" customFormat="1"/>
    <row r="5804" s="31" customFormat="1"/>
    <row r="5805" s="31" customFormat="1"/>
    <row r="5806" s="31" customFormat="1"/>
    <row r="5807" s="31" customFormat="1"/>
    <row r="5808" s="31" customFormat="1"/>
    <row r="5809" s="31" customFormat="1"/>
    <row r="5810" s="31" customFormat="1"/>
    <row r="5811" s="31" customFormat="1"/>
    <row r="5812" s="31" customFormat="1"/>
    <row r="5813" s="31" customFormat="1"/>
    <row r="5814" s="31" customFormat="1"/>
    <row r="5815" s="31" customFormat="1"/>
    <row r="5816" s="31" customFormat="1"/>
    <row r="5817" s="31" customFormat="1"/>
    <row r="5818" s="31" customFormat="1"/>
    <row r="5819" s="31" customFormat="1"/>
    <row r="5820" s="31" customFormat="1"/>
    <row r="5821" s="31" customFormat="1"/>
    <row r="5822" s="31" customFormat="1"/>
    <row r="5823" s="31" customFormat="1"/>
    <row r="5824" s="31" customFormat="1"/>
    <row r="5825" s="31" customFormat="1"/>
    <row r="5826" s="31" customFormat="1"/>
    <row r="5827" s="31" customFormat="1"/>
    <row r="5828" s="31" customFormat="1"/>
    <row r="5829" s="31" customFormat="1"/>
    <row r="5830" s="31" customFormat="1"/>
    <row r="5831" s="31" customFormat="1"/>
    <row r="5832" s="31" customFormat="1"/>
    <row r="5833" s="31" customFormat="1"/>
    <row r="5834" s="31" customFormat="1"/>
    <row r="5835" s="31" customFormat="1"/>
    <row r="5836" s="31" customFormat="1"/>
    <row r="5837" s="31" customFormat="1"/>
    <row r="5838" s="31" customFormat="1"/>
    <row r="5839" s="31" customFormat="1"/>
    <row r="5840" s="31" customFormat="1"/>
    <row r="5841" s="31" customFormat="1"/>
    <row r="5842" s="31" customFormat="1"/>
    <row r="5843" s="31" customFormat="1"/>
    <row r="5844" s="31" customFormat="1"/>
    <row r="5845" s="31" customFormat="1"/>
    <row r="5846" s="31" customFormat="1"/>
    <row r="5847" s="31" customFormat="1"/>
    <row r="5848" s="31" customFormat="1"/>
    <row r="5849" s="31" customFormat="1"/>
    <row r="5850" s="31" customFormat="1"/>
    <row r="5851" s="31" customFormat="1"/>
    <row r="5852" s="31" customFormat="1"/>
    <row r="5853" s="31" customFormat="1"/>
    <row r="5854" s="31" customFormat="1"/>
    <row r="5855" s="31" customFormat="1"/>
    <row r="5856" s="31" customFormat="1"/>
    <row r="5857" s="31" customFormat="1"/>
    <row r="5858" s="31" customFormat="1"/>
    <row r="5859" s="31" customFormat="1"/>
    <row r="5860" s="31" customFormat="1"/>
    <row r="5861" s="31" customFormat="1"/>
    <row r="5862" s="31" customFormat="1"/>
    <row r="5863" s="31" customFormat="1"/>
    <row r="5864" s="31" customFormat="1"/>
    <row r="5865" s="31" customFormat="1"/>
    <row r="5866" s="31" customFormat="1"/>
    <row r="5867" s="31" customFormat="1"/>
    <row r="5868" s="31" customFormat="1"/>
    <row r="5869" s="31" customFormat="1"/>
    <row r="5870" s="31" customFormat="1"/>
    <row r="5871" s="31" customFormat="1"/>
    <row r="5872" s="31" customFormat="1"/>
    <row r="5873" s="31" customFormat="1"/>
    <row r="5874" s="31" customFormat="1"/>
    <row r="5875" s="31" customFormat="1"/>
    <row r="5876" s="31" customFormat="1"/>
    <row r="5877" s="31" customFormat="1"/>
    <row r="5878" s="31" customFormat="1"/>
    <row r="5879" s="31" customFormat="1"/>
    <row r="5880" s="31" customFormat="1"/>
    <row r="5881" s="31" customFormat="1"/>
    <row r="5882" s="31" customFormat="1"/>
    <row r="5883" s="31" customFormat="1"/>
    <row r="5884" s="31" customFormat="1"/>
    <row r="5885" s="31" customFormat="1"/>
    <row r="5886" s="31" customFormat="1"/>
    <row r="5887" s="31" customFormat="1"/>
    <row r="5888" s="31" customFormat="1"/>
    <row r="5889" s="31" customFormat="1"/>
    <row r="5890" s="31" customFormat="1"/>
    <row r="5891" s="31" customFormat="1"/>
    <row r="5892" s="31" customFormat="1"/>
    <row r="5893" s="31" customFormat="1"/>
    <row r="5894" s="31" customFormat="1"/>
    <row r="5895" s="31" customFormat="1"/>
    <row r="5896" s="31" customFormat="1"/>
    <row r="5897" s="31" customFormat="1"/>
    <row r="5898" s="31" customFormat="1"/>
    <row r="5899" s="31" customFormat="1"/>
    <row r="5900" s="31" customFormat="1"/>
    <row r="5901" s="31" customFormat="1"/>
    <row r="5902" s="31" customFormat="1"/>
    <row r="5903" s="31" customFormat="1"/>
    <row r="5904" s="31" customFormat="1"/>
    <row r="5905" s="31" customFormat="1"/>
    <row r="5906" s="31" customFormat="1"/>
    <row r="5907" s="31" customFormat="1"/>
    <row r="5908" s="31" customFormat="1"/>
    <row r="5909" s="31" customFormat="1"/>
    <row r="5910" s="31" customFormat="1"/>
    <row r="5911" s="31" customFormat="1"/>
    <row r="5912" s="31" customFormat="1"/>
    <row r="5913" s="31" customFormat="1"/>
    <row r="5914" s="31" customFormat="1"/>
    <row r="5915" s="31" customFormat="1"/>
    <row r="5916" s="31" customFormat="1"/>
    <row r="5917" s="31" customFormat="1"/>
    <row r="5918" s="31" customFormat="1"/>
    <row r="5919" s="31" customFormat="1"/>
    <row r="5920" s="31" customFormat="1"/>
    <row r="5921" s="31" customFormat="1"/>
    <row r="5922" s="31" customFormat="1"/>
    <row r="5923" s="31" customFormat="1"/>
    <row r="5924" s="31" customFormat="1"/>
    <row r="5925" s="31" customFormat="1"/>
    <row r="5926" s="31" customFormat="1"/>
    <row r="5927" s="31" customFormat="1"/>
    <row r="5928" s="31" customFormat="1"/>
    <row r="5929" s="31" customFormat="1"/>
    <row r="5930" s="31" customFormat="1"/>
    <row r="5931" s="31" customFormat="1"/>
    <row r="5932" s="31" customFormat="1"/>
    <row r="5933" s="31" customFormat="1"/>
    <row r="5934" s="31" customFormat="1"/>
    <row r="5935" s="31" customFormat="1"/>
    <row r="5936" s="31" customFormat="1"/>
    <row r="5937" s="31" customFormat="1"/>
    <row r="5938" s="31" customFormat="1"/>
    <row r="5939" s="31" customFormat="1"/>
    <row r="5940" s="31" customFormat="1"/>
    <row r="5941" s="31" customFormat="1"/>
    <row r="5942" s="31" customFormat="1"/>
    <row r="5943" s="31" customFormat="1"/>
    <row r="5944" s="31" customFormat="1"/>
    <row r="5945" s="31" customFormat="1"/>
    <row r="5946" s="31" customFormat="1"/>
    <row r="5947" s="31" customFormat="1"/>
    <row r="5948" s="31" customFormat="1"/>
    <row r="5949" s="31" customFormat="1"/>
    <row r="5950" s="31" customFormat="1"/>
    <row r="5951" s="31" customFormat="1"/>
    <row r="5952" s="31" customFormat="1"/>
    <row r="5953" s="31" customFormat="1"/>
    <row r="5954" s="31" customFormat="1"/>
    <row r="5955" s="31" customFormat="1"/>
    <row r="5956" s="31" customFormat="1"/>
    <row r="5957" s="31" customFormat="1"/>
    <row r="5958" s="31" customFormat="1"/>
    <row r="5959" s="31" customFormat="1"/>
    <row r="5960" s="31" customFormat="1"/>
    <row r="5961" s="31" customFormat="1"/>
    <row r="5962" s="31" customFormat="1"/>
    <row r="5963" s="31" customFormat="1"/>
    <row r="5964" s="31" customFormat="1"/>
    <row r="5965" s="31" customFormat="1"/>
    <row r="5966" s="31" customFormat="1"/>
    <row r="5967" s="31" customFormat="1"/>
    <row r="5968" s="31" customFormat="1"/>
    <row r="5969" s="31" customFormat="1"/>
    <row r="5970" s="31" customFormat="1"/>
    <row r="5971" s="31" customFormat="1"/>
    <row r="5972" s="31" customFormat="1"/>
    <row r="5973" s="31" customFormat="1"/>
    <row r="5974" s="31" customFormat="1"/>
    <row r="5975" s="31" customFormat="1"/>
    <row r="5976" s="31" customFormat="1"/>
    <row r="5977" s="31" customFormat="1"/>
    <row r="5978" s="31" customFormat="1"/>
    <row r="5979" s="31" customFormat="1"/>
    <row r="5980" s="31" customFormat="1"/>
    <row r="5981" s="31" customFormat="1"/>
    <row r="5982" s="31" customFormat="1"/>
    <row r="5983" s="31" customFormat="1"/>
    <row r="5984" s="31" customFormat="1"/>
    <row r="5985" s="31" customFormat="1"/>
    <row r="5986" s="31" customFormat="1"/>
    <row r="5987" s="31" customFormat="1"/>
    <row r="5988" s="31" customFormat="1"/>
    <row r="5989" s="31" customFormat="1"/>
    <row r="5990" s="31" customFormat="1"/>
    <row r="5991" s="31" customFormat="1"/>
    <row r="5992" s="31" customFormat="1"/>
    <row r="5993" s="31" customFormat="1"/>
    <row r="5994" s="31" customFormat="1"/>
    <row r="5995" s="31" customFormat="1"/>
    <row r="5996" s="31" customFormat="1"/>
    <row r="5997" s="31" customFormat="1"/>
    <row r="5998" s="31" customFormat="1"/>
    <row r="5999" s="31" customFormat="1"/>
    <row r="6000" s="31" customFormat="1"/>
    <row r="6001" s="31" customFormat="1"/>
    <row r="6002" s="31" customFormat="1"/>
    <row r="6003" s="31" customFormat="1"/>
    <row r="6004" s="31" customFormat="1"/>
    <row r="6005" s="31" customFormat="1"/>
    <row r="6006" s="31" customFormat="1"/>
    <row r="6007" s="31" customFormat="1"/>
    <row r="6008" s="31" customFormat="1"/>
    <row r="6009" s="31" customFormat="1"/>
    <row r="6010" s="31" customFormat="1"/>
    <row r="6011" s="31" customFormat="1"/>
    <row r="6012" s="31" customFormat="1"/>
    <row r="6013" s="31" customFormat="1"/>
    <row r="6014" s="31" customFormat="1"/>
    <row r="6015" s="31" customFormat="1"/>
    <row r="6016" s="31" customFormat="1"/>
    <row r="6017" s="31" customFormat="1"/>
    <row r="6018" s="31" customFormat="1"/>
    <row r="6019" s="31" customFormat="1"/>
    <row r="6020" s="31" customFormat="1"/>
    <row r="6021" s="31" customFormat="1"/>
    <row r="6022" s="31" customFormat="1"/>
    <row r="6023" s="31" customFormat="1"/>
    <row r="6024" s="31" customFormat="1"/>
    <row r="6025" s="31" customFormat="1"/>
    <row r="6026" s="31" customFormat="1"/>
    <row r="6027" s="31" customFormat="1"/>
    <row r="6028" s="31" customFormat="1"/>
    <row r="6029" s="31" customFormat="1"/>
    <row r="6030" s="31" customFormat="1"/>
    <row r="6031" s="31" customFormat="1"/>
    <row r="6032" s="31" customFormat="1"/>
    <row r="6033" s="31" customFormat="1"/>
    <row r="6034" s="31" customFormat="1"/>
    <row r="6035" s="31" customFormat="1"/>
    <row r="6036" s="31" customFormat="1"/>
    <row r="6037" s="31" customFormat="1"/>
    <row r="6038" s="31" customFormat="1"/>
    <row r="6039" s="31" customFormat="1"/>
    <row r="6040" s="31" customFormat="1"/>
    <row r="6041" s="31" customFormat="1"/>
    <row r="6042" s="31" customFormat="1"/>
    <row r="6043" s="31" customFormat="1"/>
    <row r="6044" s="31" customFormat="1"/>
    <row r="6045" s="31" customFormat="1"/>
    <row r="6046" s="31" customFormat="1"/>
    <row r="6047" s="31" customFormat="1"/>
    <row r="6048" s="31" customFormat="1"/>
    <row r="6049" s="31" customFormat="1"/>
    <row r="6050" s="31" customFormat="1"/>
    <row r="6051" s="31" customFormat="1"/>
    <row r="6052" s="31" customFormat="1"/>
    <row r="6053" s="31" customFormat="1"/>
    <row r="6054" s="31" customFormat="1"/>
    <row r="6055" s="31" customFormat="1"/>
    <row r="6056" s="31" customFormat="1"/>
    <row r="6057" s="31" customFormat="1"/>
    <row r="6058" s="31" customFormat="1"/>
    <row r="6059" s="31" customFormat="1"/>
    <row r="6060" s="31" customFormat="1"/>
    <row r="6061" s="31" customFormat="1"/>
    <row r="6062" s="31" customFormat="1"/>
    <row r="6063" s="31" customFormat="1"/>
    <row r="6064" s="31" customFormat="1"/>
    <row r="6065" s="31" customFormat="1"/>
    <row r="6066" s="31" customFormat="1"/>
    <row r="6067" s="31" customFormat="1"/>
    <row r="6068" s="31" customFormat="1"/>
    <row r="6069" s="31" customFormat="1"/>
    <row r="6070" s="31" customFormat="1"/>
    <row r="6071" s="31" customFormat="1"/>
    <row r="6072" s="31" customFormat="1"/>
    <row r="6073" s="31" customFormat="1"/>
    <row r="6074" s="31" customFormat="1"/>
    <row r="6075" s="31" customFormat="1"/>
    <row r="6076" s="31" customFormat="1"/>
    <row r="6077" s="31" customFormat="1"/>
    <row r="6078" s="31" customFormat="1"/>
    <row r="6079" s="31" customFormat="1"/>
    <row r="6080" s="31" customFormat="1"/>
    <row r="6081" s="31" customFormat="1"/>
    <row r="6082" s="31" customFormat="1"/>
    <row r="6083" s="31" customFormat="1"/>
    <row r="6084" s="31" customFormat="1"/>
    <row r="6085" s="31" customFormat="1"/>
    <row r="6086" s="31" customFormat="1"/>
    <row r="6087" s="31" customFormat="1"/>
    <row r="6088" s="31" customFormat="1"/>
    <row r="6089" s="31" customFormat="1"/>
    <row r="6090" s="31" customFormat="1"/>
    <row r="6091" s="31" customFormat="1"/>
    <row r="6092" s="31" customFormat="1"/>
    <row r="6093" s="31" customFormat="1"/>
    <row r="6094" s="31" customFormat="1"/>
    <row r="6095" s="31" customFormat="1"/>
    <row r="6096" s="31" customFormat="1"/>
    <row r="6097" s="31" customFormat="1"/>
    <row r="6098" s="31" customFormat="1"/>
    <row r="6099" s="31" customFormat="1"/>
    <row r="6100" s="31" customFormat="1"/>
    <row r="6101" s="31" customFormat="1"/>
    <row r="6102" s="31" customFormat="1"/>
    <row r="6103" s="31" customFormat="1"/>
    <row r="6104" s="31" customFormat="1"/>
    <row r="6105" s="31" customFormat="1"/>
    <row r="6106" s="31" customFormat="1"/>
    <row r="6107" s="31" customFormat="1"/>
    <row r="6108" s="31" customFormat="1"/>
    <row r="6109" s="31" customFormat="1"/>
    <row r="6110" s="31" customFormat="1"/>
    <row r="6111" s="31" customFormat="1"/>
    <row r="6112" s="31" customFormat="1"/>
    <row r="6113" s="31" customFormat="1"/>
    <row r="6114" s="31" customFormat="1"/>
    <row r="6115" s="31" customFormat="1"/>
    <row r="6116" s="31" customFormat="1"/>
    <row r="6117" s="31" customFormat="1"/>
    <row r="6118" s="31" customFormat="1"/>
    <row r="6119" s="31" customFormat="1"/>
    <row r="6120" s="31" customFormat="1"/>
    <row r="6121" s="31" customFormat="1"/>
    <row r="6122" s="31" customFormat="1"/>
    <row r="6123" s="31" customFormat="1"/>
    <row r="6124" s="31" customFormat="1"/>
    <row r="6125" s="31" customFormat="1"/>
    <row r="6126" s="31" customFormat="1"/>
    <row r="6127" s="31" customFormat="1"/>
    <row r="6128" s="31" customFormat="1"/>
    <row r="6129" s="31" customFormat="1"/>
    <row r="6130" s="31" customFormat="1"/>
    <row r="6131" s="31" customFormat="1"/>
    <row r="6132" s="31" customFormat="1"/>
    <row r="6133" s="31" customFormat="1"/>
    <row r="6134" s="31" customFormat="1"/>
    <row r="6135" s="31" customFormat="1"/>
    <row r="6136" s="31" customFormat="1"/>
    <row r="6137" s="31" customFormat="1"/>
    <row r="6138" s="31" customFormat="1"/>
    <row r="6139" s="31" customFormat="1"/>
    <row r="6140" s="31" customFormat="1"/>
    <row r="6141" s="31" customFormat="1"/>
    <row r="6142" s="31" customFormat="1"/>
    <row r="6143" s="31" customFormat="1"/>
    <row r="6144" s="31" customFormat="1"/>
    <row r="6145" s="31" customFormat="1"/>
    <row r="6146" s="31" customFormat="1"/>
    <row r="6147" s="31" customFormat="1"/>
    <row r="6148" s="31" customFormat="1"/>
    <row r="6149" s="31" customFormat="1"/>
    <row r="6150" s="31" customFormat="1"/>
    <row r="6151" s="31" customFormat="1"/>
    <row r="6152" s="31" customFormat="1"/>
    <row r="6153" s="31" customFormat="1"/>
    <row r="6154" s="31" customFormat="1"/>
    <row r="6155" s="31" customFormat="1"/>
    <row r="6156" s="31" customFormat="1"/>
    <row r="6157" s="31" customFormat="1"/>
    <row r="6158" s="31" customFormat="1"/>
    <row r="6159" s="31" customFormat="1"/>
    <row r="6160" s="31" customFormat="1"/>
    <row r="6161" s="31" customFormat="1"/>
    <row r="6162" s="31" customFormat="1"/>
    <row r="6163" s="31" customFormat="1"/>
    <row r="6164" s="31" customFormat="1"/>
    <row r="6165" s="31" customFormat="1"/>
    <row r="6166" s="31" customFormat="1"/>
    <row r="6167" s="31" customFormat="1"/>
    <row r="6168" s="31" customFormat="1"/>
    <row r="6169" s="31" customFormat="1"/>
    <row r="6170" s="31" customFormat="1"/>
    <row r="6171" s="31" customFormat="1"/>
    <row r="6172" s="31" customFormat="1"/>
    <row r="6173" s="31" customFormat="1"/>
    <row r="6174" s="31" customFormat="1"/>
    <row r="6175" s="31" customFormat="1"/>
    <row r="6176" s="31" customFormat="1"/>
    <row r="6177" s="31" customFormat="1"/>
    <row r="6178" s="31" customFormat="1"/>
    <row r="6179" s="31" customFormat="1"/>
    <row r="6180" s="31" customFormat="1"/>
    <row r="6181" s="31" customFormat="1"/>
    <row r="6182" s="31" customFormat="1"/>
    <row r="6183" s="31" customFormat="1"/>
    <row r="6184" s="31" customFormat="1"/>
    <row r="6185" s="31" customFormat="1"/>
    <row r="6186" s="31" customFormat="1"/>
    <row r="6187" s="31" customFormat="1"/>
    <row r="6188" s="31" customFormat="1"/>
    <row r="6189" s="31" customFormat="1"/>
    <row r="6190" s="31" customFormat="1"/>
    <row r="6191" s="31" customFormat="1"/>
    <row r="6192" s="31" customFormat="1"/>
    <row r="6193" s="31" customFormat="1"/>
    <row r="6194" s="31" customFormat="1"/>
    <row r="6195" s="31" customFormat="1"/>
    <row r="6196" s="31" customFormat="1"/>
    <row r="6197" s="31" customFormat="1"/>
    <row r="6198" s="31" customFormat="1"/>
    <row r="6199" s="31" customFormat="1"/>
    <row r="6200" s="31" customFormat="1"/>
    <row r="6201" s="31" customFormat="1"/>
    <row r="6202" s="31" customFormat="1"/>
    <row r="6203" s="31" customFormat="1"/>
    <row r="6204" s="31" customFormat="1"/>
    <row r="6205" s="31" customFormat="1"/>
    <row r="6206" s="31" customFormat="1"/>
    <row r="6207" s="31" customFormat="1"/>
    <row r="6208" s="31" customFormat="1"/>
    <row r="6209" s="31" customFormat="1"/>
    <row r="6210" s="31" customFormat="1"/>
    <row r="6211" s="31" customFormat="1"/>
    <row r="6212" s="31" customFormat="1"/>
    <row r="6213" s="31" customFormat="1"/>
    <row r="6214" s="31" customFormat="1"/>
    <row r="6215" s="31" customFormat="1"/>
    <row r="6216" s="31" customFormat="1"/>
    <row r="6217" s="31" customFormat="1"/>
    <row r="6218" s="31" customFormat="1"/>
    <row r="6219" s="31" customFormat="1"/>
    <row r="6220" s="31" customFormat="1"/>
    <row r="6221" s="31" customFormat="1"/>
    <row r="6222" s="31" customFormat="1"/>
    <row r="6223" s="31" customFormat="1"/>
    <row r="6224" s="31" customFormat="1"/>
    <row r="6225" s="31" customFormat="1"/>
    <row r="6226" s="31" customFormat="1"/>
    <row r="6227" s="31" customFormat="1"/>
    <row r="6228" s="31" customFormat="1"/>
    <row r="6229" s="31" customFormat="1"/>
    <row r="6230" s="31" customFormat="1"/>
    <row r="6231" s="31" customFormat="1"/>
    <row r="6232" s="31" customFormat="1"/>
    <row r="6233" s="31" customFormat="1"/>
    <row r="6234" s="31" customFormat="1"/>
    <row r="6235" s="31" customFormat="1"/>
    <row r="6236" s="31" customFormat="1"/>
    <row r="6237" s="31" customFormat="1"/>
    <row r="6238" s="31" customFormat="1"/>
    <row r="6239" s="31" customFormat="1"/>
    <row r="6240" s="31" customFormat="1"/>
    <row r="6241" s="31" customFormat="1"/>
    <row r="6242" s="31" customFormat="1"/>
    <row r="6243" s="31" customFormat="1"/>
    <row r="6244" s="31" customFormat="1"/>
    <row r="6245" s="31" customFormat="1"/>
    <row r="6246" s="31" customFormat="1"/>
    <row r="6247" s="31" customFormat="1"/>
    <row r="6248" s="31" customFormat="1"/>
    <row r="6249" s="31" customFormat="1"/>
    <row r="6250" s="31" customFormat="1"/>
    <row r="6251" s="31" customFormat="1"/>
    <row r="6252" s="31" customFormat="1"/>
    <row r="6253" s="31" customFormat="1"/>
    <row r="6254" s="31" customFormat="1"/>
    <row r="6255" s="31" customFormat="1"/>
    <row r="6256" s="31" customFormat="1"/>
    <row r="6257" s="31" customFormat="1"/>
    <row r="6258" s="31" customFormat="1"/>
    <row r="6259" s="31" customFormat="1"/>
    <row r="6260" s="31" customFormat="1"/>
    <row r="6261" s="31" customFormat="1"/>
    <row r="6262" s="31" customFormat="1"/>
    <row r="6263" s="31" customFormat="1"/>
    <row r="6264" s="31" customFormat="1"/>
    <row r="6265" s="31" customFormat="1"/>
    <row r="6266" s="31" customFormat="1"/>
    <row r="6267" s="31" customFormat="1"/>
    <row r="6268" s="31" customFormat="1"/>
    <row r="6269" s="31" customFormat="1"/>
    <row r="6270" s="31" customFormat="1"/>
    <row r="6271" s="31" customFormat="1"/>
    <row r="6272" s="31" customFormat="1"/>
    <row r="6273" s="31" customFormat="1"/>
    <row r="6274" s="31" customFormat="1"/>
    <row r="6275" s="31" customFormat="1"/>
    <row r="6276" s="31" customFormat="1"/>
    <row r="6277" s="31" customFormat="1"/>
    <row r="6278" s="31" customFormat="1"/>
    <row r="6279" s="31" customFormat="1"/>
    <row r="6280" s="31" customFormat="1"/>
    <row r="6281" s="31" customFormat="1"/>
    <row r="6282" s="31" customFormat="1"/>
    <row r="6283" s="31" customFormat="1"/>
    <row r="6284" s="31" customFormat="1"/>
    <row r="6285" s="31" customFormat="1"/>
    <row r="6286" s="31" customFormat="1"/>
    <row r="6287" s="31" customFormat="1"/>
    <row r="6288" s="31" customFormat="1"/>
    <row r="6289" s="31" customFormat="1"/>
    <row r="6290" s="31" customFormat="1"/>
    <row r="6291" s="31" customFormat="1"/>
    <row r="6292" s="31" customFormat="1"/>
    <row r="6293" s="31" customFormat="1"/>
    <row r="6294" s="31" customFormat="1"/>
    <row r="6295" s="31" customFormat="1"/>
    <row r="6296" s="31" customFormat="1"/>
    <row r="6297" s="31" customFormat="1"/>
    <row r="6298" s="31" customFormat="1"/>
    <row r="6299" s="31" customFormat="1"/>
    <row r="6300" s="31" customFormat="1"/>
    <row r="6301" s="31" customFormat="1"/>
    <row r="6302" s="31" customFormat="1"/>
    <row r="6303" s="31" customFormat="1"/>
    <row r="6304" s="31" customFormat="1"/>
    <row r="6305" s="31" customFormat="1"/>
    <row r="6306" s="31" customFormat="1"/>
    <row r="6307" s="31" customFormat="1"/>
    <row r="6308" s="31" customFormat="1"/>
    <row r="6309" s="31" customFormat="1"/>
    <row r="6310" s="31" customFormat="1"/>
    <row r="6311" s="31" customFormat="1"/>
    <row r="6312" s="31" customFormat="1"/>
    <row r="6313" s="31" customFormat="1"/>
    <row r="6314" s="31" customFormat="1"/>
    <row r="6315" s="31" customFormat="1"/>
    <row r="6316" s="31" customFormat="1"/>
    <row r="6317" s="31" customFormat="1"/>
    <row r="6318" s="31" customFormat="1"/>
    <row r="6319" s="31" customFormat="1"/>
    <row r="6320" s="31" customFormat="1"/>
    <row r="6321" s="31" customFormat="1"/>
    <row r="6322" s="31" customFormat="1"/>
    <row r="6323" s="31" customFormat="1"/>
    <row r="6324" s="31" customFormat="1"/>
    <row r="6325" s="31" customFormat="1"/>
    <row r="6326" s="31" customFormat="1"/>
    <row r="6327" s="31" customFormat="1"/>
    <row r="6328" s="31" customFormat="1"/>
    <row r="6329" s="31" customFormat="1"/>
    <row r="6330" s="31" customFormat="1"/>
    <row r="6331" s="31" customFormat="1"/>
    <row r="6332" s="31" customFormat="1"/>
    <row r="6333" s="31" customFormat="1"/>
    <row r="6334" s="31" customFormat="1"/>
    <row r="6335" s="31" customFormat="1"/>
    <row r="6336" s="31" customFormat="1"/>
    <row r="6337" s="31" customFormat="1"/>
    <row r="6338" s="31" customFormat="1"/>
    <row r="6339" s="31" customFormat="1"/>
    <row r="6340" s="31" customFormat="1"/>
    <row r="6341" s="31" customFormat="1"/>
    <row r="6342" s="31" customFormat="1"/>
    <row r="6343" s="31" customFormat="1"/>
    <row r="6344" s="31" customFormat="1"/>
    <row r="6345" s="31" customFormat="1"/>
    <row r="6346" s="31" customFormat="1"/>
    <row r="6347" s="31" customFormat="1"/>
    <row r="6348" s="31" customFormat="1"/>
    <row r="6349" s="31" customFormat="1"/>
    <row r="6350" s="31" customFormat="1"/>
    <row r="6351" s="31" customFormat="1"/>
    <row r="6352" s="31" customFormat="1"/>
    <row r="6353" s="31" customFormat="1"/>
    <row r="6354" s="31" customFormat="1"/>
    <row r="6355" s="31" customFormat="1"/>
    <row r="6356" s="31" customFormat="1"/>
    <row r="6357" s="31" customFormat="1"/>
    <row r="6358" s="31" customFormat="1"/>
    <row r="6359" s="31" customFormat="1"/>
    <row r="6360" s="31" customFormat="1"/>
    <row r="6361" s="31" customFormat="1"/>
    <row r="6362" s="31" customFormat="1"/>
    <row r="6363" s="31" customFormat="1"/>
    <row r="6364" s="31" customFormat="1"/>
    <row r="6365" s="31" customFormat="1"/>
    <row r="6366" s="31" customFormat="1"/>
    <row r="6367" s="31" customFormat="1"/>
    <row r="6368" s="31" customFormat="1"/>
    <row r="6369" s="31" customFormat="1"/>
    <row r="6370" s="31" customFormat="1"/>
    <row r="6371" s="31" customFormat="1"/>
    <row r="6372" s="31" customFormat="1"/>
    <row r="6373" s="31" customFormat="1"/>
    <row r="6374" s="31" customFormat="1"/>
    <row r="6375" s="31" customFormat="1"/>
    <row r="6376" s="31" customFormat="1"/>
    <row r="6377" s="31" customFormat="1"/>
    <row r="6378" s="31" customFormat="1"/>
    <row r="6379" s="31" customFormat="1"/>
    <row r="6380" s="31" customFormat="1"/>
    <row r="6381" s="31" customFormat="1"/>
    <row r="6382" s="31" customFormat="1"/>
    <row r="6383" s="31" customFormat="1"/>
    <row r="6384" s="31" customFormat="1"/>
    <row r="6385" s="31" customFormat="1"/>
    <row r="6386" s="31" customFormat="1"/>
    <row r="6387" s="31" customFormat="1"/>
    <row r="6388" s="31" customFormat="1"/>
    <row r="6389" s="31" customFormat="1"/>
    <row r="6390" s="31" customFormat="1"/>
    <row r="6391" s="31" customFormat="1"/>
    <row r="6392" s="31" customFormat="1"/>
    <row r="6393" s="31" customFormat="1"/>
    <row r="6394" s="31" customFormat="1"/>
    <row r="6395" s="31" customFormat="1"/>
    <row r="6396" s="31" customFormat="1"/>
    <row r="6397" s="31" customFormat="1"/>
    <row r="6398" s="31" customFormat="1"/>
    <row r="6399" s="31" customFormat="1"/>
    <row r="6400" s="31" customFormat="1"/>
    <row r="6401" s="31" customFormat="1"/>
    <row r="6402" s="31" customFormat="1"/>
    <row r="6403" s="31" customFormat="1"/>
    <row r="6404" s="31" customFormat="1"/>
    <row r="6405" s="31" customFormat="1"/>
    <row r="6406" s="31" customFormat="1"/>
    <row r="6407" s="31" customFormat="1"/>
    <row r="6408" s="31" customFormat="1"/>
    <row r="6409" s="31" customFormat="1"/>
    <row r="6410" s="31" customFormat="1"/>
    <row r="6411" s="31" customFormat="1"/>
    <row r="6412" s="31" customFormat="1"/>
    <row r="6413" s="31" customFormat="1"/>
    <row r="6414" s="31" customFormat="1"/>
    <row r="6415" s="31" customFormat="1"/>
    <row r="6416" s="31" customFormat="1"/>
    <row r="6417" s="31" customFormat="1"/>
    <row r="6418" s="31" customFormat="1"/>
    <row r="6419" s="31" customFormat="1"/>
    <row r="6420" s="31" customFormat="1"/>
    <row r="6421" s="31" customFormat="1"/>
    <row r="6422" s="31" customFormat="1"/>
    <row r="6423" s="31" customFormat="1"/>
    <row r="6424" s="31" customFormat="1"/>
    <row r="6425" s="31" customFormat="1"/>
    <row r="6426" s="31" customFormat="1"/>
    <row r="6427" s="31" customFormat="1"/>
    <row r="6428" s="31" customFormat="1"/>
    <row r="6429" s="31" customFormat="1"/>
    <row r="6430" s="31" customFormat="1"/>
    <row r="6431" s="31" customFormat="1"/>
    <row r="6432" s="31" customFormat="1"/>
    <row r="6433" s="31" customFormat="1"/>
    <row r="6434" s="31" customFormat="1"/>
    <row r="6435" s="31" customFormat="1"/>
    <row r="6436" s="31" customFormat="1"/>
    <row r="6437" s="31" customFormat="1"/>
    <row r="6438" s="31" customFormat="1"/>
    <row r="6439" s="31" customFormat="1"/>
    <row r="6440" s="31" customFormat="1"/>
    <row r="6441" s="31" customFormat="1"/>
    <row r="6442" s="31" customFormat="1"/>
    <row r="6443" s="31" customFormat="1"/>
    <row r="6444" s="31" customFormat="1"/>
    <row r="6445" s="31" customFormat="1"/>
    <row r="6446" s="31" customFormat="1"/>
    <row r="6447" s="31" customFormat="1"/>
    <row r="6448" s="31" customFormat="1"/>
    <row r="6449" s="31" customFormat="1"/>
    <row r="6450" s="31" customFormat="1"/>
    <row r="6451" s="31" customFormat="1"/>
    <row r="6452" s="31" customFormat="1"/>
    <row r="6453" s="31" customFormat="1"/>
    <row r="6454" s="31" customFormat="1"/>
    <row r="6455" s="31" customFormat="1"/>
    <row r="6456" s="31" customFormat="1"/>
    <row r="6457" s="31" customFormat="1"/>
    <row r="6458" s="31" customFormat="1"/>
    <row r="6459" s="31" customFormat="1"/>
    <row r="6460" s="31" customFormat="1"/>
    <row r="6461" s="31" customFormat="1"/>
    <row r="6462" s="31" customFormat="1"/>
    <row r="6463" s="31" customFormat="1"/>
    <row r="6464" s="31" customFormat="1"/>
    <row r="6465" s="31" customFormat="1"/>
    <row r="6466" s="31" customFormat="1"/>
    <row r="6467" s="31" customFormat="1"/>
    <row r="6468" s="31" customFormat="1"/>
    <row r="6469" s="31" customFormat="1"/>
    <row r="6470" s="31" customFormat="1"/>
    <row r="6471" s="31" customFormat="1"/>
    <row r="6472" s="31" customFormat="1"/>
    <row r="6473" s="31" customFormat="1"/>
    <row r="6474" s="31" customFormat="1"/>
    <row r="6475" s="31" customFormat="1"/>
    <row r="6476" s="31" customFormat="1"/>
    <row r="6477" s="31" customFormat="1"/>
    <row r="6478" s="31" customFormat="1"/>
    <row r="6479" s="31" customFormat="1"/>
    <row r="6480" s="31" customFormat="1"/>
    <row r="6481" s="31" customFormat="1"/>
    <row r="6482" s="31" customFormat="1"/>
    <row r="6483" s="31" customFormat="1"/>
    <row r="6484" s="31" customFormat="1"/>
    <row r="6485" s="31" customFormat="1"/>
    <row r="6486" s="31" customFormat="1"/>
    <row r="6487" s="31" customFormat="1"/>
    <row r="6488" s="31" customFormat="1"/>
    <row r="6489" s="31" customFormat="1"/>
    <row r="6490" s="31" customFormat="1"/>
    <row r="6491" s="31" customFormat="1"/>
    <row r="6492" s="31" customFormat="1"/>
    <row r="6493" s="31" customFormat="1"/>
    <row r="6494" s="31" customFormat="1"/>
    <row r="6495" s="31" customFormat="1"/>
    <row r="6496" s="31" customFormat="1"/>
    <row r="6497" s="31" customFormat="1"/>
    <row r="6498" s="31" customFormat="1"/>
    <row r="6499" s="31" customFormat="1"/>
    <row r="6500" s="31" customFormat="1"/>
    <row r="6501" s="31" customFormat="1"/>
    <row r="6502" s="31" customFormat="1"/>
    <row r="6503" s="31" customFormat="1"/>
    <row r="6504" s="31" customFormat="1"/>
    <row r="6505" s="31" customFormat="1"/>
    <row r="6506" s="31" customFormat="1"/>
    <row r="6507" s="31" customFormat="1"/>
    <row r="6508" s="31" customFormat="1"/>
    <row r="6509" s="31" customFormat="1"/>
    <row r="6510" s="31" customFormat="1"/>
    <row r="6511" s="31" customFormat="1"/>
    <row r="6512" s="31" customFormat="1"/>
    <row r="6513" s="31" customFormat="1"/>
    <row r="6514" s="31" customFormat="1"/>
    <row r="6515" s="31" customFormat="1"/>
    <row r="6516" s="31" customFormat="1"/>
    <row r="6517" s="31" customFormat="1"/>
    <row r="6518" s="31" customFormat="1"/>
    <row r="6519" s="31" customFormat="1"/>
    <row r="6520" s="31" customFormat="1"/>
    <row r="6521" s="31" customFormat="1"/>
    <row r="6522" s="31" customFormat="1"/>
    <row r="6523" s="31" customFormat="1"/>
    <row r="6524" s="31" customFormat="1"/>
    <row r="6525" s="31" customFormat="1"/>
    <row r="6526" s="31" customFormat="1"/>
    <row r="6527" s="31" customFormat="1"/>
    <row r="6528" s="31" customFormat="1"/>
    <row r="6529" s="31" customFormat="1"/>
    <row r="6530" s="31" customFormat="1"/>
    <row r="6531" s="31" customFormat="1"/>
    <row r="6532" s="31" customFormat="1"/>
    <row r="6533" s="31" customFormat="1"/>
    <row r="6534" s="31" customFormat="1"/>
    <row r="6535" s="31" customFormat="1"/>
    <row r="6536" s="31" customFormat="1"/>
    <row r="6537" s="31" customFormat="1"/>
    <row r="6538" s="31" customFormat="1"/>
    <row r="6539" s="31" customFormat="1"/>
    <row r="6540" s="31" customFormat="1"/>
    <row r="6541" s="31" customFormat="1"/>
    <row r="6542" s="31" customFormat="1"/>
    <row r="6543" s="31" customFormat="1"/>
    <row r="6544" s="31" customFormat="1"/>
    <row r="6545" s="31" customFormat="1"/>
    <row r="6546" s="31" customFormat="1"/>
    <row r="6547" s="31" customFormat="1"/>
    <row r="6548" s="31" customFormat="1"/>
    <row r="6549" s="31" customFormat="1"/>
    <row r="6550" s="31" customFormat="1"/>
    <row r="6551" s="31" customFormat="1"/>
    <row r="6552" s="31" customFormat="1"/>
    <row r="6553" s="31" customFormat="1"/>
    <row r="6554" s="31" customFormat="1"/>
    <row r="6555" s="31" customFormat="1"/>
    <row r="6556" s="31" customFormat="1"/>
    <row r="6557" s="31" customFormat="1"/>
    <row r="6558" s="31" customFormat="1"/>
    <row r="6559" s="31" customFormat="1"/>
    <row r="6560" s="31" customFormat="1"/>
    <row r="6561" s="31" customFormat="1"/>
    <row r="6562" s="31" customFormat="1"/>
    <row r="6563" s="31" customFormat="1"/>
    <row r="6564" s="31" customFormat="1"/>
    <row r="6565" s="31" customFormat="1"/>
    <row r="6566" s="31" customFormat="1"/>
    <row r="6567" s="31" customFormat="1"/>
    <row r="6568" s="31" customFormat="1"/>
    <row r="6569" s="31" customFormat="1"/>
    <row r="6570" s="31" customFormat="1"/>
    <row r="6571" s="31" customFormat="1"/>
    <row r="6572" s="31" customFormat="1"/>
    <row r="6573" s="31" customFormat="1"/>
    <row r="6574" s="31" customFormat="1"/>
    <row r="6575" s="31" customFormat="1"/>
    <row r="6576" s="31" customFormat="1"/>
    <row r="6577" s="31" customFormat="1"/>
    <row r="6578" s="31" customFormat="1"/>
    <row r="6579" s="31" customFormat="1"/>
    <row r="6580" s="31" customFormat="1"/>
    <row r="6581" s="31" customFormat="1"/>
    <row r="6582" s="31" customFormat="1"/>
    <row r="6583" s="31" customFormat="1"/>
    <row r="6584" s="31" customFormat="1"/>
    <row r="6585" s="31" customFormat="1"/>
    <row r="6586" s="31" customFormat="1"/>
    <row r="6587" s="31" customFormat="1"/>
    <row r="6588" s="31" customFormat="1"/>
    <row r="6589" s="31" customFormat="1"/>
    <row r="6590" s="31" customFormat="1"/>
    <row r="6591" s="31" customFormat="1"/>
    <row r="6592" s="31" customFormat="1"/>
    <row r="6593" s="31" customFormat="1"/>
    <row r="6594" s="31" customFormat="1"/>
    <row r="6595" s="31" customFormat="1"/>
    <row r="6596" s="31" customFormat="1"/>
    <row r="6597" s="31" customFormat="1"/>
    <row r="6598" s="31" customFormat="1"/>
    <row r="6599" s="31" customFormat="1"/>
    <row r="6600" s="31" customFormat="1"/>
    <row r="6601" s="31" customFormat="1"/>
    <row r="6602" s="31" customFormat="1"/>
    <row r="6603" s="31" customFormat="1"/>
    <row r="6604" s="31" customFormat="1"/>
    <row r="6605" s="31" customFormat="1"/>
    <row r="6606" s="31" customFormat="1"/>
    <row r="6607" s="31" customFormat="1"/>
    <row r="6608" s="31" customFormat="1"/>
    <row r="6609" s="31" customFormat="1"/>
    <row r="6610" s="31" customFormat="1"/>
    <row r="6611" s="31" customFormat="1"/>
    <row r="6612" s="31" customFormat="1"/>
    <row r="6613" s="31" customFormat="1"/>
    <row r="6614" s="31" customFormat="1"/>
    <row r="6615" s="31" customFormat="1"/>
    <row r="6616" s="31" customFormat="1"/>
    <row r="6617" s="31" customFormat="1"/>
    <row r="6618" s="31" customFormat="1"/>
    <row r="6619" s="31" customFormat="1"/>
    <row r="6620" s="31" customFormat="1"/>
    <row r="6621" s="31" customFormat="1"/>
    <row r="6622" s="31" customFormat="1"/>
    <row r="6623" s="31" customFormat="1"/>
    <row r="6624" s="31" customFormat="1"/>
    <row r="6625" s="31" customFormat="1"/>
    <row r="6626" s="31" customFormat="1"/>
    <row r="6627" s="31" customFormat="1"/>
    <row r="6628" s="31" customFormat="1"/>
    <row r="6629" s="31" customFormat="1"/>
    <row r="6630" s="31" customFormat="1"/>
    <row r="6631" s="31" customFormat="1"/>
    <row r="6632" s="31" customFormat="1"/>
    <row r="6633" s="31" customFormat="1"/>
    <row r="6634" s="31" customFormat="1"/>
    <row r="6635" s="31" customFormat="1"/>
    <row r="6636" s="31" customFormat="1"/>
    <row r="6637" s="31" customFormat="1"/>
    <row r="6638" s="31" customFormat="1"/>
    <row r="6639" s="31" customFormat="1"/>
    <row r="6640" s="31" customFormat="1"/>
    <row r="6641" s="31" customFormat="1"/>
    <row r="6642" s="31" customFormat="1"/>
    <row r="6643" s="31" customFormat="1"/>
    <row r="6644" s="31" customFormat="1"/>
    <row r="6645" s="31" customFormat="1"/>
    <row r="6646" s="31" customFormat="1"/>
    <row r="6647" s="31" customFormat="1"/>
    <row r="6648" s="31" customFormat="1"/>
    <row r="6649" s="31" customFormat="1"/>
    <row r="6650" s="31" customFormat="1"/>
    <row r="6651" s="31" customFormat="1"/>
    <row r="6652" s="31" customFormat="1"/>
    <row r="6653" s="31" customFormat="1"/>
    <row r="6654" s="31" customFormat="1"/>
    <row r="6655" s="31" customFormat="1"/>
    <row r="6656" s="31" customFormat="1"/>
    <row r="6657" s="31" customFormat="1"/>
    <row r="6658" s="31" customFormat="1"/>
    <row r="6659" s="31" customFormat="1"/>
    <row r="6660" s="31" customFormat="1"/>
    <row r="6661" s="31" customFormat="1"/>
    <row r="6662" s="31" customFormat="1"/>
    <row r="6663" s="31" customFormat="1"/>
    <row r="6664" s="31" customFormat="1"/>
    <row r="6665" s="31" customFormat="1"/>
    <row r="6666" s="31" customFormat="1"/>
    <row r="6667" s="31" customFormat="1"/>
    <row r="6668" s="31" customFormat="1"/>
    <row r="6669" s="31" customFormat="1"/>
    <row r="6670" s="31" customFormat="1"/>
    <row r="6671" s="31" customFormat="1"/>
    <row r="6672" s="31" customFormat="1"/>
    <row r="6673" s="31" customFormat="1"/>
    <row r="6674" s="31" customFormat="1"/>
    <row r="6675" s="31" customFormat="1"/>
    <row r="6676" s="31" customFormat="1"/>
    <row r="6677" s="31" customFormat="1"/>
    <row r="6678" s="31" customFormat="1"/>
    <row r="6679" s="31" customFormat="1"/>
    <row r="6680" s="31" customFormat="1"/>
    <row r="6681" s="31" customFormat="1"/>
    <row r="6682" s="31" customFormat="1"/>
    <row r="6683" s="31" customFormat="1"/>
    <row r="6684" s="31" customFormat="1"/>
    <row r="6685" s="31" customFormat="1"/>
    <row r="6686" s="31" customFormat="1"/>
    <row r="6687" s="31" customFormat="1"/>
    <row r="6688" s="31" customFormat="1"/>
    <row r="6689" s="31" customFormat="1"/>
    <row r="6690" s="31" customFormat="1"/>
    <row r="6691" s="31" customFormat="1"/>
    <row r="6692" s="31" customFormat="1"/>
    <row r="6693" s="31" customFormat="1"/>
    <row r="6694" s="31" customFormat="1"/>
    <row r="6695" s="31" customFormat="1"/>
    <row r="6696" s="31" customFormat="1"/>
    <row r="6697" s="31" customFormat="1"/>
    <row r="6698" s="31" customFormat="1"/>
    <row r="6699" s="31" customFormat="1"/>
    <row r="6700" s="31" customFormat="1"/>
    <row r="6701" s="31" customFormat="1"/>
    <row r="6702" s="31" customFormat="1"/>
    <row r="6703" s="31" customFormat="1"/>
    <row r="6704" s="31" customFormat="1"/>
    <row r="6705" s="31" customFormat="1"/>
    <row r="6706" s="31" customFormat="1"/>
    <row r="6707" s="31" customFormat="1"/>
    <row r="6708" s="31" customFormat="1"/>
    <row r="6709" s="31" customFormat="1"/>
    <row r="6710" s="31" customFormat="1"/>
    <row r="6711" s="31" customFormat="1"/>
    <row r="6712" s="31" customFormat="1"/>
    <row r="6713" s="31" customFormat="1"/>
    <row r="6714" s="31" customFormat="1"/>
    <row r="6715" s="31" customFormat="1"/>
    <row r="6716" s="31" customFormat="1"/>
    <row r="6717" s="31" customFormat="1"/>
    <row r="6718" s="31" customFormat="1"/>
    <row r="6719" s="31" customFormat="1"/>
    <row r="6720" s="31" customFormat="1"/>
    <row r="6721" s="31" customFormat="1"/>
    <row r="6722" s="31" customFormat="1"/>
    <row r="6723" s="31" customFormat="1"/>
    <row r="6724" s="31" customFormat="1"/>
    <row r="6725" s="31" customFormat="1"/>
    <row r="6726" s="31" customFormat="1"/>
    <row r="6727" s="31" customFormat="1"/>
    <row r="6728" s="31" customFormat="1"/>
    <row r="6729" s="31" customFormat="1"/>
    <row r="6730" s="31" customFormat="1"/>
    <row r="6731" s="31" customFormat="1"/>
    <row r="6732" s="31" customFormat="1"/>
    <row r="6733" s="31" customFormat="1"/>
    <row r="6734" s="31" customFormat="1"/>
    <row r="6735" s="31" customFormat="1"/>
    <row r="6736" s="31" customFormat="1"/>
    <row r="6737" s="31" customFormat="1"/>
    <row r="6738" s="31" customFormat="1"/>
    <row r="6739" s="31" customFormat="1"/>
    <row r="6740" s="31" customFormat="1"/>
    <row r="6741" s="31" customFormat="1"/>
    <row r="6742" s="31" customFormat="1"/>
    <row r="6743" s="31" customFormat="1"/>
    <row r="6744" s="31" customFormat="1"/>
    <row r="6745" s="31" customFormat="1"/>
    <row r="6746" s="31" customFormat="1"/>
    <row r="6747" s="31" customFormat="1"/>
    <row r="6748" s="31" customFormat="1"/>
    <row r="6749" s="31" customFormat="1"/>
    <row r="6750" s="31" customFormat="1"/>
    <row r="6751" s="31" customFormat="1"/>
    <row r="6752" s="31" customFormat="1"/>
    <row r="6753" s="31" customFormat="1"/>
    <row r="6754" s="31" customFormat="1"/>
    <row r="6755" s="31" customFormat="1"/>
    <row r="6756" s="31" customFormat="1"/>
    <row r="6757" s="31" customFormat="1"/>
    <row r="6758" s="31" customFormat="1"/>
    <row r="6759" s="31" customFormat="1"/>
    <row r="6760" s="31" customFormat="1"/>
    <row r="6761" s="31" customFormat="1"/>
    <row r="6762" s="31" customFormat="1"/>
    <row r="6763" s="31" customFormat="1"/>
    <row r="6764" s="31" customFormat="1"/>
    <row r="6765" s="31" customFormat="1"/>
    <row r="6766" s="31" customFormat="1"/>
    <row r="6767" s="31" customFormat="1"/>
    <row r="6768" s="31" customFormat="1"/>
    <row r="6769" s="31" customFormat="1"/>
    <row r="6770" s="31" customFormat="1"/>
    <row r="6771" s="31" customFormat="1"/>
    <row r="6772" s="31" customFormat="1"/>
    <row r="6773" s="31" customFormat="1"/>
    <row r="6774" s="31" customFormat="1"/>
    <row r="6775" s="31" customFormat="1"/>
    <row r="6776" s="31" customFormat="1"/>
    <row r="6777" s="31" customFormat="1"/>
    <row r="6778" s="31" customFormat="1"/>
    <row r="6779" s="31" customFormat="1"/>
    <row r="6780" s="31" customFormat="1"/>
    <row r="6781" s="31" customFormat="1"/>
    <row r="6782" s="31" customFormat="1"/>
    <row r="6783" s="31" customFormat="1"/>
    <row r="6784" s="31" customFormat="1"/>
    <row r="6785" s="31" customFormat="1"/>
    <row r="6786" s="31" customFormat="1"/>
    <row r="6787" s="31" customFormat="1"/>
    <row r="6788" s="31" customFormat="1"/>
    <row r="6789" s="31" customFormat="1"/>
    <row r="6790" s="31" customFormat="1"/>
    <row r="6791" s="31" customFormat="1"/>
    <row r="6792" s="31" customFormat="1"/>
    <row r="6793" s="31" customFormat="1"/>
    <row r="6794" s="31" customFormat="1"/>
    <row r="6795" s="31" customFormat="1"/>
    <row r="6796" s="31" customFormat="1"/>
    <row r="6797" s="31" customFormat="1"/>
    <row r="6798" s="31" customFormat="1"/>
    <row r="6799" s="31" customFormat="1"/>
    <row r="6800" s="31" customFormat="1"/>
    <row r="6801" s="31" customFormat="1"/>
    <row r="6802" s="31" customFormat="1"/>
    <row r="6803" s="31" customFormat="1"/>
    <row r="6804" s="31" customFormat="1"/>
    <row r="6805" s="31" customFormat="1"/>
    <row r="6806" s="31" customFormat="1"/>
    <row r="6807" s="31" customFormat="1"/>
    <row r="6808" s="31" customFormat="1"/>
    <row r="6809" s="31" customFormat="1"/>
    <row r="6810" s="31" customFormat="1"/>
    <row r="6811" s="31" customFormat="1"/>
    <row r="6812" s="31" customFormat="1"/>
    <row r="6813" s="31" customFormat="1"/>
    <row r="6814" s="31" customFormat="1"/>
    <row r="6815" s="31" customFormat="1"/>
    <row r="6816" s="31" customFormat="1"/>
    <row r="6817" s="31" customFormat="1"/>
    <row r="6818" s="31" customFormat="1"/>
    <row r="6819" s="31" customFormat="1"/>
    <row r="6820" s="31" customFormat="1"/>
    <row r="6821" s="31" customFormat="1"/>
    <row r="6822" s="31" customFormat="1"/>
    <row r="6823" s="31" customFormat="1"/>
    <row r="6824" s="31" customFormat="1"/>
    <row r="6825" s="31" customFormat="1"/>
    <row r="6826" s="31" customFormat="1"/>
    <row r="6827" s="31" customFormat="1"/>
    <row r="6828" s="31" customFormat="1"/>
    <row r="6829" s="31" customFormat="1"/>
    <row r="6830" s="31" customFormat="1"/>
    <row r="6831" s="31" customFormat="1"/>
    <row r="6832" s="31" customFormat="1"/>
    <row r="6833" s="31" customFormat="1"/>
    <row r="6834" s="31" customFormat="1"/>
    <row r="6835" s="31" customFormat="1"/>
    <row r="6836" s="31" customFormat="1"/>
    <row r="6837" s="31" customFormat="1"/>
    <row r="6838" s="31" customFormat="1"/>
    <row r="6839" s="31" customFormat="1"/>
    <row r="6840" s="31" customFormat="1"/>
    <row r="6841" s="31" customFormat="1"/>
    <row r="6842" s="31" customFormat="1"/>
    <row r="6843" s="31" customFormat="1"/>
    <row r="6844" s="31" customFormat="1"/>
    <row r="6845" s="31" customFormat="1"/>
    <row r="6846" s="31" customFormat="1"/>
    <row r="6847" s="31" customFormat="1"/>
    <row r="6848" s="31" customFormat="1"/>
    <row r="6849" s="31" customFormat="1"/>
    <row r="6850" s="31" customFormat="1"/>
    <row r="6851" s="31" customFormat="1"/>
    <row r="6852" s="31" customFormat="1"/>
    <row r="6853" s="31" customFormat="1"/>
    <row r="6854" s="31" customFormat="1"/>
    <row r="6855" s="31" customFormat="1"/>
    <row r="6856" s="31" customFormat="1"/>
    <row r="6857" s="31" customFormat="1"/>
    <row r="6858" s="31" customFormat="1"/>
    <row r="6859" s="31" customFormat="1"/>
    <row r="6860" s="31" customFormat="1"/>
    <row r="6861" s="31" customFormat="1"/>
    <row r="6862" s="31" customFormat="1"/>
    <row r="6863" s="31" customFormat="1"/>
    <row r="6864" s="31" customFormat="1"/>
    <row r="6865" s="31" customFormat="1"/>
    <row r="6866" s="31" customFormat="1"/>
    <row r="6867" s="31" customFormat="1"/>
    <row r="6868" s="31" customFormat="1"/>
    <row r="6869" s="31" customFormat="1"/>
    <row r="6870" s="31" customFormat="1"/>
    <row r="6871" s="31" customFormat="1"/>
    <row r="6872" s="31" customFormat="1"/>
    <row r="6873" s="31" customFormat="1"/>
    <row r="6874" s="31" customFormat="1"/>
    <row r="6875" s="31" customFormat="1"/>
    <row r="6876" s="31" customFormat="1"/>
    <row r="6877" s="31" customFormat="1"/>
    <row r="6878" s="31" customFormat="1"/>
    <row r="6879" s="31" customFormat="1"/>
    <row r="6880" s="31" customFormat="1"/>
    <row r="6881" s="31" customFormat="1"/>
    <row r="6882" s="31" customFormat="1"/>
    <row r="6883" s="31" customFormat="1"/>
    <row r="6884" s="31" customFormat="1"/>
    <row r="6885" s="31" customFormat="1"/>
    <row r="6886" s="31" customFormat="1"/>
    <row r="6887" s="31" customFormat="1"/>
    <row r="6888" s="31" customFormat="1"/>
    <row r="6889" s="31" customFormat="1"/>
    <row r="6890" s="31" customFormat="1"/>
    <row r="6891" s="31" customFormat="1"/>
    <row r="6892" s="31" customFormat="1"/>
    <row r="6893" s="31" customFormat="1"/>
    <row r="6894" s="31" customFormat="1"/>
    <row r="6895" s="31" customFormat="1"/>
    <row r="6896" s="31" customFormat="1"/>
    <row r="6897" s="31" customFormat="1"/>
    <row r="6898" s="31" customFormat="1"/>
    <row r="6899" s="31" customFormat="1"/>
    <row r="6900" s="31" customFormat="1"/>
    <row r="6901" s="31" customFormat="1"/>
    <row r="6902" s="31" customFormat="1"/>
    <row r="6903" s="31" customFormat="1"/>
    <row r="6904" s="31" customFormat="1"/>
    <row r="6905" s="31" customFormat="1"/>
    <row r="6906" s="31" customFormat="1"/>
    <row r="6907" s="31" customFormat="1"/>
    <row r="6908" s="31" customFormat="1"/>
    <row r="6909" s="31" customFormat="1"/>
    <row r="6910" s="31" customFormat="1"/>
    <row r="6911" s="31" customFormat="1"/>
    <row r="6912" s="31" customFormat="1"/>
    <row r="6913" s="31" customFormat="1"/>
    <row r="6914" s="31" customFormat="1"/>
    <row r="6915" s="31" customFormat="1"/>
    <row r="6916" s="31" customFormat="1"/>
    <row r="6917" s="31" customFormat="1"/>
    <row r="6918" s="31" customFormat="1"/>
    <row r="6919" s="31" customFormat="1"/>
    <row r="6920" s="31" customFormat="1"/>
    <row r="6921" s="31" customFormat="1"/>
    <row r="6922" s="31" customFormat="1"/>
    <row r="6923" s="31" customFormat="1"/>
    <row r="6924" s="31" customFormat="1"/>
    <row r="6925" s="31" customFormat="1"/>
    <row r="6926" s="31" customFormat="1"/>
    <row r="6927" s="31" customFormat="1"/>
    <row r="6928" s="31" customFormat="1"/>
    <row r="6929" s="31" customFormat="1"/>
    <row r="6930" s="31" customFormat="1"/>
    <row r="6931" s="31" customFormat="1"/>
    <row r="6932" s="31" customFormat="1"/>
    <row r="6933" s="31" customFormat="1"/>
    <row r="6934" s="31" customFormat="1"/>
    <row r="6935" s="31" customFormat="1"/>
    <row r="6936" s="31" customFormat="1"/>
    <row r="6937" s="31" customFormat="1"/>
    <row r="6938" s="31" customFormat="1"/>
    <row r="6939" s="31" customFormat="1"/>
    <row r="6940" s="31" customFormat="1"/>
    <row r="6941" s="31" customFormat="1"/>
    <row r="6942" s="31" customFormat="1"/>
    <row r="6943" s="31" customFormat="1"/>
    <row r="6944" s="31" customFormat="1"/>
    <row r="6945" s="31" customFormat="1"/>
    <row r="6946" s="31" customFormat="1"/>
    <row r="6947" s="31" customFormat="1"/>
    <row r="6948" s="31" customFormat="1"/>
    <row r="6949" s="31" customFormat="1"/>
    <row r="6950" s="31" customFormat="1"/>
    <row r="6951" s="31" customFormat="1"/>
    <row r="6952" s="31" customFormat="1"/>
    <row r="6953" s="31" customFormat="1"/>
    <row r="6954" s="31" customFormat="1"/>
    <row r="6955" s="31" customFormat="1"/>
    <row r="6956" s="31" customFormat="1"/>
    <row r="6957" s="31" customFormat="1"/>
    <row r="6958" s="31" customFormat="1"/>
    <row r="6959" s="31" customFormat="1"/>
    <row r="6960" s="31" customFormat="1"/>
    <row r="6961" s="31" customFormat="1"/>
    <row r="6962" s="31" customFormat="1"/>
    <row r="6963" s="31" customFormat="1"/>
    <row r="6964" s="31" customFormat="1"/>
    <row r="6965" s="31" customFormat="1"/>
    <row r="6966" s="31" customFormat="1"/>
    <row r="6967" s="31" customFormat="1"/>
    <row r="6968" s="31" customFormat="1"/>
    <row r="6969" s="31" customFormat="1"/>
    <row r="6970" s="31" customFormat="1"/>
    <row r="6971" s="31" customFormat="1"/>
    <row r="6972" s="31" customFormat="1"/>
    <row r="6973" s="31" customFormat="1"/>
    <row r="6974" s="31" customFormat="1"/>
    <row r="6975" s="31" customFormat="1"/>
    <row r="6976" s="31" customFormat="1"/>
    <row r="6977" s="31" customFormat="1"/>
    <row r="6978" s="31" customFormat="1"/>
    <row r="6979" s="31" customFormat="1"/>
    <row r="6980" s="31" customFormat="1"/>
    <row r="6981" s="31" customFormat="1"/>
    <row r="6982" s="31" customFormat="1"/>
    <row r="6983" s="31" customFormat="1"/>
    <row r="6984" s="31" customFormat="1"/>
    <row r="6985" s="31" customFormat="1"/>
    <row r="6986" s="31" customFormat="1"/>
    <row r="6987" s="31" customFormat="1"/>
    <row r="6988" s="31" customFormat="1"/>
    <row r="6989" s="31" customFormat="1"/>
    <row r="6990" s="31" customFormat="1"/>
    <row r="6991" s="31" customFormat="1"/>
    <row r="6992" s="31" customFormat="1"/>
    <row r="6993" s="31" customFormat="1"/>
    <row r="6994" s="31" customFormat="1"/>
    <row r="6995" s="31" customFormat="1"/>
    <row r="6996" s="31" customFormat="1"/>
    <row r="6997" s="31" customFormat="1"/>
    <row r="6998" s="31" customFormat="1"/>
    <row r="6999" s="31" customFormat="1"/>
    <row r="7000" s="31" customFormat="1"/>
    <row r="7001" s="31" customFormat="1"/>
    <row r="7002" s="31" customFormat="1"/>
    <row r="7003" s="31" customFormat="1"/>
    <row r="7004" s="31" customFormat="1"/>
    <row r="7005" s="31" customFormat="1"/>
    <row r="7006" s="31" customFormat="1"/>
    <row r="7007" s="31" customFormat="1"/>
    <row r="7008" s="31" customFormat="1"/>
    <row r="7009" s="31" customFormat="1"/>
    <row r="7010" s="31" customFormat="1"/>
    <row r="7011" s="31" customFormat="1"/>
    <row r="7012" s="31" customFormat="1"/>
    <row r="7013" s="31" customFormat="1"/>
    <row r="7014" s="31" customFormat="1"/>
    <row r="7015" s="31" customFormat="1"/>
    <row r="7016" s="31" customFormat="1"/>
    <row r="7017" s="31" customFormat="1"/>
    <row r="7018" s="31" customFormat="1"/>
    <row r="7019" s="31" customFormat="1"/>
    <row r="7020" s="31" customFormat="1"/>
    <row r="7021" s="31" customFormat="1"/>
    <row r="7022" s="31" customFormat="1"/>
    <row r="7023" s="31" customFormat="1"/>
    <row r="7024" s="31" customFormat="1"/>
    <row r="7025" s="31" customFormat="1"/>
    <row r="7026" s="31" customFormat="1"/>
    <row r="7027" s="31" customFormat="1"/>
    <row r="7028" s="31" customFormat="1"/>
    <row r="7029" s="31" customFormat="1"/>
    <row r="7030" s="31" customFormat="1"/>
    <row r="7031" s="31" customFormat="1"/>
    <row r="7032" s="31" customFormat="1"/>
    <row r="7033" s="31" customFormat="1"/>
    <row r="7034" s="31" customFormat="1"/>
    <row r="7035" s="31" customFormat="1"/>
    <row r="7036" s="31" customFormat="1"/>
    <row r="7037" s="31" customFormat="1"/>
    <row r="7038" s="31" customFormat="1"/>
    <row r="7039" s="31" customFormat="1"/>
    <row r="7040" s="31" customFormat="1"/>
    <row r="7041" s="31" customFormat="1"/>
    <row r="7042" s="31" customFormat="1"/>
    <row r="7043" s="31" customFormat="1"/>
    <row r="7044" s="31" customFormat="1"/>
    <row r="7045" s="31" customFormat="1"/>
    <row r="7046" s="31" customFormat="1"/>
    <row r="7047" s="31" customFormat="1"/>
    <row r="7048" s="31" customFormat="1"/>
    <row r="7049" s="31" customFormat="1"/>
    <row r="7050" s="31" customFormat="1"/>
    <row r="7051" s="31" customFormat="1"/>
    <row r="7052" s="31" customFormat="1"/>
    <row r="7053" s="31" customFormat="1"/>
    <row r="7054" s="31" customFormat="1"/>
    <row r="7055" s="31" customFormat="1"/>
    <row r="7056" s="31" customFormat="1"/>
    <row r="7057" s="31" customFormat="1"/>
    <row r="7058" s="31" customFormat="1"/>
    <row r="7059" s="31" customFormat="1"/>
    <row r="7060" s="31" customFormat="1"/>
    <row r="7061" s="31" customFormat="1"/>
    <row r="7062" s="31" customFormat="1"/>
    <row r="7063" s="31" customFormat="1"/>
    <row r="7064" s="31" customFormat="1"/>
    <row r="7065" s="31" customFormat="1"/>
    <row r="7066" s="31" customFormat="1"/>
    <row r="7067" s="31" customFormat="1"/>
    <row r="7068" s="31" customFormat="1"/>
    <row r="7069" s="31" customFormat="1"/>
    <row r="7070" s="31" customFormat="1"/>
    <row r="7071" s="31" customFormat="1"/>
    <row r="7072" s="31" customFormat="1"/>
    <row r="7073" s="31" customFormat="1"/>
    <row r="7074" s="31" customFormat="1"/>
    <row r="7075" s="31" customFormat="1"/>
    <row r="7076" s="31" customFormat="1"/>
    <row r="7077" s="31" customFormat="1"/>
    <row r="7078" s="31" customFormat="1"/>
    <row r="7079" s="31" customFormat="1"/>
    <row r="7080" s="31" customFormat="1"/>
    <row r="7081" s="31" customFormat="1"/>
    <row r="7082" s="31" customFormat="1"/>
    <row r="7083" s="31" customFormat="1"/>
    <row r="7084" s="31" customFormat="1"/>
    <row r="7085" s="31" customFormat="1"/>
    <row r="7086" s="31" customFormat="1"/>
    <row r="7087" s="31" customFormat="1"/>
    <row r="7088" s="31" customFormat="1"/>
    <row r="7089" s="31" customFormat="1"/>
    <row r="7090" s="31" customFormat="1"/>
    <row r="7091" s="31" customFormat="1"/>
    <row r="7092" s="31" customFormat="1"/>
    <row r="7093" s="31" customFormat="1"/>
    <row r="7094" s="31" customFormat="1"/>
    <row r="7095" s="31" customFormat="1"/>
    <row r="7096" s="31" customFormat="1"/>
    <row r="7097" s="31" customFormat="1"/>
    <row r="7098" s="31" customFormat="1"/>
    <row r="7099" s="31" customFormat="1"/>
    <row r="7100" s="31" customFormat="1"/>
    <row r="7101" s="31" customFormat="1"/>
    <row r="7102" s="31" customFormat="1"/>
    <row r="7103" s="31" customFormat="1"/>
    <row r="7104" s="31" customFormat="1"/>
    <row r="7105" s="31" customFormat="1"/>
    <row r="7106" s="31" customFormat="1"/>
    <row r="7107" s="31" customFormat="1"/>
    <row r="7108" s="31" customFormat="1"/>
    <row r="7109" s="31" customFormat="1"/>
    <row r="7110" s="31" customFormat="1"/>
    <row r="7111" s="31" customFormat="1"/>
    <row r="7112" s="31" customFormat="1"/>
    <row r="7113" s="31" customFormat="1"/>
    <row r="7114" s="31" customFormat="1"/>
    <row r="7115" s="31" customFormat="1"/>
    <row r="7116" s="31" customFormat="1"/>
    <row r="7117" s="31" customFormat="1"/>
    <row r="7118" s="31" customFormat="1"/>
    <row r="7119" s="31" customFormat="1"/>
    <row r="7120" s="31" customFormat="1"/>
    <row r="7121" s="31" customFormat="1"/>
    <row r="7122" s="31" customFormat="1"/>
    <row r="7123" s="31" customFormat="1"/>
    <row r="7124" s="31" customFormat="1"/>
    <row r="7125" s="31" customFormat="1"/>
    <row r="7126" s="31" customFormat="1"/>
    <row r="7127" s="31" customFormat="1"/>
    <row r="7128" s="31" customFormat="1"/>
    <row r="7129" s="31" customFormat="1"/>
    <row r="7130" s="31" customFormat="1"/>
    <row r="7131" s="31" customFormat="1"/>
    <row r="7132" s="31" customFormat="1"/>
    <row r="7133" s="31" customFormat="1"/>
    <row r="7134" s="31" customFormat="1"/>
    <row r="7135" s="31" customFormat="1"/>
    <row r="7136" s="31" customFormat="1"/>
    <row r="7137" s="31" customFormat="1"/>
    <row r="7138" s="31" customFormat="1"/>
    <row r="7139" s="31" customFormat="1"/>
    <row r="7140" s="31" customFormat="1"/>
    <row r="7141" s="31" customFormat="1"/>
    <row r="7142" s="31" customFormat="1"/>
    <row r="7143" s="31" customFormat="1"/>
    <row r="7144" s="31" customFormat="1"/>
    <row r="7145" s="31" customFormat="1"/>
    <row r="7146" s="31" customFormat="1"/>
    <row r="7147" s="31" customFormat="1"/>
    <row r="7148" s="31" customFormat="1"/>
    <row r="7149" s="31" customFormat="1"/>
    <row r="7150" s="31" customFormat="1"/>
    <row r="7151" s="31" customFormat="1"/>
    <row r="7152" s="31" customFormat="1"/>
    <row r="7153" s="31" customFormat="1"/>
    <row r="7154" s="31" customFormat="1"/>
    <row r="7155" s="31" customFormat="1"/>
    <row r="7156" s="31" customFormat="1"/>
    <row r="7157" s="31" customFormat="1"/>
    <row r="7158" s="31" customFormat="1"/>
    <row r="7159" s="31" customFormat="1"/>
    <row r="7160" s="31" customFormat="1"/>
    <row r="7161" s="31" customFormat="1"/>
    <row r="7162" s="31" customFormat="1"/>
    <row r="7163" s="31" customFormat="1"/>
    <row r="7164" s="31" customFormat="1"/>
    <row r="7165" s="31" customFormat="1"/>
    <row r="7166" s="31" customFormat="1"/>
    <row r="7167" s="31" customFormat="1"/>
    <row r="7168" s="31" customFormat="1"/>
    <row r="7169" s="31" customFormat="1"/>
    <row r="7170" s="31" customFormat="1"/>
    <row r="7171" s="31" customFormat="1"/>
    <row r="7172" s="31" customFormat="1"/>
    <row r="7173" s="31" customFormat="1"/>
    <row r="7174" s="31" customFormat="1"/>
    <row r="7175" s="31" customFormat="1"/>
    <row r="7176" s="31" customFormat="1"/>
    <row r="7177" s="31" customFormat="1"/>
    <row r="7178" s="31" customFormat="1"/>
    <row r="7179" s="31" customFormat="1"/>
    <row r="7180" s="31" customFormat="1"/>
    <row r="7181" s="31" customFormat="1"/>
    <row r="7182" s="31" customFormat="1"/>
    <row r="7183" s="31" customFormat="1"/>
    <row r="7184" s="31" customFormat="1"/>
    <row r="7185" s="31" customFormat="1"/>
    <row r="7186" s="31" customFormat="1"/>
    <row r="7187" s="31" customFormat="1"/>
    <row r="7188" s="31" customFormat="1"/>
    <row r="7189" s="31" customFormat="1"/>
    <row r="7190" s="31" customFormat="1"/>
    <row r="7191" s="31" customFormat="1"/>
    <row r="7192" s="31" customFormat="1"/>
    <row r="7193" s="31" customFormat="1"/>
    <row r="7194" s="31" customFormat="1"/>
    <row r="7195" s="31" customFormat="1"/>
    <row r="7196" s="31" customFormat="1"/>
    <row r="7197" s="31" customFormat="1"/>
    <row r="7198" s="31" customFormat="1"/>
    <row r="7199" s="31" customFormat="1"/>
    <row r="7200" s="31" customFormat="1"/>
    <row r="7201" s="31" customFormat="1"/>
    <row r="7202" s="31" customFormat="1"/>
    <row r="7203" s="31" customFormat="1"/>
    <row r="7204" s="31" customFormat="1"/>
    <row r="7205" s="31" customFormat="1"/>
    <row r="7206" s="31" customFormat="1"/>
    <row r="7207" s="31" customFormat="1"/>
    <row r="7208" s="31" customFormat="1"/>
    <row r="7209" s="31" customFormat="1"/>
    <row r="7210" s="31" customFormat="1"/>
    <row r="7211" s="31" customFormat="1"/>
    <row r="7212" s="31" customFormat="1"/>
    <row r="7213" s="31" customFormat="1"/>
    <row r="7214" s="31" customFormat="1"/>
    <row r="7215" s="31" customFormat="1"/>
    <row r="7216" s="31" customFormat="1"/>
    <row r="7217" s="31" customFormat="1"/>
    <row r="7218" s="31" customFormat="1"/>
    <row r="7219" s="31" customFormat="1"/>
    <row r="7220" s="31" customFormat="1"/>
    <row r="7221" s="31" customFormat="1"/>
    <row r="7222" s="31" customFormat="1"/>
    <row r="7223" s="31" customFormat="1"/>
    <row r="7224" s="31" customFormat="1"/>
    <row r="7225" s="31" customFormat="1"/>
    <row r="7226" s="31" customFormat="1"/>
    <row r="7227" s="31" customFormat="1"/>
    <row r="7228" s="31" customFormat="1"/>
    <row r="7229" s="31" customFormat="1"/>
    <row r="7230" s="31" customFormat="1"/>
    <row r="7231" s="31" customFormat="1"/>
    <row r="7232" s="31" customFormat="1"/>
    <row r="7233" s="31" customFormat="1"/>
    <row r="7234" s="31" customFormat="1"/>
    <row r="7235" s="31" customFormat="1"/>
    <row r="7236" s="31" customFormat="1"/>
    <row r="7237" s="31" customFormat="1"/>
    <row r="7238" s="31" customFormat="1"/>
    <row r="7239" s="31" customFormat="1"/>
    <row r="7240" s="31" customFormat="1"/>
    <row r="7241" s="31" customFormat="1"/>
    <row r="7242" s="31" customFormat="1"/>
    <row r="7243" s="31" customFormat="1"/>
    <row r="7244" s="31" customFormat="1"/>
    <row r="7245" s="31" customFormat="1"/>
    <row r="7246" s="31" customFormat="1"/>
    <row r="7247" s="31" customFormat="1"/>
    <row r="7248" s="31" customFormat="1"/>
    <row r="7249" s="31" customFormat="1"/>
    <row r="7250" s="31" customFormat="1"/>
    <row r="7251" s="31" customFormat="1"/>
    <row r="7252" s="31" customFormat="1"/>
    <row r="7253" s="31" customFormat="1"/>
    <row r="7254" s="31" customFormat="1"/>
    <row r="7255" s="31" customFormat="1"/>
    <row r="7256" s="31" customFormat="1"/>
    <row r="7257" s="31" customFormat="1"/>
    <row r="7258" s="31" customFormat="1"/>
    <row r="7259" s="31" customFormat="1"/>
    <row r="7260" s="31" customFormat="1"/>
    <row r="7261" s="31" customFormat="1"/>
    <row r="7262" s="31" customFormat="1"/>
    <row r="7263" s="31" customFormat="1"/>
    <row r="7264" s="31" customFormat="1"/>
    <row r="7265" s="31" customFormat="1"/>
    <row r="7266" s="31" customFormat="1"/>
    <row r="7267" s="31" customFormat="1"/>
    <row r="7268" s="31" customFormat="1"/>
    <row r="7269" s="31" customFormat="1"/>
    <row r="7270" s="31" customFormat="1"/>
    <row r="7271" s="31" customFormat="1"/>
    <row r="7272" s="31" customFormat="1"/>
    <row r="7273" s="31" customFormat="1"/>
    <row r="7274" s="31" customFormat="1"/>
    <row r="7275" s="31" customFormat="1"/>
    <row r="7276" s="31" customFormat="1"/>
    <row r="7277" s="31" customFormat="1"/>
    <row r="7278" s="31" customFormat="1"/>
    <row r="7279" s="31" customFormat="1"/>
    <row r="7280" s="31" customFormat="1"/>
    <row r="7281" s="31" customFormat="1"/>
    <row r="7282" s="31" customFormat="1"/>
    <row r="7283" s="31" customFormat="1"/>
    <row r="7284" s="31" customFormat="1"/>
    <row r="7285" s="31" customFormat="1"/>
    <row r="7286" s="31" customFormat="1"/>
    <row r="7287" s="31" customFormat="1"/>
    <row r="7288" s="31" customFormat="1"/>
    <row r="7289" s="31" customFormat="1"/>
    <row r="7290" s="31" customFormat="1"/>
    <row r="7291" s="31" customFormat="1"/>
    <row r="7292" s="31" customFormat="1"/>
    <row r="7293" s="31" customFormat="1"/>
    <row r="7294" s="31" customFormat="1"/>
    <row r="7295" s="31" customFormat="1"/>
    <row r="7296" s="31" customFormat="1"/>
    <row r="7297" s="31" customFormat="1"/>
    <row r="7298" s="31" customFormat="1"/>
    <row r="7299" s="31" customFormat="1"/>
    <row r="7300" s="31" customFormat="1"/>
    <row r="7301" s="31" customFormat="1"/>
    <row r="7302" s="31" customFormat="1"/>
    <row r="7303" s="31" customFormat="1"/>
    <row r="7304" s="31" customFormat="1"/>
    <row r="7305" s="31" customFormat="1"/>
    <row r="7306" s="31" customFormat="1"/>
    <row r="7307" s="31" customFormat="1"/>
    <row r="7308" s="31" customFormat="1"/>
    <row r="7309" s="31" customFormat="1"/>
    <row r="7310" s="31" customFormat="1"/>
    <row r="7311" s="31" customFormat="1"/>
    <row r="7312" s="31" customFormat="1"/>
    <row r="7313" s="31" customFormat="1"/>
    <row r="7314" s="31" customFormat="1"/>
    <row r="7315" s="31" customFormat="1"/>
    <row r="7316" s="31" customFormat="1"/>
    <row r="7317" s="31" customFormat="1"/>
    <row r="7318" s="31" customFormat="1"/>
    <row r="7319" s="31" customFormat="1"/>
    <row r="7320" s="31" customFormat="1"/>
    <row r="7321" s="31" customFormat="1"/>
    <row r="7322" s="31" customFormat="1"/>
    <row r="7323" s="31" customFormat="1"/>
    <row r="7324" s="31" customFormat="1"/>
    <row r="7325" s="31" customFormat="1"/>
    <row r="7326" s="31" customFormat="1"/>
    <row r="7327" s="31" customFormat="1"/>
    <row r="7328" s="31" customFormat="1"/>
    <row r="7329" s="31" customFormat="1"/>
    <row r="7330" s="31" customFormat="1"/>
    <row r="7331" s="31" customFormat="1"/>
    <row r="7332" s="31" customFormat="1"/>
    <row r="7333" s="31" customFormat="1"/>
    <row r="7334" s="31" customFormat="1"/>
    <row r="7335" s="31" customFormat="1"/>
    <row r="7336" s="31" customFormat="1"/>
    <row r="7337" s="31" customFormat="1"/>
    <row r="7338" s="31" customFormat="1"/>
    <row r="7339" s="31" customFormat="1"/>
    <row r="7340" s="31" customFormat="1"/>
    <row r="7341" s="31" customFormat="1"/>
    <row r="7342" s="31" customFormat="1"/>
    <row r="7343" s="31" customFormat="1"/>
    <row r="7344" s="31" customFormat="1"/>
    <row r="7345" s="31" customFormat="1"/>
    <row r="7346" s="31" customFormat="1"/>
    <row r="7347" s="31" customFormat="1"/>
    <row r="7348" s="31" customFormat="1"/>
    <row r="7349" s="31" customFormat="1"/>
    <row r="7350" s="31" customFormat="1"/>
    <row r="7351" s="31" customFormat="1"/>
    <row r="7352" s="31" customFormat="1"/>
    <row r="7353" s="31" customFormat="1"/>
    <row r="7354" s="31" customFormat="1"/>
    <row r="7355" s="31" customFormat="1"/>
    <row r="7356" s="31" customFormat="1"/>
    <row r="7357" s="31" customFormat="1"/>
    <row r="7358" s="31" customFormat="1"/>
    <row r="7359" s="31" customFormat="1"/>
    <row r="7360" s="31" customFormat="1"/>
    <row r="7361" s="31" customFormat="1"/>
    <row r="7362" s="31" customFormat="1"/>
    <row r="7363" s="31" customFormat="1"/>
    <row r="7364" s="31" customFormat="1"/>
    <row r="7365" s="31" customFormat="1"/>
    <row r="7366" s="31" customFormat="1"/>
    <row r="7367" s="31" customFormat="1"/>
    <row r="7368" s="31" customFormat="1"/>
    <row r="7369" s="31" customFormat="1"/>
    <row r="7370" s="31" customFormat="1"/>
    <row r="7371" s="31" customFormat="1"/>
    <row r="7372" s="31" customFormat="1"/>
    <row r="7373" s="31" customFormat="1"/>
    <row r="7374" s="31" customFormat="1"/>
    <row r="7375" s="31" customFormat="1"/>
    <row r="7376" s="31" customFormat="1"/>
    <row r="7377" s="31" customFormat="1"/>
    <row r="7378" s="31" customFormat="1"/>
    <row r="7379" s="31" customFormat="1"/>
    <row r="7380" s="31" customFormat="1"/>
    <row r="7381" s="31" customFormat="1"/>
    <row r="7382" s="31" customFormat="1"/>
    <row r="7383" s="31" customFormat="1"/>
    <row r="7384" s="31" customFormat="1"/>
    <row r="7385" s="31" customFormat="1"/>
    <row r="7386" s="31" customFormat="1"/>
    <row r="7387" s="31" customFormat="1"/>
    <row r="7388" s="31" customFormat="1"/>
    <row r="7389" s="31" customFormat="1"/>
    <row r="7390" s="31" customFormat="1"/>
    <row r="7391" s="31" customFormat="1"/>
    <row r="7392" s="31" customFormat="1"/>
    <row r="7393" s="31" customFormat="1"/>
    <row r="7394" s="31" customFormat="1"/>
    <row r="7395" s="31" customFormat="1"/>
    <row r="7396" s="31" customFormat="1"/>
    <row r="7397" s="31" customFormat="1"/>
    <row r="7398" s="31" customFormat="1"/>
    <row r="7399" s="31" customFormat="1"/>
    <row r="7400" s="31" customFormat="1"/>
    <row r="7401" s="31" customFormat="1"/>
    <row r="7402" s="31" customFormat="1"/>
    <row r="7403" s="31" customFormat="1"/>
    <row r="7404" s="31" customFormat="1"/>
    <row r="7405" s="31" customFormat="1"/>
    <row r="7406" s="31" customFormat="1"/>
    <row r="7407" s="31" customFormat="1"/>
    <row r="7408" s="31" customFormat="1"/>
    <row r="7409" s="31" customFormat="1"/>
    <row r="7410" s="31" customFormat="1"/>
    <row r="7411" s="31" customFormat="1"/>
    <row r="7412" s="31" customFormat="1"/>
    <row r="7413" s="31" customFormat="1"/>
    <row r="7414" s="31" customFormat="1"/>
    <row r="7415" s="31" customFormat="1"/>
    <row r="7416" s="31" customFormat="1"/>
    <row r="7417" s="31" customFormat="1"/>
    <row r="7418" s="31" customFormat="1"/>
    <row r="7419" s="31" customFormat="1"/>
    <row r="7420" s="31" customFormat="1"/>
    <row r="7421" s="31" customFormat="1"/>
    <row r="7422" s="31" customFormat="1"/>
    <row r="7423" s="31" customFormat="1"/>
    <row r="7424" s="31" customFormat="1"/>
    <row r="7425" s="31" customFormat="1"/>
    <row r="7426" s="31" customFormat="1"/>
    <row r="7427" s="31" customFormat="1"/>
    <row r="7428" s="31" customFormat="1"/>
    <row r="7429" s="31" customFormat="1"/>
    <row r="7430" s="31" customFormat="1"/>
    <row r="7431" s="31" customFormat="1"/>
    <row r="7432" s="31" customFormat="1"/>
    <row r="7433" s="31" customFormat="1"/>
    <row r="7434" s="31" customFormat="1"/>
    <row r="7435" s="31" customFormat="1"/>
    <row r="7436" s="31" customFormat="1"/>
    <row r="7437" s="31" customFormat="1"/>
    <row r="7438" s="31" customFormat="1"/>
    <row r="7439" s="31" customFormat="1"/>
    <row r="7440" s="31" customFormat="1"/>
    <row r="7441" s="31" customFormat="1"/>
    <row r="7442" s="31" customFormat="1"/>
    <row r="7443" s="31" customFormat="1"/>
    <row r="7444" s="31" customFormat="1"/>
    <row r="7445" s="31" customFormat="1"/>
    <row r="7446" s="31" customFormat="1"/>
    <row r="7447" s="31" customFormat="1"/>
    <row r="7448" s="31" customFormat="1"/>
    <row r="7449" s="31" customFormat="1"/>
    <row r="7450" s="31" customFormat="1"/>
    <row r="7451" s="31" customFormat="1"/>
    <row r="7452" s="31" customFormat="1"/>
    <row r="7453" s="31" customFormat="1"/>
    <row r="7454" s="31" customFormat="1"/>
    <row r="7455" s="31" customFormat="1"/>
    <row r="7456" s="31" customFormat="1"/>
    <row r="7457" s="31" customFormat="1"/>
    <row r="7458" s="31" customFormat="1"/>
    <row r="7459" s="31" customFormat="1"/>
    <row r="7460" s="31" customFormat="1"/>
    <row r="7461" s="31" customFormat="1"/>
    <row r="7462" s="31" customFormat="1"/>
    <row r="7463" s="31" customFormat="1"/>
    <row r="7464" s="31" customFormat="1"/>
    <row r="7465" s="31" customFormat="1"/>
    <row r="7466" s="31" customFormat="1"/>
    <row r="7467" s="31" customFormat="1"/>
    <row r="7468" s="31" customFormat="1"/>
    <row r="7469" s="31" customFormat="1"/>
    <row r="7470" s="31" customFormat="1"/>
    <row r="7471" s="31" customFormat="1"/>
    <row r="7472" s="31" customFormat="1"/>
    <row r="7473" s="31" customFormat="1"/>
    <row r="7474" s="31" customFormat="1"/>
    <row r="7475" s="31" customFormat="1"/>
    <row r="7476" s="31" customFormat="1"/>
    <row r="7477" s="31" customFormat="1"/>
    <row r="7478" s="31" customFormat="1"/>
    <row r="7479" s="31" customFormat="1"/>
    <row r="7480" s="31" customFormat="1"/>
    <row r="7481" s="31" customFormat="1"/>
    <row r="7482" s="31" customFormat="1"/>
    <row r="7483" s="31" customFormat="1"/>
    <row r="7484" s="31" customFormat="1"/>
    <row r="7485" s="31" customFormat="1"/>
    <row r="7486" s="31" customFormat="1"/>
    <row r="7487" s="31" customFormat="1"/>
    <row r="7488" s="31" customFormat="1"/>
    <row r="7489" s="31" customFormat="1"/>
    <row r="7490" s="31" customFormat="1"/>
    <row r="7491" s="31" customFormat="1"/>
    <row r="7492" s="31" customFormat="1"/>
    <row r="7493" s="31" customFormat="1"/>
    <row r="7494" s="31" customFormat="1"/>
    <row r="7495" s="31" customFormat="1"/>
    <row r="7496" s="31" customFormat="1"/>
    <row r="7497" s="31" customFormat="1"/>
    <row r="7498" s="31" customFormat="1"/>
    <row r="7499" s="31" customFormat="1"/>
    <row r="7500" s="31" customFormat="1"/>
    <row r="7501" s="31" customFormat="1"/>
    <row r="7502" s="31" customFormat="1"/>
    <row r="7503" s="31" customFormat="1"/>
    <row r="7504" s="31" customFormat="1"/>
    <row r="7505" s="31" customFormat="1"/>
    <row r="7506" s="31" customFormat="1"/>
    <row r="7507" s="31" customFormat="1"/>
    <row r="7508" s="31" customFormat="1"/>
    <row r="7509" s="31" customFormat="1"/>
    <row r="7510" s="31" customFormat="1"/>
    <row r="7511" s="31" customFormat="1"/>
    <row r="7512" s="31" customFormat="1"/>
    <row r="7513" s="31" customFormat="1"/>
    <row r="7514" s="31" customFormat="1"/>
    <row r="7515" s="31" customFormat="1"/>
    <row r="7516" s="31" customFormat="1"/>
    <row r="7517" s="31" customFormat="1"/>
    <row r="7518" s="31" customFormat="1"/>
    <row r="7519" s="31" customFormat="1"/>
    <row r="7520" s="31" customFormat="1"/>
    <row r="7521" s="31" customFormat="1"/>
    <row r="7522" s="31" customFormat="1"/>
    <row r="7523" s="31" customFormat="1"/>
    <row r="7524" s="31" customFormat="1"/>
    <row r="7525" s="31" customFormat="1"/>
    <row r="7526" s="31" customFormat="1"/>
    <row r="7527" s="31" customFormat="1"/>
    <row r="7528" s="31" customFormat="1"/>
    <row r="7529" s="31" customFormat="1"/>
    <row r="7530" s="31" customFormat="1"/>
    <row r="7531" s="31" customFormat="1"/>
    <row r="7532" s="31" customFormat="1"/>
    <row r="7533" s="31" customFormat="1"/>
    <row r="7534" s="31" customFormat="1"/>
    <row r="7535" s="31" customFormat="1"/>
    <row r="7536" s="31" customFormat="1"/>
    <row r="7537" s="31" customFormat="1"/>
    <row r="7538" s="31" customFormat="1"/>
    <row r="7539" s="31" customFormat="1"/>
    <row r="7540" s="31" customFormat="1"/>
    <row r="7541" s="31" customFormat="1"/>
    <row r="7542" s="31" customFormat="1"/>
    <row r="7543" s="31" customFormat="1"/>
    <row r="7544" s="31" customFormat="1"/>
    <row r="7545" s="31" customFormat="1"/>
    <row r="7546" s="31" customFormat="1"/>
    <row r="7547" s="31" customFormat="1"/>
    <row r="7548" s="31" customFormat="1"/>
    <row r="7549" s="31" customFormat="1"/>
    <row r="7550" s="31" customFormat="1"/>
    <row r="7551" s="31" customFormat="1"/>
    <row r="7552" s="31" customFormat="1"/>
    <row r="7553" s="31" customFormat="1"/>
    <row r="7554" s="31" customFormat="1"/>
    <row r="7555" s="31" customFormat="1"/>
    <row r="7556" s="31" customFormat="1"/>
    <row r="7557" s="31" customFormat="1"/>
    <row r="7558" s="31" customFormat="1"/>
    <row r="7559" s="31" customFormat="1"/>
    <row r="7560" s="31" customFormat="1"/>
    <row r="7561" s="31" customFormat="1"/>
    <row r="7562" s="31" customFormat="1"/>
    <row r="7563" s="31" customFormat="1"/>
    <row r="7564" s="31" customFormat="1"/>
    <row r="7565" s="31" customFormat="1"/>
    <row r="7566" s="31" customFormat="1"/>
    <row r="7567" s="31" customFormat="1"/>
    <row r="7568" s="31" customFormat="1"/>
    <row r="7569" s="31" customFormat="1"/>
    <row r="7570" s="31" customFormat="1"/>
    <row r="7571" s="31" customFormat="1"/>
    <row r="7572" s="31" customFormat="1"/>
    <row r="7573" s="31" customFormat="1"/>
    <row r="7574" s="31" customFormat="1"/>
    <row r="7575" s="31" customFormat="1"/>
    <row r="7576" s="31" customFormat="1"/>
    <row r="7577" s="31" customFormat="1"/>
    <row r="7578" s="31" customFormat="1"/>
    <row r="7579" s="31" customFormat="1"/>
    <row r="7580" s="31" customFormat="1"/>
    <row r="7581" s="31" customFormat="1"/>
    <row r="7582" s="31" customFormat="1"/>
    <row r="7583" s="31" customFormat="1"/>
    <row r="7584" s="31" customFormat="1"/>
    <row r="7585" s="31" customFormat="1"/>
    <row r="7586" s="31" customFormat="1"/>
    <row r="7587" s="31" customFormat="1"/>
    <row r="7588" s="31" customFormat="1"/>
    <row r="7589" s="31" customFormat="1"/>
    <row r="7590" s="31" customFormat="1"/>
    <row r="7591" s="31" customFormat="1"/>
    <row r="7592" s="31" customFormat="1"/>
    <row r="7593" s="31" customFormat="1"/>
    <row r="7594" s="31" customFormat="1"/>
    <row r="7595" s="31" customFormat="1"/>
    <row r="7596" s="31" customFormat="1"/>
    <row r="7597" s="31" customFormat="1"/>
    <row r="7598" s="31" customFormat="1"/>
    <row r="7599" s="31" customFormat="1"/>
    <row r="7600" s="31" customFormat="1"/>
    <row r="7601" s="31" customFormat="1"/>
    <row r="7602" s="31" customFormat="1"/>
    <row r="7603" s="31" customFormat="1"/>
    <row r="7604" s="31" customFormat="1"/>
    <row r="7605" s="31" customFormat="1"/>
    <row r="7606" s="31" customFormat="1"/>
    <row r="7607" s="31" customFormat="1"/>
    <row r="7608" s="31" customFormat="1"/>
    <row r="7609" s="31" customFormat="1"/>
    <row r="7610" s="31" customFormat="1"/>
    <row r="7611" s="31" customFormat="1"/>
    <row r="7612" s="31" customFormat="1"/>
    <row r="7613" s="31" customFormat="1"/>
    <row r="7614" s="31" customFormat="1"/>
    <row r="7615" s="31" customFormat="1"/>
    <row r="7616" s="31" customFormat="1"/>
    <row r="7617" s="31" customFormat="1"/>
    <row r="7618" s="31" customFormat="1"/>
    <row r="7619" s="31" customFormat="1"/>
    <row r="7620" s="31" customFormat="1"/>
    <row r="7621" s="31" customFormat="1"/>
    <row r="7622" s="31" customFormat="1"/>
    <row r="7623" s="31" customFormat="1"/>
    <row r="7624" s="31" customFormat="1"/>
    <row r="7625" s="31" customFormat="1"/>
    <row r="7626" s="31" customFormat="1"/>
    <row r="7627" s="31" customFormat="1"/>
    <row r="7628" s="31" customFormat="1"/>
    <row r="7629" s="31" customFormat="1"/>
    <row r="7630" s="31" customFormat="1"/>
    <row r="7631" s="31" customFormat="1"/>
    <row r="7632" s="31" customFormat="1"/>
    <row r="7633" s="31" customFormat="1"/>
    <row r="7634" s="31" customFormat="1"/>
    <row r="7635" s="31" customFormat="1"/>
    <row r="7636" s="31" customFormat="1"/>
    <row r="7637" s="31" customFormat="1"/>
    <row r="7638" s="31" customFormat="1"/>
    <row r="7639" s="31" customFormat="1"/>
    <row r="7640" s="31" customFormat="1"/>
    <row r="7641" s="31" customFormat="1"/>
    <row r="7642" s="31" customFormat="1"/>
    <row r="7643" s="31" customFormat="1"/>
    <row r="7644" s="31" customFormat="1"/>
    <row r="7645" s="31" customFormat="1"/>
    <row r="7646" s="31" customFormat="1"/>
    <row r="7647" s="31" customFormat="1"/>
    <row r="7648" s="31" customFormat="1"/>
    <row r="7649" s="31" customFormat="1"/>
    <row r="7650" s="31" customFormat="1"/>
    <row r="7651" s="31" customFormat="1"/>
    <row r="7652" s="31" customFormat="1"/>
    <row r="7653" s="31" customFormat="1"/>
    <row r="7654" s="31" customFormat="1"/>
    <row r="7655" s="31" customFormat="1"/>
    <row r="7656" s="31" customFormat="1"/>
    <row r="7657" s="31" customFormat="1"/>
    <row r="7658" s="31" customFormat="1"/>
    <row r="7659" s="31" customFormat="1"/>
    <row r="7660" s="31" customFormat="1"/>
    <row r="7661" s="31" customFormat="1"/>
    <row r="7662" s="31" customFormat="1"/>
    <row r="7663" s="31" customFormat="1"/>
    <row r="7664" s="31" customFormat="1"/>
    <row r="7665" s="31" customFormat="1"/>
    <row r="7666" s="31" customFormat="1"/>
    <row r="7667" s="31" customFormat="1"/>
    <row r="7668" s="31" customFormat="1"/>
    <row r="7669" s="31" customFormat="1"/>
    <row r="7670" s="31" customFormat="1"/>
    <row r="7671" s="31" customFormat="1"/>
    <row r="7672" s="31" customFormat="1"/>
    <row r="7673" s="31" customFormat="1"/>
    <row r="7674" s="31" customFormat="1"/>
    <row r="7675" s="31" customFormat="1"/>
    <row r="7676" s="31" customFormat="1"/>
    <row r="7677" s="31" customFormat="1"/>
    <row r="7678" s="31" customFormat="1"/>
    <row r="7679" s="31" customFormat="1"/>
    <row r="7680" s="31" customFormat="1"/>
    <row r="7681" s="31" customFormat="1"/>
    <row r="7682" s="31" customFormat="1"/>
    <row r="7683" s="31" customFormat="1"/>
    <row r="7684" s="31" customFormat="1"/>
    <row r="7685" s="31" customFormat="1"/>
    <row r="7686" s="31" customFormat="1"/>
    <row r="7687" s="31" customFormat="1"/>
    <row r="7688" s="31" customFormat="1"/>
    <row r="7689" s="31" customFormat="1"/>
    <row r="7690" s="31" customFormat="1"/>
    <row r="7691" s="31" customFormat="1"/>
    <row r="7692" s="31" customFormat="1"/>
    <row r="7693" s="31" customFormat="1"/>
    <row r="7694" s="31" customFormat="1"/>
    <row r="7695" s="31" customFormat="1"/>
    <row r="7696" s="31" customFormat="1"/>
    <row r="7697" s="31" customFormat="1"/>
    <row r="7698" s="31" customFormat="1"/>
    <row r="7699" s="31" customFormat="1"/>
    <row r="7700" s="31" customFormat="1"/>
    <row r="7701" s="31" customFormat="1"/>
    <row r="7702" s="31" customFormat="1"/>
    <row r="7703" s="31" customFormat="1"/>
    <row r="7704" s="31" customFormat="1"/>
    <row r="7705" s="31" customFormat="1"/>
    <row r="7706" s="31" customFormat="1"/>
    <row r="7707" s="31" customFormat="1"/>
    <row r="7708" s="31" customFormat="1"/>
    <row r="7709" s="31" customFormat="1"/>
    <row r="7710" s="31" customFormat="1"/>
    <row r="7711" s="31" customFormat="1"/>
    <row r="7712" s="31" customFormat="1"/>
    <row r="7713" s="31" customFormat="1"/>
    <row r="7714" s="31" customFormat="1"/>
    <row r="7715" s="31" customFormat="1"/>
    <row r="7716" s="31" customFormat="1"/>
    <row r="7717" s="31" customFormat="1"/>
    <row r="7718" s="31" customFormat="1"/>
    <row r="7719" s="31" customFormat="1"/>
    <row r="7720" s="31" customFormat="1"/>
    <row r="7721" s="31" customFormat="1"/>
    <row r="7722" s="31" customFormat="1"/>
    <row r="7723" s="31" customFormat="1"/>
    <row r="7724" s="31" customFormat="1"/>
    <row r="7725" s="31" customFormat="1"/>
    <row r="7726" s="31" customFormat="1"/>
    <row r="7727" s="31" customFormat="1"/>
    <row r="7728" s="31" customFormat="1"/>
    <row r="7729" s="31" customFormat="1"/>
    <row r="7730" s="31" customFormat="1"/>
    <row r="7731" s="31" customFormat="1"/>
    <row r="7732" s="31" customFormat="1"/>
    <row r="7733" s="31" customFormat="1"/>
    <row r="7734" s="31" customFormat="1"/>
    <row r="7735" s="31" customFormat="1"/>
    <row r="7736" s="31" customFormat="1"/>
    <row r="7737" s="31" customFormat="1"/>
    <row r="7738" s="31" customFormat="1"/>
    <row r="7739" s="31" customFormat="1"/>
    <row r="7740" s="31" customFormat="1"/>
    <row r="7741" s="31" customFormat="1"/>
    <row r="7742" s="31" customFormat="1"/>
    <row r="7743" s="31" customFormat="1"/>
    <row r="7744" s="31" customFormat="1"/>
    <row r="7745" s="31" customFormat="1"/>
    <row r="7746" s="31" customFormat="1"/>
    <row r="7747" s="31" customFormat="1"/>
    <row r="7748" s="31" customFormat="1"/>
    <row r="7749" s="31" customFormat="1"/>
    <row r="7750" s="31" customFormat="1"/>
    <row r="7751" s="31" customFormat="1"/>
    <row r="7752" s="31" customFormat="1"/>
    <row r="7753" s="31" customFormat="1"/>
    <row r="7754" s="31" customFormat="1"/>
    <row r="7755" s="31" customFormat="1"/>
    <row r="7756" s="31" customFormat="1"/>
    <row r="7757" s="31" customFormat="1"/>
    <row r="7758" s="31" customFormat="1"/>
    <row r="7759" s="31" customFormat="1"/>
    <row r="7760" s="31" customFormat="1"/>
    <row r="7761" s="31" customFormat="1"/>
    <row r="7762" s="31" customFormat="1"/>
    <row r="7763" s="31" customFormat="1"/>
    <row r="7764" s="31" customFormat="1"/>
    <row r="7765" s="31" customFormat="1"/>
    <row r="7766" s="31" customFormat="1"/>
    <row r="7767" s="31" customFormat="1"/>
    <row r="7768" s="31" customFormat="1"/>
    <row r="7769" s="31" customFormat="1"/>
    <row r="7770" s="31" customFormat="1"/>
    <row r="7771" s="31" customFormat="1"/>
    <row r="7772" s="31" customFormat="1"/>
    <row r="7773" s="31" customFormat="1"/>
    <row r="7774" s="31" customFormat="1"/>
    <row r="7775" s="31" customFormat="1"/>
    <row r="7776" s="31" customFormat="1"/>
    <row r="7777" s="31" customFormat="1"/>
    <row r="7778" s="31" customFormat="1"/>
    <row r="7779" s="31" customFormat="1"/>
    <row r="7780" s="31" customFormat="1"/>
    <row r="7781" s="31" customFormat="1"/>
    <row r="7782" s="31" customFormat="1"/>
    <row r="7783" s="31" customFormat="1"/>
    <row r="7784" s="31" customFormat="1"/>
    <row r="7785" s="31" customFormat="1"/>
    <row r="7786" s="31" customFormat="1"/>
    <row r="7787" s="31" customFormat="1"/>
    <row r="7788" s="31" customFormat="1"/>
    <row r="7789" s="31" customFormat="1"/>
    <row r="7790" s="31" customFormat="1"/>
    <row r="7791" s="31" customFormat="1"/>
    <row r="7792" s="31" customFormat="1"/>
    <row r="7793" s="31" customFormat="1"/>
    <row r="7794" s="31" customFormat="1"/>
    <row r="7795" s="31" customFormat="1"/>
    <row r="7796" s="31" customFormat="1"/>
    <row r="7797" s="31" customFormat="1"/>
    <row r="7798" s="31" customFormat="1"/>
    <row r="7799" s="31" customFormat="1"/>
    <row r="7800" s="31" customFormat="1"/>
    <row r="7801" s="31" customFormat="1"/>
    <row r="7802" s="31" customFormat="1"/>
    <row r="7803" s="31" customFormat="1"/>
    <row r="7804" s="31" customFormat="1"/>
    <row r="7805" s="31" customFormat="1"/>
    <row r="7806" s="31" customFormat="1"/>
    <row r="7807" s="31" customFormat="1"/>
    <row r="7808" s="31" customFormat="1"/>
    <row r="7809" s="31" customFormat="1"/>
    <row r="7810" s="31" customFormat="1"/>
    <row r="7811" s="31" customFormat="1"/>
    <row r="7812" s="31" customFormat="1"/>
    <row r="7813" s="31" customFormat="1"/>
    <row r="7814" s="31" customFormat="1"/>
    <row r="7815" s="31" customFormat="1"/>
    <row r="7816" s="31" customFormat="1"/>
    <row r="7817" s="31" customFormat="1"/>
    <row r="7818" s="31" customFormat="1"/>
    <row r="7819" s="31" customFormat="1"/>
    <row r="7820" s="31" customFormat="1"/>
    <row r="7821" s="31" customFormat="1"/>
    <row r="7822" s="31" customFormat="1"/>
    <row r="7823" s="31" customFormat="1"/>
    <row r="7824" s="31" customFormat="1"/>
    <row r="7825" s="31" customFormat="1"/>
    <row r="7826" s="31" customFormat="1"/>
    <row r="7827" s="31" customFormat="1"/>
    <row r="7828" s="31" customFormat="1"/>
    <row r="7829" s="31" customFormat="1"/>
    <row r="7830" s="31" customFormat="1"/>
    <row r="7831" s="31" customFormat="1"/>
    <row r="7832" s="31" customFormat="1"/>
    <row r="7833" s="31" customFormat="1"/>
    <row r="7834" s="31" customFormat="1"/>
    <row r="7835" s="31" customFormat="1"/>
    <row r="7836" s="31" customFormat="1"/>
    <row r="7837" s="31" customFormat="1"/>
    <row r="7838" s="31" customFormat="1"/>
    <row r="7839" s="31" customFormat="1"/>
    <row r="7840" s="31" customFormat="1"/>
    <row r="7841" s="31" customFormat="1"/>
    <row r="7842" s="31" customFormat="1"/>
    <row r="7843" s="31" customFormat="1"/>
    <row r="7844" s="31" customFormat="1"/>
    <row r="7845" s="31" customFormat="1"/>
    <row r="7846" s="31" customFormat="1"/>
    <row r="7847" s="31" customFormat="1"/>
    <row r="7848" s="31" customFormat="1"/>
    <row r="7849" s="31" customFormat="1"/>
    <row r="7850" s="31" customFormat="1"/>
    <row r="7851" s="31" customFormat="1"/>
    <row r="7852" s="31" customFormat="1"/>
    <row r="7853" s="31" customFormat="1"/>
    <row r="7854" s="31" customFormat="1"/>
    <row r="7855" s="31" customFormat="1"/>
    <row r="7856" s="31" customFormat="1"/>
    <row r="7857" s="31" customFormat="1"/>
    <row r="7858" s="31" customFormat="1"/>
    <row r="7859" s="31" customFormat="1"/>
    <row r="7860" s="31" customFormat="1"/>
    <row r="7861" s="31" customFormat="1"/>
    <row r="7862" s="31" customFormat="1"/>
    <row r="7863" s="31" customFormat="1"/>
    <row r="7864" s="31" customFormat="1"/>
    <row r="7865" s="31" customFormat="1"/>
    <row r="7866" s="31" customFormat="1"/>
    <row r="7867" s="31" customFormat="1"/>
    <row r="7868" s="31" customFormat="1"/>
    <row r="7869" s="31" customFormat="1"/>
    <row r="7870" s="31" customFormat="1"/>
    <row r="7871" s="31" customFormat="1"/>
    <row r="7872" s="31" customFormat="1"/>
    <row r="7873" s="31" customFormat="1"/>
    <row r="7874" s="31" customFormat="1"/>
    <row r="7875" s="31" customFormat="1"/>
    <row r="7876" s="31" customFormat="1"/>
    <row r="7877" s="31" customFormat="1"/>
    <row r="7878" s="31" customFormat="1"/>
    <row r="7879" s="31" customFormat="1"/>
    <row r="7880" s="31" customFormat="1"/>
    <row r="7881" s="31" customFormat="1"/>
    <row r="7882" s="31" customFormat="1"/>
    <row r="7883" s="31" customFormat="1"/>
    <row r="7884" s="31" customFormat="1"/>
    <row r="7885" s="31" customFormat="1"/>
    <row r="7886" s="31" customFormat="1"/>
    <row r="7887" s="31" customFormat="1"/>
    <row r="7888" s="31" customFormat="1"/>
    <row r="7889" s="31" customFormat="1"/>
    <row r="7890" s="31" customFormat="1"/>
    <row r="7891" s="31" customFormat="1"/>
    <row r="7892" s="31" customFormat="1"/>
    <row r="7893" s="31" customFormat="1"/>
    <row r="7894" s="31" customFormat="1"/>
    <row r="7895" s="31" customFormat="1"/>
    <row r="7896" s="31" customFormat="1"/>
    <row r="7897" s="31" customFormat="1"/>
    <row r="7898" s="31" customFormat="1"/>
    <row r="7899" s="31" customFormat="1"/>
    <row r="7900" s="31" customFormat="1"/>
    <row r="7901" s="31" customFormat="1"/>
    <row r="7902" s="31" customFormat="1"/>
    <row r="7903" s="31" customFormat="1"/>
    <row r="7904" s="31" customFormat="1"/>
    <row r="7905" s="31" customFormat="1"/>
    <row r="7906" s="31" customFormat="1"/>
    <row r="7907" s="31" customFormat="1"/>
    <row r="7908" s="31" customFormat="1"/>
    <row r="7909" s="31" customFormat="1"/>
    <row r="7910" s="31" customFormat="1"/>
    <row r="7911" s="31" customFormat="1"/>
    <row r="7912" s="31" customFormat="1"/>
    <row r="7913" s="31" customFormat="1"/>
    <row r="7914" s="31" customFormat="1"/>
    <row r="7915" s="31" customFormat="1"/>
    <row r="7916" s="31" customFormat="1"/>
    <row r="7917" s="31" customFormat="1"/>
    <row r="7918" s="31" customFormat="1"/>
    <row r="7919" s="31" customFormat="1"/>
    <row r="7920" s="31" customFormat="1"/>
    <row r="7921" s="31" customFormat="1"/>
    <row r="7922" s="31" customFormat="1"/>
    <row r="7923" s="31" customFormat="1"/>
    <row r="7924" s="31" customFormat="1"/>
    <row r="7925" s="31" customFormat="1"/>
    <row r="7926" s="31" customFormat="1"/>
    <row r="7927" s="31" customFormat="1"/>
    <row r="7928" s="31" customFormat="1"/>
    <row r="7929" s="31" customFormat="1"/>
    <row r="7930" s="31" customFormat="1"/>
    <row r="7931" s="31" customFormat="1"/>
    <row r="7932" s="31" customFormat="1"/>
    <row r="7933" s="31" customFormat="1"/>
    <row r="7934" s="31" customFormat="1"/>
    <row r="7935" s="31" customFormat="1"/>
    <row r="7936" s="31" customFormat="1"/>
    <row r="7937" s="31" customFormat="1"/>
    <row r="7938" s="31" customFormat="1"/>
    <row r="7939" s="31" customFormat="1"/>
    <row r="7940" s="31" customFormat="1"/>
    <row r="7941" s="31" customFormat="1"/>
    <row r="7942" s="31" customFormat="1"/>
    <row r="7943" s="31" customFormat="1"/>
    <row r="7944" s="31" customFormat="1"/>
    <row r="7945" s="31" customFormat="1"/>
    <row r="7946" s="31" customFormat="1"/>
    <row r="7947" s="31" customFormat="1"/>
    <row r="7948" s="31" customFormat="1"/>
    <row r="7949" s="31" customFormat="1"/>
    <row r="7950" s="31" customFormat="1"/>
    <row r="7951" s="31" customFormat="1"/>
    <row r="7952" s="31" customFormat="1"/>
    <row r="7953" s="31" customFormat="1"/>
    <row r="7954" s="31" customFormat="1"/>
    <row r="7955" s="31" customFormat="1"/>
    <row r="7956" s="31" customFormat="1"/>
    <row r="7957" s="31" customFormat="1"/>
    <row r="7958" s="31" customFormat="1"/>
    <row r="7959" s="31" customFormat="1"/>
    <row r="7960" s="31" customFormat="1"/>
    <row r="7961" s="31" customFormat="1"/>
    <row r="7962" s="31" customFormat="1"/>
    <row r="7963" s="31" customFormat="1"/>
    <row r="7964" s="31" customFormat="1"/>
    <row r="7965" s="31" customFormat="1"/>
    <row r="7966" s="31" customFormat="1"/>
    <row r="7967" s="31" customFormat="1"/>
    <row r="7968" s="31" customFormat="1"/>
    <row r="7969" s="31" customFormat="1"/>
    <row r="7970" s="31" customFormat="1"/>
    <row r="7971" s="31" customFormat="1"/>
    <row r="7972" s="31" customFormat="1"/>
    <row r="7973" s="31" customFormat="1"/>
    <row r="7974" s="31" customFormat="1"/>
    <row r="7975" s="31" customFormat="1"/>
    <row r="7976" s="31" customFormat="1"/>
    <row r="7977" s="31" customFormat="1"/>
    <row r="7978" s="31" customFormat="1"/>
    <row r="7979" s="31" customFormat="1"/>
    <row r="7980" s="31" customFormat="1"/>
    <row r="7981" s="31" customFormat="1"/>
    <row r="7982" s="31" customFormat="1"/>
    <row r="7983" s="31" customFormat="1"/>
    <row r="7984" s="31" customFormat="1"/>
    <row r="7985" s="31" customFormat="1"/>
    <row r="7986" s="31" customFormat="1"/>
    <row r="7987" s="31" customFormat="1"/>
    <row r="7988" s="31" customFormat="1"/>
    <row r="7989" s="31" customFormat="1"/>
    <row r="7990" s="31" customFormat="1"/>
    <row r="7991" s="31" customFormat="1"/>
    <row r="7992" s="31" customFormat="1"/>
    <row r="7993" s="31" customFormat="1"/>
    <row r="7994" s="31" customFormat="1"/>
    <row r="7995" s="31" customFormat="1"/>
    <row r="7996" s="31" customFormat="1"/>
    <row r="7997" s="31" customFormat="1"/>
    <row r="7998" s="31" customFormat="1"/>
    <row r="7999" s="31" customFormat="1"/>
    <row r="8000" s="31" customFormat="1"/>
    <row r="8001" s="31" customFormat="1"/>
    <row r="8002" s="31" customFormat="1"/>
    <row r="8003" s="31" customFormat="1"/>
    <row r="8004" s="31" customFormat="1"/>
    <row r="8005" s="31" customFormat="1"/>
    <row r="8006" s="31" customFormat="1"/>
    <row r="8007" s="31" customFormat="1"/>
    <row r="8008" s="31" customFormat="1"/>
    <row r="8009" s="31" customFormat="1"/>
    <row r="8010" s="31" customFormat="1"/>
    <row r="8011" s="31" customFormat="1"/>
    <row r="8012" s="31" customFormat="1"/>
    <row r="8013" s="31" customFormat="1"/>
    <row r="8014" s="31" customFormat="1"/>
    <row r="8015" s="31" customFormat="1"/>
    <row r="8016" s="31" customFormat="1"/>
    <row r="8017" s="31" customFormat="1"/>
    <row r="8018" s="31" customFormat="1"/>
    <row r="8019" s="31" customFormat="1"/>
    <row r="8020" s="31" customFormat="1"/>
    <row r="8021" s="31" customFormat="1"/>
    <row r="8022" s="31" customFormat="1"/>
    <row r="8023" s="31" customFormat="1"/>
    <row r="8024" s="31" customFormat="1"/>
    <row r="8025" s="31" customFormat="1"/>
    <row r="8026" s="31" customFormat="1"/>
    <row r="8027" s="31" customFormat="1"/>
    <row r="8028" s="31" customFormat="1"/>
    <row r="8029" s="31" customFormat="1"/>
    <row r="8030" s="31" customFormat="1"/>
    <row r="8031" s="31" customFormat="1"/>
    <row r="8032" s="31" customFormat="1"/>
    <row r="8033" s="31" customFormat="1"/>
    <row r="8034" s="31" customFormat="1"/>
    <row r="8035" s="31" customFormat="1"/>
    <row r="8036" s="31" customFormat="1"/>
    <row r="8037" s="31" customFormat="1"/>
    <row r="8038" s="31" customFormat="1"/>
    <row r="8039" s="31" customFormat="1"/>
    <row r="8040" s="31" customFormat="1"/>
    <row r="8041" s="31" customFormat="1"/>
    <row r="8042" s="31" customFormat="1"/>
    <row r="8043" s="31" customFormat="1"/>
    <row r="8044" s="31" customFormat="1"/>
    <row r="8045" s="31" customFormat="1"/>
    <row r="8046" s="31" customFormat="1"/>
    <row r="8047" s="31" customFormat="1"/>
    <row r="8048" s="31" customFormat="1"/>
    <row r="8049" s="31" customFormat="1"/>
    <row r="8050" s="31" customFormat="1"/>
    <row r="8051" s="31" customFormat="1"/>
    <row r="8052" s="31" customFormat="1"/>
    <row r="8053" s="31" customFormat="1"/>
    <row r="8054" s="31" customFormat="1"/>
    <row r="8055" s="31" customFormat="1"/>
    <row r="8056" s="31" customFormat="1"/>
    <row r="8057" s="31" customFormat="1"/>
    <row r="8058" s="31" customFormat="1"/>
    <row r="8059" s="31" customFormat="1"/>
    <row r="8060" s="31" customFormat="1"/>
    <row r="8061" s="31" customFormat="1"/>
    <row r="8062" s="31" customFormat="1"/>
    <row r="8063" s="31" customFormat="1"/>
    <row r="8064" s="31" customFormat="1"/>
    <row r="8065" s="31" customFormat="1"/>
    <row r="8066" s="31" customFormat="1"/>
    <row r="8067" s="31" customFormat="1"/>
    <row r="8068" s="31" customFormat="1"/>
    <row r="8069" s="31" customFormat="1"/>
    <row r="8070" s="31" customFormat="1"/>
    <row r="8071" s="31" customFormat="1"/>
    <row r="8072" s="31" customFormat="1"/>
    <row r="8073" s="31" customFormat="1"/>
    <row r="8074" s="31" customFormat="1"/>
    <row r="8075" s="31" customFormat="1"/>
    <row r="8076" s="31" customFormat="1"/>
    <row r="8077" s="31" customFormat="1"/>
    <row r="8078" s="31" customFormat="1"/>
    <row r="8079" s="31" customFormat="1"/>
    <row r="8080" s="31" customFormat="1"/>
    <row r="8081" s="31" customFormat="1"/>
    <row r="8082" s="31" customFormat="1"/>
    <row r="8083" s="31" customFormat="1"/>
    <row r="8084" s="31" customFormat="1"/>
    <row r="8085" s="31" customFormat="1"/>
    <row r="8086" s="31" customFormat="1"/>
    <row r="8087" s="31" customFormat="1"/>
    <row r="8088" s="31" customFormat="1"/>
    <row r="8089" s="31" customFormat="1"/>
    <row r="8090" s="31" customFormat="1"/>
    <row r="8091" s="31" customFormat="1"/>
    <row r="8092" s="31" customFormat="1"/>
    <row r="8093" s="31" customFormat="1"/>
    <row r="8094" s="31" customFormat="1"/>
    <row r="8095" s="31" customFormat="1"/>
    <row r="8096" s="31" customFormat="1"/>
    <row r="8097" s="31" customFormat="1"/>
    <row r="8098" s="31" customFormat="1"/>
    <row r="8099" s="31" customFormat="1"/>
    <row r="8100" s="31" customFormat="1"/>
    <row r="8101" s="31" customFormat="1"/>
    <row r="8102" s="31" customFormat="1"/>
    <row r="8103" s="31" customFormat="1"/>
    <row r="8104" s="31" customFormat="1"/>
    <row r="8105" s="31" customFormat="1"/>
    <row r="8106" s="31" customFormat="1"/>
    <row r="8107" s="31" customFormat="1"/>
    <row r="8108" s="31" customFormat="1"/>
    <row r="8109" s="31" customFormat="1"/>
    <row r="8110" s="31" customFormat="1"/>
    <row r="8111" s="31" customFormat="1"/>
    <row r="8112" s="31" customFormat="1"/>
    <row r="8113" s="31" customFormat="1"/>
    <row r="8114" s="31" customFormat="1"/>
    <row r="8115" s="31" customFormat="1"/>
    <row r="8116" s="31" customFormat="1"/>
    <row r="8117" s="31" customFormat="1"/>
    <row r="8118" s="31" customFormat="1"/>
    <row r="8119" s="31" customFormat="1"/>
    <row r="8120" s="31" customFormat="1"/>
    <row r="8121" s="31" customFormat="1"/>
    <row r="8122" s="31" customFormat="1"/>
    <row r="8123" s="31" customFormat="1"/>
    <row r="8124" s="31" customFormat="1"/>
    <row r="8125" s="31" customFormat="1"/>
    <row r="8126" s="31" customFormat="1"/>
    <row r="8127" s="31" customFormat="1"/>
    <row r="8128" s="31" customFormat="1"/>
    <row r="8129" s="31" customFormat="1"/>
    <row r="8130" s="31" customFormat="1"/>
    <row r="8131" s="31" customFormat="1"/>
    <row r="8132" s="31" customFormat="1"/>
    <row r="8133" s="31" customFormat="1"/>
    <row r="8134" s="31" customFormat="1"/>
    <row r="8135" s="31" customFormat="1"/>
    <row r="8136" s="31" customFormat="1"/>
    <row r="8137" s="31" customFormat="1"/>
    <row r="8138" s="31" customFormat="1"/>
    <row r="8139" s="31" customFormat="1"/>
    <row r="8140" s="31" customFormat="1"/>
    <row r="8141" s="31" customFormat="1"/>
    <row r="8142" s="31" customFormat="1"/>
    <row r="8143" s="31" customFormat="1"/>
    <row r="8144" s="31" customFormat="1"/>
    <row r="8145" s="31" customFormat="1"/>
    <row r="8146" s="31" customFormat="1"/>
    <row r="8147" s="31" customFormat="1"/>
    <row r="8148" s="31" customFormat="1"/>
    <row r="8149" s="31" customFormat="1"/>
    <row r="8150" s="31" customFormat="1"/>
    <row r="8151" s="31" customFormat="1"/>
    <row r="8152" s="31" customFormat="1"/>
    <row r="8153" s="31" customFormat="1"/>
    <row r="8154" s="31" customFormat="1"/>
    <row r="8155" s="31" customFormat="1"/>
    <row r="8156" s="31" customFormat="1"/>
    <row r="8157" s="31" customFormat="1"/>
    <row r="8158" s="31" customFormat="1"/>
    <row r="8159" s="31" customFormat="1"/>
    <row r="8160" s="31" customFormat="1"/>
    <row r="8161" s="31" customFormat="1"/>
    <row r="8162" s="31" customFormat="1"/>
    <row r="8163" s="31" customFormat="1"/>
    <row r="8164" s="31" customFormat="1"/>
    <row r="8165" s="31" customFormat="1"/>
    <row r="8166" s="31" customFormat="1"/>
    <row r="8167" s="31" customFormat="1"/>
    <row r="8168" s="31" customFormat="1"/>
    <row r="8169" s="31" customFormat="1"/>
    <row r="8170" s="31" customFormat="1"/>
    <row r="8171" s="31" customFormat="1"/>
    <row r="8172" s="31" customFormat="1"/>
    <row r="8173" s="31" customFormat="1"/>
    <row r="8174" s="31" customFormat="1"/>
    <row r="8175" s="31" customFormat="1"/>
    <row r="8176" s="31" customFormat="1"/>
    <row r="8177" s="31" customFormat="1"/>
    <row r="8178" s="31" customFormat="1"/>
    <row r="8179" s="31" customFormat="1"/>
    <row r="8180" s="31" customFormat="1"/>
    <row r="8181" s="31" customFormat="1"/>
    <row r="8182" s="31" customFormat="1"/>
    <row r="8183" s="31" customFormat="1"/>
    <row r="8184" s="31" customFormat="1"/>
    <row r="8185" s="31" customFormat="1"/>
    <row r="8186" s="31" customFormat="1"/>
    <row r="8187" s="31" customFormat="1"/>
    <row r="8188" s="31" customFormat="1"/>
    <row r="8189" s="31" customFormat="1"/>
    <row r="8190" s="31" customFormat="1"/>
    <row r="8191" s="31" customFormat="1"/>
    <row r="8192" s="31" customFormat="1"/>
    <row r="8193" s="31" customFormat="1"/>
    <row r="8194" s="31" customFormat="1"/>
    <row r="8195" s="31" customFormat="1"/>
    <row r="8196" s="31" customFormat="1"/>
    <row r="8197" s="31" customFormat="1"/>
    <row r="8198" s="31" customFormat="1"/>
    <row r="8199" s="31" customFormat="1"/>
    <row r="8200" s="31" customFormat="1"/>
    <row r="8201" s="31" customFormat="1"/>
    <row r="8202" s="31" customFormat="1"/>
    <row r="8203" s="31" customFormat="1"/>
    <row r="8204" s="31" customFormat="1"/>
    <row r="8205" s="31" customFormat="1"/>
    <row r="8206" s="31" customFormat="1"/>
    <row r="8207" s="31" customFormat="1"/>
    <row r="8208" s="31" customFormat="1"/>
    <row r="8209" s="31" customFormat="1"/>
    <row r="8210" s="31" customFormat="1"/>
    <row r="8211" s="31" customFormat="1"/>
    <row r="8212" s="31" customFormat="1"/>
    <row r="8213" s="31" customFormat="1"/>
    <row r="8214" s="31" customFormat="1"/>
    <row r="8215" s="31" customFormat="1"/>
    <row r="8216" s="31" customFormat="1"/>
    <row r="8217" s="31" customFormat="1"/>
    <row r="8218" s="31" customFormat="1"/>
    <row r="8219" s="31" customFormat="1"/>
    <row r="8220" s="31" customFormat="1"/>
    <row r="8221" s="31" customFormat="1"/>
    <row r="8222" s="31" customFormat="1"/>
    <row r="8223" s="31" customFormat="1"/>
    <row r="8224" s="31" customFormat="1"/>
    <row r="8225" s="31" customFormat="1"/>
    <row r="8226" s="31" customFormat="1"/>
    <row r="8227" s="31" customFormat="1"/>
    <row r="8228" s="31" customFormat="1"/>
    <row r="8229" s="31" customFormat="1"/>
    <row r="8230" s="31" customFormat="1"/>
    <row r="8231" s="31" customFormat="1"/>
    <row r="8232" s="31" customFormat="1"/>
    <row r="8233" s="31" customFormat="1"/>
    <row r="8234" s="31" customFormat="1"/>
    <row r="8235" s="31" customFormat="1"/>
    <row r="8236" s="31" customFormat="1"/>
    <row r="8237" s="31" customFormat="1"/>
    <row r="8238" s="31" customFormat="1"/>
    <row r="8239" s="31" customFormat="1"/>
    <row r="8240" s="31" customFormat="1"/>
    <row r="8241" s="31" customFormat="1"/>
    <row r="8242" s="31" customFormat="1"/>
    <row r="8243" s="31" customFormat="1"/>
    <row r="8244" s="31" customFormat="1"/>
    <row r="8245" s="31" customFormat="1"/>
    <row r="8246" s="31" customFormat="1"/>
    <row r="8247" s="31" customFormat="1"/>
    <row r="8248" s="31" customFormat="1"/>
    <row r="8249" s="31" customFormat="1"/>
    <row r="8250" s="31" customFormat="1"/>
    <row r="8251" s="31" customFormat="1"/>
    <row r="8252" s="31" customFormat="1"/>
    <row r="8253" s="31" customFormat="1"/>
    <row r="8254" s="31" customFormat="1"/>
    <row r="8255" s="31" customFormat="1"/>
    <row r="8256" s="31" customFormat="1"/>
    <row r="8257" s="31" customFormat="1"/>
    <row r="8258" s="31" customFormat="1"/>
    <row r="8259" s="31" customFormat="1"/>
    <row r="8260" s="31" customFormat="1"/>
    <row r="8261" s="31" customFormat="1"/>
    <row r="8262" s="31" customFormat="1"/>
    <row r="8263" s="31" customFormat="1"/>
    <row r="8264" s="31" customFormat="1"/>
    <row r="8265" s="31" customFormat="1"/>
    <row r="8266" s="31" customFormat="1"/>
    <row r="8267" s="31" customFormat="1"/>
    <row r="8268" s="31" customFormat="1"/>
    <row r="8269" s="31" customFormat="1"/>
    <row r="8270" s="31" customFormat="1"/>
    <row r="8271" s="31" customFormat="1"/>
    <row r="8272" s="31" customFormat="1"/>
    <row r="8273" s="31" customFormat="1"/>
    <row r="8274" s="31" customFormat="1"/>
    <row r="8275" s="31" customFormat="1"/>
    <row r="8276" s="31" customFormat="1"/>
    <row r="8277" s="31" customFormat="1"/>
    <row r="8278" s="31" customFormat="1"/>
    <row r="8279" s="31" customFormat="1"/>
    <row r="8280" s="31" customFormat="1"/>
    <row r="8281" s="31" customFormat="1"/>
    <row r="8282" s="31" customFormat="1"/>
    <row r="8283" s="31" customFormat="1"/>
    <row r="8284" s="31" customFormat="1"/>
    <row r="8285" s="31" customFormat="1"/>
    <row r="8286" s="31" customFormat="1"/>
    <row r="8287" s="31" customFormat="1"/>
    <row r="8288" s="31" customFormat="1"/>
    <row r="8289" s="31" customFormat="1"/>
    <row r="8290" s="31" customFormat="1"/>
    <row r="8291" s="31" customFormat="1"/>
    <row r="8292" s="31" customFormat="1"/>
    <row r="8293" s="31" customFormat="1"/>
    <row r="8294" s="31" customFormat="1"/>
    <row r="8295" s="31" customFormat="1"/>
    <row r="8296" s="31" customFormat="1"/>
    <row r="8297" s="31" customFormat="1"/>
    <row r="8298" s="31" customFormat="1"/>
    <row r="8299" s="31" customFormat="1"/>
    <row r="8300" s="31" customFormat="1"/>
    <row r="8301" s="31" customFormat="1"/>
    <row r="8302" s="31" customFormat="1"/>
    <row r="8303" s="31" customFormat="1"/>
    <row r="8304" s="31" customFormat="1"/>
    <row r="8305" s="31" customFormat="1"/>
    <row r="8306" s="31" customFormat="1"/>
    <row r="8307" s="31" customFormat="1"/>
    <row r="8308" s="31" customFormat="1"/>
    <row r="8309" s="31" customFormat="1"/>
    <row r="8310" s="31" customFormat="1"/>
    <row r="8311" s="31" customFormat="1"/>
    <row r="8312" s="31" customFormat="1"/>
    <row r="8313" s="31" customFormat="1"/>
    <row r="8314" s="31" customFormat="1"/>
    <row r="8315" s="31" customFormat="1"/>
    <row r="8316" s="31" customFormat="1"/>
    <row r="8317" s="31" customFormat="1"/>
    <row r="8318" s="31" customFormat="1"/>
    <row r="8319" s="31" customFormat="1"/>
    <row r="8320" s="31" customFormat="1"/>
    <row r="8321" s="31" customFormat="1"/>
    <row r="8322" s="31" customFormat="1"/>
    <row r="8323" s="31" customFormat="1"/>
    <row r="8324" s="31" customFormat="1"/>
    <row r="8325" s="31" customFormat="1"/>
    <row r="8326" s="31" customFormat="1"/>
    <row r="8327" s="31" customFormat="1"/>
    <row r="8328" s="31" customFormat="1"/>
    <row r="8329" s="31" customFormat="1"/>
    <row r="8330" s="31" customFormat="1"/>
    <row r="8331" s="31" customFormat="1"/>
    <row r="8332" s="31" customFormat="1"/>
    <row r="8333" s="31" customFormat="1"/>
    <row r="8334" s="31" customFormat="1"/>
    <row r="8335" s="31" customFormat="1"/>
    <row r="8336" s="31" customFormat="1"/>
    <row r="8337" s="31" customFormat="1"/>
    <row r="8338" s="31" customFormat="1"/>
    <row r="8339" s="31" customFormat="1"/>
    <row r="8340" s="31" customFormat="1"/>
    <row r="8341" s="31" customFormat="1"/>
    <row r="8342" s="31" customFormat="1"/>
    <row r="8343" s="31" customFormat="1"/>
    <row r="8344" s="31" customFormat="1"/>
    <row r="8345" s="31" customFormat="1"/>
    <row r="8346" s="31" customFormat="1"/>
    <row r="8347" s="31" customFormat="1"/>
    <row r="8348" s="31" customFormat="1"/>
    <row r="8349" s="31" customFormat="1"/>
    <row r="8350" s="31" customFormat="1"/>
    <row r="8351" s="31" customFormat="1"/>
    <row r="8352" s="31" customFormat="1"/>
    <row r="8353" s="31" customFormat="1"/>
    <row r="8354" s="31" customFormat="1"/>
    <row r="8355" s="31" customFormat="1"/>
    <row r="8356" s="31" customFormat="1"/>
    <row r="8357" s="31" customFormat="1"/>
    <row r="8358" s="31" customFormat="1"/>
    <row r="8359" s="31" customFormat="1"/>
    <row r="8360" s="31" customFormat="1"/>
    <row r="8361" s="31" customFormat="1"/>
    <row r="8362" s="31" customFormat="1"/>
    <row r="8363" s="31" customFormat="1"/>
    <row r="8364" s="31" customFormat="1"/>
    <row r="8365" s="31" customFormat="1"/>
    <row r="8366" s="31" customFormat="1"/>
    <row r="8367" s="31" customFormat="1"/>
    <row r="8368" s="31" customFormat="1"/>
    <row r="8369" s="31" customFormat="1"/>
    <row r="8370" s="31" customFormat="1"/>
    <row r="8371" s="31" customFormat="1"/>
    <row r="8372" s="31" customFormat="1"/>
    <row r="8373" s="31" customFormat="1"/>
    <row r="8374" s="31" customFormat="1"/>
    <row r="8375" s="31" customFormat="1"/>
    <row r="8376" s="31" customFormat="1"/>
    <row r="8377" s="31" customFormat="1"/>
    <row r="8378" s="31" customFormat="1"/>
    <row r="8379" s="31" customFormat="1"/>
    <row r="8380" s="31" customFormat="1"/>
    <row r="8381" s="31" customFormat="1"/>
    <row r="8382" s="31" customFormat="1"/>
    <row r="8383" s="31" customFormat="1"/>
    <row r="8384" s="31" customFormat="1"/>
    <row r="8385" s="31" customFormat="1"/>
    <row r="8386" s="31" customFormat="1"/>
    <row r="8387" s="31" customFormat="1"/>
    <row r="8388" s="31" customFormat="1"/>
    <row r="8389" s="31" customFormat="1"/>
    <row r="8390" s="31" customFormat="1"/>
    <row r="8391" s="31" customFormat="1"/>
    <row r="8392" s="31" customFormat="1"/>
    <row r="8393" s="31" customFormat="1"/>
    <row r="8394" s="31" customFormat="1"/>
    <row r="8395" s="31" customFormat="1"/>
    <row r="8396" s="31" customFormat="1"/>
    <row r="8397" s="31" customFormat="1"/>
    <row r="8398" s="31" customFormat="1"/>
    <row r="8399" s="31" customFormat="1"/>
    <row r="8400" s="31" customFormat="1"/>
    <row r="8401" s="31" customFormat="1"/>
    <row r="8402" s="31" customFormat="1"/>
    <row r="8403" s="31" customFormat="1"/>
    <row r="8404" s="31" customFormat="1"/>
    <row r="8405" s="31" customFormat="1"/>
    <row r="8406" s="31" customFormat="1"/>
    <row r="8407" s="31" customFormat="1"/>
    <row r="8408" s="31" customFormat="1"/>
    <row r="8409" s="31" customFormat="1"/>
    <row r="8410" s="31" customFormat="1"/>
    <row r="8411" s="31" customFormat="1"/>
    <row r="8412" s="31" customFormat="1"/>
    <row r="8413" s="31" customFormat="1"/>
    <row r="8414" s="31" customFormat="1"/>
    <row r="8415" s="31" customFormat="1"/>
    <row r="8416" s="31" customFormat="1"/>
    <row r="8417" s="31" customFormat="1"/>
    <row r="8418" s="31" customFormat="1"/>
    <row r="8419" s="31" customFormat="1"/>
    <row r="8420" s="31" customFormat="1"/>
    <row r="8421" s="31" customFormat="1"/>
    <row r="8422" s="31" customFormat="1"/>
    <row r="8423" s="31" customFormat="1"/>
    <row r="8424" s="31" customFormat="1"/>
    <row r="8425" s="31" customFormat="1"/>
    <row r="8426" s="31" customFormat="1"/>
    <row r="8427" s="31" customFormat="1"/>
    <row r="8428" s="31" customFormat="1"/>
    <row r="8429" s="31" customFormat="1"/>
    <row r="8430" s="31" customFormat="1"/>
    <row r="8431" s="31" customFormat="1"/>
    <row r="8432" s="31" customFormat="1"/>
    <row r="8433" s="31" customFormat="1"/>
    <row r="8434" s="31" customFormat="1"/>
    <row r="8435" s="31" customFormat="1"/>
    <row r="8436" s="31" customFormat="1"/>
    <row r="8437" s="31" customFormat="1"/>
    <row r="8438" s="31" customFormat="1"/>
    <row r="8439" s="31" customFormat="1"/>
    <row r="8440" s="31" customFormat="1"/>
    <row r="8441" s="31" customFormat="1"/>
    <row r="8442" s="31" customFormat="1"/>
    <row r="8443" s="31" customFormat="1"/>
    <row r="8444" s="31" customFormat="1"/>
    <row r="8445" s="31" customFormat="1"/>
    <row r="8446" s="31" customFormat="1"/>
    <row r="8447" s="31" customFormat="1"/>
    <row r="8448" s="31" customFormat="1"/>
    <row r="8449" s="31" customFormat="1"/>
    <row r="8450" s="31" customFormat="1"/>
    <row r="8451" s="31" customFormat="1"/>
    <row r="8452" s="31" customFormat="1"/>
    <row r="8453" s="31" customFormat="1"/>
    <row r="8454" s="31" customFormat="1"/>
    <row r="8455" s="31" customFormat="1"/>
    <row r="8456" s="31" customFormat="1"/>
    <row r="8457" s="31" customFormat="1"/>
    <row r="8458" s="31" customFormat="1"/>
    <row r="8459" s="31" customFormat="1"/>
    <row r="8460" s="31" customFormat="1"/>
    <row r="8461" s="31" customFormat="1"/>
    <row r="8462" s="31" customFormat="1"/>
    <row r="8463" s="31" customFormat="1"/>
    <row r="8464" s="31" customFormat="1"/>
    <row r="8465" s="31" customFormat="1"/>
    <row r="8466" s="31" customFormat="1"/>
    <row r="8467" s="31" customFormat="1"/>
    <row r="8468" s="31" customFormat="1"/>
    <row r="8469" s="31" customFormat="1"/>
    <row r="8470" s="31" customFormat="1"/>
    <row r="8471" s="31" customFormat="1"/>
    <row r="8472" s="31" customFormat="1"/>
    <row r="8473" s="31" customFormat="1"/>
    <row r="8474" s="31" customFormat="1"/>
    <row r="8475" s="31" customFormat="1"/>
    <row r="8476" s="31" customFormat="1"/>
    <row r="8477" s="31" customFormat="1"/>
    <row r="8478" s="31" customFormat="1"/>
    <row r="8479" s="31" customFormat="1"/>
    <row r="8480" s="31" customFormat="1"/>
    <row r="8481" s="31" customFormat="1"/>
    <row r="8482" s="31" customFormat="1"/>
    <row r="8483" s="31" customFormat="1"/>
    <row r="8484" s="31" customFormat="1"/>
    <row r="8485" s="31" customFormat="1"/>
    <row r="8486" s="31" customFormat="1"/>
    <row r="8487" s="31" customFormat="1"/>
    <row r="8488" s="31" customFormat="1"/>
    <row r="8489" s="31" customFormat="1"/>
    <row r="8490" s="31" customFormat="1"/>
    <row r="8491" s="31" customFormat="1"/>
    <row r="8492" s="31" customFormat="1"/>
    <row r="8493" s="31" customFormat="1"/>
    <row r="8494" s="31" customFormat="1"/>
    <row r="8495" s="31" customFormat="1"/>
    <row r="8496" s="31" customFormat="1"/>
    <row r="8497" s="31" customFormat="1"/>
    <row r="8498" s="31" customFormat="1"/>
    <row r="8499" s="31" customFormat="1"/>
    <row r="8500" s="31" customFormat="1"/>
    <row r="8501" s="31" customFormat="1"/>
    <row r="8502" s="31" customFormat="1"/>
    <row r="8503" s="31" customFormat="1"/>
    <row r="8504" s="31" customFormat="1"/>
    <row r="8505" s="31" customFormat="1"/>
    <row r="8506" s="31" customFormat="1"/>
    <row r="8507" s="31" customFormat="1"/>
    <row r="8508" s="31" customFormat="1"/>
    <row r="8509" s="31" customFormat="1"/>
    <row r="8510" s="31" customFormat="1"/>
    <row r="8511" s="31" customFormat="1"/>
    <row r="8512" s="31" customFormat="1"/>
    <row r="8513" s="31" customFormat="1"/>
    <row r="8514" s="31" customFormat="1"/>
    <row r="8515" s="31" customFormat="1"/>
    <row r="8516" s="31" customFormat="1"/>
    <row r="8517" s="31" customFormat="1"/>
    <row r="8518" s="31" customFormat="1"/>
    <row r="8519" s="31" customFormat="1"/>
    <row r="8520" s="31" customFormat="1"/>
    <row r="8521" s="31" customFormat="1"/>
    <row r="8522" s="31" customFormat="1"/>
    <row r="8523" s="31" customFormat="1"/>
    <row r="8524" s="31" customFormat="1"/>
    <row r="8525" s="31" customFormat="1"/>
    <row r="8526" s="31" customFormat="1"/>
    <row r="8527" s="31" customFormat="1"/>
    <row r="8528" s="31" customFormat="1"/>
    <row r="8529" s="31" customFormat="1"/>
    <row r="8530" s="31" customFormat="1"/>
    <row r="8531" s="31" customFormat="1"/>
    <row r="8532" s="31" customFormat="1"/>
    <row r="8533" s="31" customFormat="1"/>
    <row r="8534" s="31" customFormat="1"/>
    <row r="8535" s="31" customFormat="1"/>
    <row r="8536" s="31" customFormat="1"/>
    <row r="8537" s="31" customFormat="1"/>
    <row r="8538" s="31" customFormat="1"/>
    <row r="8539" s="31" customFormat="1"/>
    <row r="8540" s="31" customFormat="1"/>
    <row r="8541" s="31" customFormat="1"/>
    <row r="8542" s="31" customFormat="1"/>
    <row r="8543" s="31" customFormat="1"/>
    <row r="8544" s="31" customFormat="1"/>
    <row r="8545" s="31" customFormat="1"/>
    <row r="8546" s="31" customFormat="1"/>
    <row r="8547" s="31" customFormat="1"/>
    <row r="8548" s="31" customFormat="1"/>
    <row r="8549" s="31" customFormat="1"/>
    <row r="8550" s="31" customFormat="1"/>
    <row r="8551" s="31" customFormat="1"/>
    <row r="8552" s="31" customFormat="1"/>
    <row r="8553" s="31" customFormat="1"/>
    <row r="8554" s="31" customFormat="1"/>
    <row r="8555" s="31" customFormat="1"/>
    <row r="8556" s="31" customFormat="1"/>
    <row r="8557" s="31" customFormat="1"/>
    <row r="8558" s="31" customFormat="1"/>
    <row r="8559" s="31" customFormat="1"/>
    <row r="8560" s="31" customFormat="1"/>
    <row r="8561" s="31" customFormat="1"/>
    <row r="8562" s="31" customFormat="1"/>
    <row r="8563" s="31" customFormat="1"/>
    <row r="8564" s="31" customFormat="1"/>
    <row r="8565" s="31" customFormat="1"/>
    <row r="8566" s="31" customFormat="1"/>
    <row r="8567" s="31" customFormat="1"/>
    <row r="8568" s="31" customFormat="1"/>
    <row r="8569" s="31" customFormat="1"/>
    <row r="8570" s="31" customFormat="1"/>
    <row r="8571" s="31" customFormat="1"/>
    <row r="8572" s="31" customFormat="1"/>
    <row r="8573" s="31" customFormat="1"/>
    <row r="8574" s="31" customFormat="1"/>
    <row r="8575" s="31" customFormat="1"/>
    <row r="8576" s="31" customFormat="1"/>
    <row r="8577" s="31" customFormat="1"/>
    <row r="8578" s="31" customFormat="1"/>
    <row r="8579" s="31" customFormat="1"/>
    <row r="8580" s="31" customFormat="1"/>
    <row r="8581" s="31" customFormat="1"/>
    <row r="8582" s="31" customFormat="1"/>
    <row r="8583" s="31" customFormat="1"/>
    <row r="8584" s="31" customFormat="1"/>
    <row r="8585" s="31" customFormat="1"/>
    <row r="8586" s="31" customFormat="1"/>
    <row r="8587" s="31" customFormat="1"/>
    <row r="8588" s="31" customFormat="1"/>
    <row r="8589" s="31" customFormat="1"/>
    <row r="8590" s="31" customFormat="1"/>
    <row r="8591" s="31" customFormat="1"/>
    <row r="8592" s="31" customFormat="1"/>
    <row r="8593" s="31" customFormat="1"/>
    <row r="8594" s="31" customFormat="1"/>
    <row r="8595" s="31" customFormat="1"/>
    <row r="8596" s="31" customFormat="1"/>
    <row r="8597" s="31" customFormat="1"/>
    <row r="8598" s="31" customFormat="1"/>
    <row r="8599" s="31" customFormat="1"/>
    <row r="8600" s="31" customFormat="1"/>
    <row r="8601" s="31" customFormat="1"/>
    <row r="8602" s="31" customFormat="1"/>
    <row r="8603" s="31" customFormat="1"/>
    <row r="8604" s="31" customFormat="1"/>
    <row r="8605" s="31" customFormat="1"/>
    <row r="8606" s="31" customFormat="1"/>
    <row r="8607" s="31" customFormat="1"/>
    <row r="8608" s="31" customFormat="1"/>
    <row r="8609" s="31" customFormat="1"/>
    <row r="8610" s="31" customFormat="1"/>
    <row r="8611" s="31" customFormat="1"/>
    <row r="8612" s="31" customFormat="1"/>
    <row r="8613" s="31" customFormat="1"/>
    <row r="8614" s="31" customFormat="1"/>
    <row r="8615" s="31" customFormat="1"/>
    <row r="8616" s="31" customFormat="1"/>
    <row r="8617" s="31" customFormat="1"/>
    <row r="8618" s="31" customFormat="1"/>
    <row r="8619" s="31" customFormat="1"/>
    <row r="8620" s="31" customFormat="1"/>
    <row r="8621" s="31" customFormat="1"/>
    <row r="8622" s="31" customFormat="1"/>
    <row r="8623" s="31" customFormat="1"/>
    <row r="8624" s="31" customFormat="1"/>
    <row r="8625" s="31" customFormat="1"/>
    <row r="8626" s="31" customFormat="1"/>
    <row r="8627" s="31" customFormat="1"/>
    <row r="8628" s="31" customFormat="1"/>
    <row r="8629" s="31" customFormat="1"/>
    <row r="8630" s="31" customFormat="1"/>
    <row r="8631" s="31" customFormat="1"/>
    <row r="8632" s="31" customFormat="1"/>
    <row r="8633" s="31" customFormat="1"/>
    <row r="8634" s="31" customFormat="1"/>
    <row r="8635" s="31" customFormat="1"/>
    <row r="8636" s="31" customFormat="1"/>
    <row r="8637" s="31" customFormat="1"/>
    <row r="8638" s="31" customFormat="1"/>
    <row r="8639" s="31" customFormat="1"/>
    <row r="8640" s="31" customFormat="1"/>
    <row r="8641" s="31" customFormat="1"/>
    <row r="8642" s="31" customFormat="1"/>
    <row r="8643" s="31" customFormat="1"/>
    <row r="8644" s="31" customFormat="1"/>
    <row r="8645" s="31" customFormat="1"/>
    <row r="8646" s="31" customFormat="1"/>
    <row r="8647" s="31" customFormat="1"/>
    <row r="8648" s="31" customFormat="1"/>
    <row r="8649" s="31" customFormat="1"/>
    <row r="8650" s="31" customFormat="1"/>
    <row r="8651" s="31" customFormat="1"/>
    <row r="8652" s="31" customFormat="1"/>
    <row r="8653" s="31" customFormat="1"/>
    <row r="8654" s="31" customFormat="1"/>
    <row r="8655" s="31" customFormat="1"/>
    <row r="8656" s="31" customFormat="1"/>
    <row r="8657" s="31" customFormat="1"/>
    <row r="8658" s="31" customFormat="1"/>
    <row r="8659" s="31" customFormat="1"/>
    <row r="8660" s="31" customFormat="1"/>
    <row r="8661" s="31" customFormat="1"/>
    <row r="8662" s="31" customFormat="1"/>
    <row r="8663" s="31" customFormat="1"/>
    <row r="8664" s="31" customFormat="1"/>
    <row r="8665" s="31" customFormat="1"/>
    <row r="8666" s="31" customFormat="1"/>
    <row r="8667" s="31" customFormat="1"/>
    <row r="8668" s="31" customFormat="1"/>
    <row r="8669" s="31" customFormat="1"/>
    <row r="8670" s="31" customFormat="1"/>
    <row r="8671" s="31" customFormat="1"/>
    <row r="8672" s="31" customFormat="1"/>
    <row r="8673" s="31" customFormat="1"/>
    <row r="8674" s="31" customFormat="1"/>
    <row r="8675" s="31" customFormat="1"/>
    <row r="8676" s="31" customFormat="1"/>
    <row r="8677" s="31" customFormat="1"/>
    <row r="8678" s="31" customFormat="1"/>
    <row r="8679" s="31" customFormat="1"/>
    <row r="8680" s="31" customFormat="1"/>
    <row r="8681" s="31" customFormat="1"/>
    <row r="8682" s="31" customFormat="1"/>
    <row r="8683" s="31" customFormat="1"/>
    <row r="8684" s="31" customFormat="1"/>
    <row r="8685" s="31" customFormat="1"/>
    <row r="8686" s="31" customFormat="1"/>
    <row r="8687" s="31" customFormat="1"/>
    <row r="8688" s="31" customFormat="1"/>
    <row r="8689" s="31" customFormat="1"/>
    <row r="8690" s="31" customFormat="1"/>
    <row r="8691" s="31" customFormat="1"/>
    <row r="8692" s="31" customFormat="1"/>
    <row r="8693" s="31" customFormat="1"/>
    <row r="8694" s="31" customFormat="1"/>
    <row r="8695" s="31" customFormat="1"/>
    <row r="8696" s="31" customFormat="1"/>
    <row r="8697" s="31" customFormat="1"/>
    <row r="8698" s="31" customFormat="1"/>
    <row r="8699" s="31" customFormat="1"/>
    <row r="8700" s="31" customFormat="1"/>
    <row r="8701" s="31" customFormat="1"/>
    <row r="8702" s="31" customFormat="1"/>
    <row r="8703" s="31" customFormat="1"/>
    <row r="8704" s="31" customFormat="1"/>
    <row r="8705" s="31" customFormat="1"/>
    <row r="8706" s="31" customFormat="1"/>
    <row r="8707" s="31" customFormat="1"/>
    <row r="8708" s="31" customFormat="1"/>
    <row r="8709" s="31" customFormat="1"/>
    <row r="8710" s="31" customFormat="1"/>
    <row r="8711" s="31" customFormat="1"/>
    <row r="8712" s="31" customFormat="1"/>
    <row r="8713" s="31" customFormat="1"/>
    <row r="8714" s="31" customFormat="1"/>
    <row r="8715" s="31" customFormat="1"/>
    <row r="8716" s="31" customFormat="1"/>
    <row r="8717" s="31" customFormat="1"/>
    <row r="8718" s="31" customFormat="1"/>
    <row r="8719" s="31" customFormat="1"/>
    <row r="8720" s="31" customFormat="1"/>
    <row r="8721" s="31" customFormat="1"/>
    <row r="8722" s="31" customFormat="1"/>
    <row r="8723" s="31" customFormat="1"/>
    <row r="8724" s="31" customFormat="1"/>
    <row r="8725" s="31" customFormat="1"/>
    <row r="8726" s="31" customFormat="1"/>
    <row r="8727" s="31" customFormat="1"/>
    <row r="8728" s="31" customFormat="1"/>
    <row r="8729" s="31" customFormat="1"/>
    <row r="8730" s="31" customFormat="1"/>
    <row r="8731" s="31" customFormat="1"/>
    <row r="8732" s="31" customFormat="1"/>
    <row r="8733" s="31" customFormat="1"/>
    <row r="8734" s="31" customFormat="1"/>
    <row r="8735" s="31" customFormat="1"/>
    <row r="8736" s="31" customFormat="1"/>
    <row r="8737" s="31" customFormat="1"/>
    <row r="8738" s="31" customFormat="1"/>
    <row r="8739" s="31" customFormat="1"/>
    <row r="8740" s="31" customFormat="1"/>
    <row r="8741" s="31" customFormat="1"/>
    <row r="8742" s="31" customFormat="1"/>
    <row r="8743" s="31" customFormat="1"/>
    <row r="8744" s="31" customFormat="1"/>
    <row r="8745" s="31" customFormat="1"/>
    <row r="8746" s="31" customFormat="1"/>
    <row r="8747" s="31" customFormat="1"/>
    <row r="8748" s="31" customFormat="1"/>
    <row r="8749" s="31" customFormat="1"/>
    <row r="8750" s="31" customFormat="1"/>
    <row r="8751" s="31" customFormat="1"/>
    <row r="8752" s="31" customFormat="1"/>
    <row r="8753" s="31" customFormat="1"/>
    <row r="8754" s="31" customFormat="1"/>
    <row r="8755" s="31" customFormat="1"/>
    <row r="8756" s="31" customFormat="1"/>
    <row r="8757" s="31" customFormat="1"/>
    <row r="8758" s="31" customFormat="1"/>
    <row r="8759" s="31" customFormat="1"/>
    <row r="8760" s="31" customFormat="1"/>
    <row r="8761" s="31" customFormat="1"/>
    <row r="8762" s="31" customFormat="1"/>
    <row r="8763" s="31" customFormat="1"/>
    <row r="8764" s="31" customFormat="1"/>
    <row r="8765" s="31" customFormat="1"/>
    <row r="8766" s="31" customFormat="1"/>
    <row r="8767" s="31" customFormat="1"/>
    <row r="8768" s="31" customFormat="1"/>
    <row r="8769" s="31" customFormat="1"/>
    <row r="8770" s="31" customFormat="1"/>
    <row r="8771" s="31" customFormat="1"/>
    <row r="8772" s="31" customFormat="1"/>
    <row r="8773" s="31" customFormat="1"/>
    <row r="8774" s="31" customFormat="1"/>
    <row r="8775" s="31" customFormat="1"/>
    <row r="8776" s="31" customFormat="1"/>
    <row r="8777" s="31" customFormat="1"/>
    <row r="8778" s="31" customFormat="1"/>
    <row r="8779" s="31" customFormat="1"/>
    <row r="8780" s="31" customFormat="1"/>
    <row r="8781" s="31" customFormat="1"/>
    <row r="8782" s="31" customFormat="1"/>
    <row r="8783" s="31" customFormat="1"/>
    <row r="8784" s="31" customFormat="1"/>
    <row r="8785" s="31" customFormat="1"/>
    <row r="8786" s="31" customFormat="1"/>
    <row r="8787" s="31" customFormat="1"/>
    <row r="8788" s="31" customFormat="1"/>
    <row r="8789" s="31" customFormat="1"/>
    <row r="8790" s="31" customFormat="1"/>
    <row r="8791" s="31" customFormat="1"/>
    <row r="8792" s="31" customFormat="1"/>
    <row r="8793" s="31" customFormat="1"/>
    <row r="8794" s="31" customFormat="1"/>
    <row r="8795" s="31" customFormat="1"/>
    <row r="8796" s="31" customFormat="1"/>
    <row r="8797" s="31" customFormat="1"/>
    <row r="8798" s="31" customFormat="1"/>
    <row r="8799" s="31" customFormat="1"/>
    <row r="8800" s="31" customFormat="1"/>
    <row r="8801" s="31" customFormat="1"/>
    <row r="8802" s="31" customFormat="1"/>
    <row r="8803" s="31" customFormat="1"/>
    <row r="8804" s="31" customFormat="1"/>
    <row r="8805" s="31" customFormat="1"/>
    <row r="8806" s="31" customFormat="1"/>
    <row r="8807" s="31" customFormat="1"/>
    <row r="8808" s="31" customFormat="1"/>
    <row r="8809" s="31" customFormat="1"/>
    <row r="8810" s="31" customFormat="1"/>
    <row r="8811" s="31" customFormat="1"/>
    <row r="8812" s="31" customFormat="1"/>
    <row r="8813" s="31" customFormat="1"/>
    <row r="8814" s="31" customFormat="1"/>
    <row r="8815" s="31" customFormat="1"/>
    <row r="8816" s="31" customFormat="1"/>
    <row r="8817" s="31" customFormat="1"/>
    <row r="8818" s="31" customFormat="1"/>
    <row r="8819" s="31" customFormat="1"/>
    <row r="8820" s="31" customFormat="1"/>
    <row r="8821" s="31" customFormat="1"/>
    <row r="8822" s="31" customFormat="1"/>
    <row r="8823" s="31" customFormat="1"/>
    <row r="8824" s="31" customFormat="1"/>
    <row r="8825" s="31" customFormat="1"/>
    <row r="8826" s="31" customFormat="1"/>
    <row r="8827" s="31" customFormat="1"/>
    <row r="8828" s="31" customFormat="1"/>
    <row r="8829" s="31" customFormat="1"/>
    <row r="8830" s="31" customFormat="1"/>
    <row r="8831" s="31" customFormat="1"/>
    <row r="8832" s="31" customFormat="1"/>
    <row r="8833" s="31" customFormat="1"/>
    <row r="8834" s="31" customFormat="1"/>
    <row r="8835" s="31" customFormat="1"/>
    <row r="8836" s="31" customFormat="1"/>
    <row r="8837" s="31" customFormat="1"/>
    <row r="8838" s="31" customFormat="1"/>
    <row r="8839" s="31" customFormat="1"/>
    <row r="8840" s="31" customFormat="1"/>
    <row r="8841" s="31" customFormat="1"/>
    <row r="8842" s="31" customFormat="1"/>
    <row r="8843" s="31" customFormat="1"/>
    <row r="8844" s="31" customFormat="1"/>
    <row r="8845" s="31" customFormat="1"/>
    <row r="8846" s="31" customFormat="1"/>
    <row r="8847" s="31" customFormat="1"/>
    <row r="8848" s="31" customFormat="1"/>
    <row r="8849" s="31" customFormat="1"/>
    <row r="8850" s="31" customFormat="1"/>
    <row r="8851" s="31" customFormat="1"/>
    <row r="8852" s="31" customFormat="1"/>
    <row r="8853" s="31" customFormat="1"/>
    <row r="8854" s="31" customFormat="1"/>
    <row r="8855" s="31" customFormat="1"/>
    <row r="8856" s="31" customFormat="1"/>
    <row r="8857" s="31" customFormat="1"/>
    <row r="8858" s="31" customFormat="1"/>
    <row r="8859" s="31" customFormat="1"/>
    <row r="8860" s="31" customFormat="1"/>
    <row r="8861" s="31" customFormat="1"/>
    <row r="8862" s="31" customFormat="1"/>
    <row r="8863" s="31" customFormat="1"/>
    <row r="8864" s="31" customFormat="1"/>
    <row r="8865" s="31" customFormat="1"/>
    <row r="8866" s="31" customFormat="1"/>
    <row r="8867" s="31" customFormat="1"/>
    <row r="8868" s="31" customFormat="1"/>
    <row r="8869" s="31" customFormat="1"/>
    <row r="8870" s="31" customFormat="1"/>
    <row r="8871" s="31" customFormat="1"/>
    <row r="8872" s="31" customFormat="1"/>
    <row r="8873" s="31" customFormat="1"/>
    <row r="8874" s="31" customFormat="1"/>
    <row r="8875" s="31" customFormat="1"/>
    <row r="8876" s="31" customFormat="1"/>
    <row r="8877" s="31" customFormat="1"/>
    <row r="8878" s="31" customFormat="1"/>
    <row r="8879" s="31" customFormat="1"/>
    <row r="8880" s="31" customFormat="1"/>
    <row r="8881" s="31" customFormat="1"/>
    <row r="8882" s="31" customFormat="1"/>
    <row r="8883" s="31" customFormat="1"/>
    <row r="8884" s="31" customFormat="1"/>
    <row r="8885" s="31" customFormat="1"/>
    <row r="8886" s="31" customFormat="1"/>
    <row r="8887" s="31" customFormat="1"/>
    <row r="8888" s="31" customFormat="1"/>
    <row r="8889" s="31" customFormat="1"/>
    <row r="8890" s="31" customFormat="1"/>
    <row r="8891" s="31" customFormat="1"/>
    <row r="8892" s="31" customFormat="1"/>
    <row r="8893" s="31" customFormat="1"/>
    <row r="8894" s="31" customFormat="1"/>
    <row r="8895" s="31" customFormat="1"/>
    <row r="8896" s="31" customFormat="1"/>
    <row r="8897" s="31" customFormat="1"/>
    <row r="8898" s="31" customFormat="1"/>
    <row r="8899" s="31" customFormat="1"/>
    <row r="8900" s="31" customFormat="1"/>
    <row r="8901" s="31" customFormat="1"/>
    <row r="8902" s="31" customFormat="1"/>
    <row r="8903" s="31" customFormat="1"/>
    <row r="8904" s="31" customFormat="1"/>
    <row r="8905" s="31" customFormat="1"/>
    <row r="8906" s="31" customFormat="1"/>
    <row r="8907" s="31" customFormat="1"/>
    <row r="8908" s="31" customFormat="1"/>
    <row r="8909" s="31" customFormat="1"/>
    <row r="8910" s="31" customFormat="1"/>
    <row r="8911" s="31" customFormat="1"/>
    <row r="8912" s="31" customFormat="1"/>
    <row r="8913" s="31" customFormat="1"/>
    <row r="8914" s="31" customFormat="1"/>
    <row r="8915" s="31" customFormat="1"/>
    <row r="8916" s="31" customFormat="1"/>
    <row r="8917" s="31" customFormat="1"/>
    <row r="8918" s="31" customFormat="1"/>
    <row r="8919" s="31" customFormat="1"/>
    <row r="8920" s="31" customFormat="1"/>
    <row r="8921" s="31" customFormat="1"/>
    <row r="8922" s="31" customFormat="1"/>
    <row r="8923" s="31" customFormat="1"/>
    <row r="8924" s="31" customFormat="1"/>
    <row r="8925" s="31" customFormat="1"/>
    <row r="8926" s="31" customFormat="1"/>
    <row r="8927" s="31" customFormat="1"/>
    <row r="8928" s="31" customFormat="1"/>
    <row r="8929" s="31" customFormat="1"/>
    <row r="8930" s="31" customFormat="1"/>
    <row r="8931" s="31" customFormat="1"/>
    <row r="8932" s="31" customFormat="1"/>
    <row r="8933" s="31" customFormat="1"/>
    <row r="8934" s="31" customFormat="1"/>
    <row r="8935" s="31" customFormat="1"/>
    <row r="8936" s="31" customFormat="1"/>
    <row r="8937" s="31" customFormat="1"/>
    <row r="8938" s="31" customFormat="1"/>
    <row r="8939" s="31" customFormat="1"/>
    <row r="8940" s="31" customFormat="1"/>
    <row r="8941" s="31" customFormat="1"/>
    <row r="8942" s="31" customFormat="1"/>
    <row r="8943" s="31" customFormat="1"/>
    <row r="8944" s="31" customFormat="1"/>
    <row r="8945" s="31" customFormat="1"/>
    <row r="8946" s="31" customFormat="1"/>
    <row r="8947" s="31" customFormat="1"/>
    <row r="8948" s="31" customFormat="1"/>
    <row r="8949" s="31" customFormat="1"/>
    <row r="8950" s="31" customFormat="1"/>
    <row r="8951" s="31" customFormat="1"/>
    <row r="8952" s="31" customFormat="1"/>
    <row r="8953" s="31" customFormat="1"/>
    <row r="8954" s="31" customFormat="1"/>
    <row r="8955" s="31" customFormat="1"/>
    <row r="8956" s="31" customFormat="1"/>
    <row r="8957" s="31" customFormat="1"/>
    <row r="8958" s="31" customFormat="1"/>
    <row r="8959" s="31" customFormat="1"/>
    <row r="8960" s="31" customFormat="1"/>
    <row r="8961" s="31" customFormat="1"/>
    <row r="8962" s="31" customFormat="1"/>
    <row r="8963" s="31" customFormat="1"/>
    <row r="8964" s="31" customFormat="1"/>
    <row r="8965" s="31" customFormat="1"/>
    <row r="8966" s="31" customFormat="1"/>
    <row r="8967" s="31" customFormat="1"/>
    <row r="8968" s="31" customFormat="1"/>
    <row r="8969" s="31" customFormat="1"/>
    <row r="8970" s="31" customFormat="1"/>
    <row r="8971" s="31" customFormat="1"/>
    <row r="8972" s="31" customFormat="1"/>
    <row r="8973" s="31" customFormat="1"/>
    <row r="8974" s="31" customFormat="1"/>
    <row r="8975" s="31" customFormat="1"/>
    <row r="8976" s="31" customFormat="1"/>
    <row r="8977" s="31" customFormat="1"/>
    <row r="8978" s="31" customFormat="1"/>
    <row r="8979" s="31" customFormat="1"/>
    <row r="8980" s="31" customFormat="1"/>
    <row r="8981" s="31" customFormat="1"/>
    <row r="8982" s="31" customFormat="1"/>
    <row r="8983" s="31" customFormat="1"/>
    <row r="8984" s="31" customFormat="1"/>
    <row r="8985" s="31" customFormat="1"/>
    <row r="8986" s="31" customFormat="1"/>
    <row r="8987" s="31" customFormat="1"/>
    <row r="8988" s="31" customFormat="1"/>
    <row r="8989" s="31" customFormat="1"/>
    <row r="8990" s="31" customFormat="1"/>
    <row r="8991" s="31" customFormat="1"/>
    <row r="8992" s="31" customFormat="1"/>
    <row r="8993" s="31" customFormat="1"/>
    <row r="8994" s="31" customFormat="1"/>
    <row r="8995" s="31" customFormat="1"/>
    <row r="8996" s="31" customFormat="1"/>
    <row r="8997" s="31" customFormat="1"/>
    <row r="8998" s="31" customFormat="1"/>
    <row r="8999" s="31" customFormat="1"/>
    <row r="9000" s="31" customFormat="1"/>
    <row r="9001" s="31" customFormat="1"/>
    <row r="9002" s="31" customFormat="1"/>
    <row r="9003" s="31" customFormat="1"/>
    <row r="9004" s="31" customFormat="1"/>
    <row r="9005" s="31" customFormat="1"/>
    <row r="9006" s="31" customFormat="1"/>
    <row r="9007" s="31" customFormat="1"/>
    <row r="9008" s="31" customFormat="1"/>
    <row r="9009" s="31" customFormat="1"/>
    <row r="9010" s="31" customFormat="1"/>
    <row r="9011" s="31" customFormat="1"/>
    <row r="9012" s="31" customFormat="1"/>
    <row r="9013" s="31" customFormat="1"/>
    <row r="9014" s="31" customFormat="1"/>
    <row r="9015" s="31" customFormat="1"/>
    <row r="9016" s="31" customFormat="1"/>
    <row r="9017" s="31" customFormat="1"/>
    <row r="9018" s="31" customFormat="1"/>
    <row r="9019" s="31" customFormat="1"/>
    <row r="9020" s="31" customFormat="1"/>
    <row r="9021" s="31" customFormat="1"/>
    <row r="9022" s="31" customFormat="1"/>
    <row r="9023" s="31" customFormat="1"/>
    <row r="9024" s="31" customFormat="1"/>
    <row r="9025" s="31" customFormat="1"/>
    <row r="9026" s="31" customFormat="1"/>
    <row r="9027" s="31" customFormat="1"/>
    <row r="9028" s="31" customFormat="1"/>
    <row r="9029" s="31" customFormat="1"/>
    <row r="9030" s="31" customFormat="1"/>
    <row r="9031" s="31" customFormat="1"/>
    <row r="9032" s="31" customFormat="1"/>
    <row r="9033" s="31" customFormat="1"/>
    <row r="9034" s="31" customFormat="1"/>
    <row r="9035" s="31" customFormat="1"/>
    <row r="9036" s="31" customFormat="1"/>
    <row r="9037" s="31" customFormat="1"/>
    <row r="9038" s="31" customFormat="1"/>
    <row r="9039" s="31" customFormat="1"/>
    <row r="9040" s="31" customFormat="1"/>
    <row r="9041" s="31" customFormat="1"/>
    <row r="9042" s="31" customFormat="1"/>
    <row r="9043" s="31" customFormat="1"/>
    <row r="9044" s="31" customFormat="1"/>
    <row r="9045" s="31" customFormat="1"/>
    <row r="9046" s="31" customFormat="1"/>
    <row r="9047" s="31" customFormat="1"/>
    <row r="9048" s="31" customFormat="1"/>
    <row r="9049" s="31" customFormat="1"/>
    <row r="9050" s="31" customFormat="1"/>
    <row r="9051" s="31" customFormat="1"/>
    <row r="9052" s="31" customFormat="1"/>
    <row r="9053" s="31" customFormat="1"/>
    <row r="9054" s="31" customFormat="1"/>
    <row r="9055" s="31" customFormat="1"/>
    <row r="9056" s="31" customFormat="1"/>
    <row r="9057" s="31" customFormat="1"/>
    <row r="9058" s="31" customFormat="1"/>
    <row r="9059" s="31" customFormat="1"/>
    <row r="9060" s="31" customFormat="1"/>
    <row r="9061" s="31" customFormat="1"/>
    <row r="9062" s="31" customFormat="1"/>
    <row r="9063" s="31" customFormat="1"/>
    <row r="9064" s="31" customFormat="1"/>
    <row r="9065" s="31" customFormat="1"/>
    <row r="9066" s="31" customFormat="1"/>
    <row r="9067" s="31" customFormat="1"/>
    <row r="9068" s="31" customFormat="1"/>
    <row r="9069" s="31" customFormat="1"/>
    <row r="9070" s="31" customFormat="1"/>
    <row r="9071" s="31" customFormat="1"/>
    <row r="9072" s="31" customFormat="1"/>
    <row r="9073" s="31" customFormat="1"/>
    <row r="9074" s="31" customFormat="1"/>
    <row r="9075" s="31" customFormat="1"/>
    <row r="9076" s="31" customFormat="1"/>
    <row r="9077" s="31" customFormat="1"/>
    <row r="9078" s="31" customFormat="1"/>
    <row r="9079" s="31" customFormat="1"/>
    <row r="9080" s="31" customFormat="1"/>
    <row r="9081" s="31" customFormat="1"/>
    <row r="9082" s="31" customFormat="1"/>
    <row r="9083" s="31" customFormat="1"/>
    <row r="9084" s="31" customFormat="1"/>
    <row r="9085" s="31" customFormat="1"/>
    <row r="9086" s="31" customFormat="1"/>
    <row r="9087" s="31" customFormat="1"/>
    <row r="9088" s="31" customFormat="1"/>
    <row r="9089" s="31" customFormat="1"/>
    <row r="9090" s="31" customFormat="1"/>
    <row r="9091" s="31" customFormat="1"/>
    <row r="9092" s="31" customFormat="1"/>
    <row r="9093" s="31" customFormat="1"/>
    <row r="9094" s="31" customFormat="1"/>
    <row r="9095" s="31" customFormat="1"/>
    <row r="9096" s="31" customFormat="1"/>
    <row r="9097" s="31" customFormat="1"/>
    <row r="9098" s="31" customFormat="1"/>
    <row r="9099" s="31" customFormat="1"/>
    <row r="9100" s="31" customFormat="1"/>
    <row r="9101" s="31" customFormat="1"/>
    <row r="9102" s="31" customFormat="1"/>
    <row r="9103" s="31" customFormat="1"/>
    <row r="9104" s="31" customFormat="1"/>
    <row r="9105" s="31" customFormat="1"/>
    <row r="9106" s="31" customFormat="1"/>
    <row r="9107" s="31" customFormat="1"/>
    <row r="9108" s="31" customFormat="1"/>
    <row r="9109" s="31" customFormat="1"/>
    <row r="9110" s="31" customFormat="1"/>
    <row r="9111" s="31" customFormat="1"/>
    <row r="9112" s="31" customFormat="1"/>
    <row r="9113" s="31" customFormat="1"/>
    <row r="9114" s="31" customFormat="1"/>
    <row r="9115" s="31" customFormat="1"/>
    <row r="9116" s="31" customFormat="1"/>
    <row r="9117" s="31" customFormat="1"/>
    <row r="9118" s="31" customFormat="1"/>
    <row r="9119" s="31" customFormat="1"/>
    <row r="9120" s="31" customFormat="1"/>
    <row r="9121" s="31" customFormat="1"/>
    <row r="9122" s="31" customFormat="1"/>
    <row r="9123" s="31" customFormat="1"/>
    <row r="9124" s="31" customFormat="1"/>
    <row r="9125" s="31" customFormat="1"/>
    <row r="9126" s="31" customFormat="1"/>
    <row r="9127" s="31" customFormat="1"/>
    <row r="9128" s="31" customFormat="1"/>
    <row r="9129" s="31" customFormat="1"/>
    <row r="9130" s="31" customFormat="1"/>
    <row r="9131" s="31" customFormat="1"/>
    <row r="9132" s="31" customFormat="1"/>
    <row r="9133" s="31" customFormat="1"/>
    <row r="9134" s="31" customFormat="1"/>
    <row r="9135" s="31" customFormat="1"/>
    <row r="9136" s="31" customFormat="1"/>
    <row r="9137" s="31" customFormat="1"/>
    <row r="9138" s="31" customFormat="1"/>
    <row r="9139" s="31" customFormat="1"/>
    <row r="9140" s="31" customFormat="1"/>
    <row r="9141" s="31" customFormat="1"/>
    <row r="9142" s="31" customFormat="1"/>
    <row r="9143" s="31" customFormat="1"/>
    <row r="9144" s="31" customFormat="1"/>
    <row r="9145" s="31" customFormat="1"/>
    <row r="9146" s="31" customFormat="1"/>
    <row r="9147" s="31" customFormat="1"/>
    <row r="9148" s="31" customFormat="1"/>
    <row r="9149" s="31" customFormat="1"/>
    <row r="9150" s="31" customFormat="1"/>
    <row r="9151" s="31" customFormat="1"/>
    <row r="9152" s="31" customFormat="1"/>
    <row r="9153" s="31" customFormat="1"/>
    <row r="9154" s="31" customFormat="1"/>
    <row r="9155" s="31" customFormat="1"/>
    <row r="9156" s="31" customFormat="1"/>
    <row r="9157" s="31" customFormat="1"/>
    <row r="9158" s="31" customFormat="1"/>
    <row r="9159" s="31" customFormat="1"/>
    <row r="9160" s="31" customFormat="1"/>
    <row r="9161" s="31" customFormat="1"/>
    <row r="9162" s="31" customFormat="1"/>
    <row r="9163" s="31" customFormat="1"/>
    <row r="9164" s="31" customFormat="1"/>
    <row r="9165" s="31" customFormat="1"/>
    <row r="9166" s="31" customFormat="1"/>
    <row r="9167" s="31" customFormat="1"/>
    <row r="9168" s="31" customFormat="1"/>
    <row r="9169" s="31" customFormat="1"/>
    <row r="9170" s="31" customFormat="1"/>
    <row r="9171" s="31" customFormat="1"/>
    <row r="9172" s="31" customFormat="1"/>
    <row r="9173" s="31" customFormat="1"/>
    <row r="9174" s="31" customFormat="1"/>
    <row r="9175" s="31" customFormat="1"/>
    <row r="9176" s="31" customFormat="1"/>
    <row r="9177" s="31" customFormat="1"/>
    <row r="9178" s="31" customFormat="1"/>
    <row r="9179" s="31" customFormat="1"/>
    <row r="9180" s="31" customFormat="1"/>
    <row r="9181" s="31" customFormat="1"/>
    <row r="9182" s="31" customFormat="1"/>
    <row r="9183" s="31" customFormat="1"/>
    <row r="9184" s="31" customFormat="1"/>
    <row r="9185" s="31" customFormat="1"/>
    <row r="9186" s="31" customFormat="1"/>
    <row r="9187" s="31" customFormat="1"/>
    <row r="9188" s="31" customFormat="1"/>
    <row r="9189" s="31" customFormat="1"/>
    <row r="9190" s="31" customFormat="1"/>
    <row r="9191" s="31" customFormat="1"/>
    <row r="9192" s="31" customFormat="1"/>
    <row r="9193" s="31" customFormat="1"/>
    <row r="9194" s="31" customFormat="1"/>
    <row r="9195" s="31" customFormat="1"/>
    <row r="9196" s="31" customFormat="1"/>
    <row r="9197" s="31" customFormat="1"/>
    <row r="9198" s="31" customFormat="1"/>
    <row r="9199" s="31" customFormat="1"/>
    <row r="9200" s="31" customFormat="1"/>
    <row r="9201" s="31" customFormat="1"/>
    <row r="9202" s="31" customFormat="1"/>
    <row r="9203" s="31" customFormat="1"/>
    <row r="9204" s="31" customFormat="1"/>
    <row r="9205" s="31" customFormat="1"/>
    <row r="9206" s="31" customFormat="1"/>
    <row r="9207" s="31" customFormat="1"/>
    <row r="9208" s="31" customFormat="1"/>
    <row r="9209" s="31" customFormat="1"/>
    <row r="9210" s="31" customFormat="1"/>
    <row r="9211" s="31" customFormat="1"/>
    <row r="9212" s="31" customFormat="1"/>
    <row r="9213" s="31" customFormat="1"/>
    <row r="9214" s="31" customFormat="1"/>
    <row r="9215" s="31" customFormat="1"/>
    <row r="9216" s="31" customFormat="1"/>
    <row r="9217" s="31" customFormat="1"/>
    <row r="9218" s="31" customFormat="1"/>
    <row r="9219" s="31" customFormat="1"/>
    <row r="9220" s="31" customFormat="1"/>
    <row r="9221" s="31" customFormat="1"/>
    <row r="9222" s="31" customFormat="1"/>
    <row r="9223" s="31" customFormat="1"/>
    <row r="9224" s="31" customFormat="1"/>
    <row r="9225" s="31" customFormat="1"/>
    <row r="9226" s="31" customFormat="1"/>
    <row r="9227" s="31" customFormat="1"/>
    <row r="9228" s="31" customFormat="1"/>
    <row r="9229" s="31" customFormat="1"/>
    <row r="9230" s="31" customFormat="1"/>
    <row r="9231" s="31" customFormat="1"/>
    <row r="9232" s="31" customFormat="1"/>
    <row r="9233" s="31" customFormat="1"/>
    <row r="9234" s="31" customFormat="1"/>
    <row r="9235" s="31" customFormat="1"/>
    <row r="9236" s="31" customFormat="1"/>
    <row r="9237" s="31" customFormat="1"/>
    <row r="9238" s="31" customFormat="1"/>
    <row r="9239" s="31" customFormat="1"/>
    <row r="9240" s="31" customFormat="1"/>
    <row r="9241" s="31" customFormat="1"/>
    <row r="9242" s="31" customFormat="1"/>
    <row r="9243" s="31" customFormat="1"/>
    <row r="9244" s="31" customFormat="1"/>
    <row r="9245" s="31" customFormat="1"/>
    <row r="9246" s="31" customFormat="1"/>
    <row r="9247" s="31" customFormat="1"/>
    <row r="9248" s="31" customFormat="1"/>
    <row r="9249" s="31" customFormat="1"/>
    <row r="9250" s="31" customFormat="1"/>
    <row r="9251" s="31" customFormat="1"/>
    <row r="9252" s="31" customFormat="1"/>
    <row r="9253" s="31" customFormat="1"/>
    <row r="9254" s="31" customFormat="1"/>
    <row r="9255" s="31" customFormat="1"/>
    <row r="9256" s="31" customFormat="1"/>
    <row r="9257" s="31" customFormat="1"/>
    <row r="9258" s="31" customFormat="1"/>
    <row r="9259" s="31" customFormat="1"/>
    <row r="9260" s="31" customFormat="1"/>
    <row r="9261" s="31" customFormat="1"/>
    <row r="9262" s="31" customFormat="1"/>
    <row r="9263" s="31" customFormat="1"/>
    <row r="9264" s="31" customFormat="1"/>
    <row r="9265" s="31" customFormat="1"/>
    <row r="9266" s="31" customFormat="1"/>
    <row r="9267" s="31" customFormat="1"/>
    <row r="9268" s="31" customFormat="1"/>
    <row r="9269" s="31" customFormat="1"/>
    <row r="9270" s="31" customFormat="1"/>
    <row r="9271" s="31" customFormat="1"/>
    <row r="9272" s="31" customFormat="1"/>
    <row r="9273" s="31" customFormat="1"/>
    <row r="9274" s="31" customFormat="1"/>
    <row r="9275" s="31" customFormat="1"/>
    <row r="9276" s="31" customFormat="1"/>
    <row r="9277" s="31" customFormat="1"/>
    <row r="9278" s="31" customFormat="1"/>
    <row r="9279" s="31" customFormat="1"/>
    <row r="9280" s="31" customFormat="1"/>
    <row r="9281" s="31" customFormat="1"/>
    <row r="9282" s="31" customFormat="1"/>
    <row r="9283" s="31" customFormat="1"/>
    <row r="9284" s="31" customFormat="1"/>
    <row r="9285" s="31" customFormat="1"/>
    <row r="9286" s="31" customFormat="1"/>
    <row r="9287" s="31" customFormat="1"/>
    <row r="9288" s="31" customFormat="1"/>
    <row r="9289" s="31" customFormat="1"/>
    <row r="9290" s="31" customFormat="1"/>
    <row r="9291" s="31" customFormat="1"/>
    <row r="9292" s="31" customFormat="1"/>
    <row r="9293" s="31" customFormat="1"/>
    <row r="9294" s="31" customFormat="1"/>
    <row r="9295" s="31" customFormat="1"/>
    <row r="9296" s="31" customFormat="1"/>
    <row r="9297" s="31" customFormat="1"/>
    <row r="9298" s="31" customFormat="1"/>
    <row r="9299" s="31" customFormat="1"/>
    <row r="9300" s="31" customFormat="1"/>
    <row r="9301" s="31" customFormat="1"/>
    <row r="9302" s="31" customFormat="1"/>
    <row r="9303" s="31" customFormat="1"/>
    <row r="9304" s="31" customFormat="1"/>
    <row r="9305" s="31" customFormat="1"/>
    <row r="9306" s="31" customFormat="1"/>
    <row r="9307" s="31" customFormat="1"/>
    <row r="9308" s="31" customFormat="1"/>
    <row r="9309" s="31" customFormat="1"/>
    <row r="9310" s="31" customFormat="1"/>
    <row r="9311" s="31" customFormat="1"/>
    <row r="9312" s="31" customFormat="1"/>
    <row r="9313" s="31" customFormat="1"/>
    <row r="9314" s="31" customFormat="1"/>
    <row r="9315" s="31" customFormat="1"/>
    <row r="9316" s="31" customFormat="1"/>
    <row r="9317" s="31" customFormat="1"/>
    <row r="9318" s="31" customFormat="1"/>
    <row r="9319" s="31" customFormat="1"/>
    <row r="9320" s="31" customFormat="1"/>
    <row r="9321" s="31" customFormat="1"/>
    <row r="9322" s="31" customFormat="1"/>
    <row r="9323" s="31" customFormat="1"/>
    <row r="9324" s="31" customFormat="1"/>
    <row r="9325" s="31" customFormat="1"/>
    <row r="9326" s="31" customFormat="1"/>
    <row r="9327" s="31" customFormat="1"/>
    <row r="9328" s="31" customFormat="1"/>
    <row r="9329" s="31" customFormat="1"/>
    <row r="9330" s="31" customFormat="1"/>
    <row r="9331" s="31" customFormat="1"/>
    <row r="9332" s="31" customFormat="1"/>
    <row r="9333" s="31" customFormat="1"/>
    <row r="9334" s="31" customFormat="1"/>
    <row r="9335" s="31" customFormat="1"/>
    <row r="9336" s="31" customFormat="1"/>
    <row r="9337" s="31" customFormat="1"/>
    <row r="9338" s="31" customFormat="1"/>
    <row r="9339" s="31" customFormat="1"/>
    <row r="9340" s="31" customFormat="1"/>
    <row r="9341" s="31" customFormat="1"/>
    <row r="9342" s="31" customFormat="1"/>
    <row r="9343" s="31" customFormat="1"/>
    <row r="9344" s="31" customFormat="1"/>
    <row r="9345" s="31" customFormat="1"/>
    <row r="9346" s="31" customFormat="1"/>
    <row r="9347" s="31" customFormat="1"/>
    <row r="9348" s="31" customFormat="1"/>
    <row r="9349" s="31" customFormat="1"/>
    <row r="9350" s="31" customFormat="1"/>
    <row r="9351" s="31" customFormat="1"/>
    <row r="9352" s="31" customFormat="1"/>
    <row r="9353" s="31" customFormat="1"/>
    <row r="9354" s="31" customFormat="1"/>
    <row r="9355" s="31" customFormat="1"/>
    <row r="9356" s="31" customFormat="1"/>
    <row r="9357" s="31" customFormat="1"/>
    <row r="9358" s="31" customFormat="1"/>
    <row r="9359" s="31" customFormat="1"/>
    <row r="9360" s="31" customFormat="1"/>
    <row r="9361" s="31" customFormat="1"/>
    <row r="9362" s="31" customFormat="1"/>
    <row r="9363" s="31" customFormat="1"/>
    <row r="9364" s="31" customFormat="1"/>
    <row r="9365" s="31" customFormat="1"/>
    <row r="9366" s="31" customFormat="1"/>
    <row r="9367" s="31" customFormat="1"/>
    <row r="9368" s="31" customFormat="1"/>
    <row r="9369" s="31" customFormat="1"/>
    <row r="9370" s="31" customFormat="1"/>
    <row r="9371" s="31" customFormat="1"/>
    <row r="9372" s="31" customFormat="1"/>
    <row r="9373" s="31" customFormat="1"/>
    <row r="9374" s="31" customFormat="1"/>
    <row r="9375" s="31" customFormat="1"/>
    <row r="9376" s="31" customFormat="1"/>
    <row r="9377" s="31" customFormat="1"/>
    <row r="9378" s="31" customFormat="1"/>
    <row r="9379" s="31" customFormat="1"/>
    <row r="9380" s="31" customFormat="1"/>
    <row r="9381" s="31" customFormat="1"/>
    <row r="9382" s="31" customFormat="1"/>
    <row r="9383" s="31" customFormat="1"/>
    <row r="9384" s="31" customFormat="1"/>
    <row r="9385" s="31" customFormat="1"/>
    <row r="9386" s="31" customFormat="1"/>
    <row r="9387" s="31" customFormat="1"/>
    <row r="9388" s="31" customFormat="1"/>
    <row r="9389" s="31" customFormat="1"/>
    <row r="9390" s="31" customFormat="1"/>
    <row r="9391" s="31" customFormat="1"/>
    <row r="9392" s="31" customFormat="1"/>
    <row r="9393" s="31" customFormat="1"/>
    <row r="9394" s="31" customFormat="1"/>
    <row r="9395" s="31" customFormat="1"/>
    <row r="9396" s="31" customFormat="1"/>
    <row r="9397" s="31" customFormat="1"/>
    <row r="9398" s="31" customFormat="1"/>
    <row r="9399" s="31" customFormat="1"/>
    <row r="9400" s="31" customFormat="1"/>
    <row r="9401" s="31" customFormat="1"/>
    <row r="9402" s="31" customFormat="1"/>
    <row r="9403" s="31" customFormat="1"/>
    <row r="9404" s="31" customFormat="1"/>
    <row r="9405" s="31" customFormat="1"/>
    <row r="9406" s="31" customFormat="1"/>
    <row r="9407" s="31" customFormat="1"/>
    <row r="9408" s="31" customFormat="1"/>
    <row r="9409" s="31" customFormat="1"/>
    <row r="9410" s="31" customFormat="1"/>
    <row r="9411" s="31" customFormat="1"/>
    <row r="9412" s="31" customFormat="1"/>
    <row r="9413" s="31" customFormat="1"/>
    <row r="9414" s="31" customFormat="1"/>
    <row r="9415" s="31" customFormat="1"/>
    <row r="9416" s="31" customFormat="1"/>
    <row r="9417" s="31" customFormat="1"/>
    <row r="9418" s="31" customFormat="1"/>
    <row r="9419" s="31" customFormat="1"/>
    <row r="9420" s="31" customFormat="1"/>
    <row r="9421" s="31" customFormat="1"/>
    <row r="9422" s="31" customFormat="1"/>
    <row r="9423" s="31" customFormat="1"/>
    <row r="9424" s="31" customFormat="1"/>
    <row r="9425" s="31" customFormat="1"/>
    <row r="9426" s="31" customFormat="1"/>
    <row r="9427" s="31" customFormat="1"/>
    <row r="9428" s="31" customFormat="1"/>
    <row r="9429" s="31" customFormat="1"/>
    <row r="9430" s="31" customFormat="1"/>
    <row r="9431" s="31" customFormat="1"/>
    <row r="9432" s="31" customFormat="1"/>
    <row r="9433" s="31" customFormat="1"/>
    <row r="9434" s="31" customFormat="1"/>
    <row r="9435" s="31" customFormat="1"/>
    <row r="9436" s="31" customFormat="1"/>
    <row r="9437" s="31" customFormat="1"/>
    <row r="9438" s="31" customFormat="1"/>
    <row r="9439" s="31" customFormat="1"/>
    <row r="9440" s="31" customFormat="1"/>
    <row r="9441" s="31" customFormat="1"/>
    <row r="9442" s="31" customFormat="1"/>
    <row r="9443" s="31" customFormat="1"/>
    <row r="9444" s="31" customFormat="1"/>
    <row r="9445" s="31" customFormat="1"/>
    <row r="9446" s="31" customFormat="1"/>
    <row r="9447" s="31" customFormat="1"/>
    <row r="9448" s="31" customFormat="1"/>
    <row r="9449" s="31" customFormat="1"/>
    <row r="9450" s="31" customFormat="1"/>
    <row r="9451" s="31" customFormat="1"/>
    <row r="9452" s="31" customFormat="1"/>
    <row r="9453" s="31" customFormat="1"/>
    <row r="9454" s="31" customFormat="1"/>
    <row r="9455" s="31" customFormat="1"/>
    <row r="9456" s="31" customFormat="1"/>
    <row r="9457" s="31" customFormat="1"/>
    <row r="9458" s="31" customFormat="1"/>
    <row r="9459" s="31" customFormat="1"/>
    <row r="9460" s="31" customFormat="1"/>
    <row r="9461" s="31" customFormat="1"/>
    <row r="9462" s="31" customFormat="1"/>
    <row r="9463" s="31" customFormat="1"/>
    <row r="9464" s="31" customFormat="1"/>
    <row r="9465" s="31" customFormat="1"/>
    <row r="9466" s="31" customFormat="1"/>
    <row r="9467" s="31" customFormat="1"/>
    <row r="9468" s="31" customFormat="1"/>
    <row r="9469" s="31" customFormat="1"/>
    <row r="9470" s="31" customFormat="1"/>
    <row r="9471" s="31" customFormat="1"/>
    <row r="9472" s="31" customFormat="1"/>
    <row r="9473" s="31" customFormat="1"/>
    <row r="9474" s="31" customFormat="1"/>
    <row r="9475" s="31" customFormat="1"/>
    <row r="9476" s="31" customFormat="1"/>
    <row r="9477" s="31" customFormat="1"/>
    <row r="9478" s="31" customFormat="1"/>
    <row r="9479" s="31" customFormat="1"/>
    <row r="9480" s="31" customFormat="1"/>
    <row r="9481" s="31" customFormat="1"/>
    <row r="9482" s="31" customFormat="1"/>
    <row r="9483" s="31" customFormat="1"/>
    <row r="9484" s="31" customFormat="1"/>
    <row r="9485" s="31" customFormat="1"/>
    <row r="9486" s="31" customFormat="1"/>
    <row r="9487" s="31" customFormat="1"/>
    <row r="9488" s="31" customFormat="1"/>
    <row r="9489" s="31" customFormat="1"/>
    <row r="9490" s="31" customFormat="1"/>
    <row r="9491" s="31" customFormat="1"/>
    <row r="9492" s="31" customFormat="1"/>
    <row r="9493" s="31" customFormat="1"/>
    <row r="9494" s="31" customFormat="1"/>
    <row r="9495" s="31" customFormat="1"/>
    <row r="9496" s="31" customFormat="1"/>
    <row r="9497" s="31" customFormat="1"/>
    <row r="9498" s="31" customFormat="1"/>
    <row r="9499" s="31" customFormat="1"/>
    <row r="9500" s="31" customFormat="1"/>
    <row r="9501" s="31" customFormat="1"/>
    <row r="9502" s="31" customFormat="1"/>
    <row r="9503" s="31" customFormat="1"/>
    <row r="9504" s="31" customFormat="1"/>
    <row r="9505" s="31" customFormat="1"/>
    <row r="9506" s="31" customFormat="1"/>
    <row r="9507" s="31" customFormat="1"/>
    <row r="9508" s="31" customFormat="1"/>
    <row r="9509" s="31" customFormat="1"/>
    <row r="9510" s="31" customFormat="1"/>
    <row r="9511" s="31" customFormat="1"/>
    <row r="9512" s="31" customFormat="1"/>
    <row r="9513" s="31" customFormat="1"/>
    <row r="9514" s="31" customFormat="1"/>
    <row r="9515" s="31" customFormat="1"/>
    <row r="9516" s="31" customFormat="1"/>
    <row r="9517" s="31" customFormat="1"/>
    <row r="9518" s="31" customFormat="1"/>
    <row r="9519" s="31" customFormat="1"/>
    <row r="9520" s="31" customFormat="1"/>
    <row r="9521" s="31" customFormat="1"/>
    <row r="9522" s="31" customFormat="1"/>
    <row r="9523" s="31" customFormat="1"/>
    <row r="9524" s="31" customFormat="1"/>
    <row r="9525" s="31" customFormat="1"/>
    <row r="9526" s="31" customFormat="1"/>
    <row r="9527" s="31" customFormat="1"/>
    <row r="9528" s="31" customFormat="1"/>
    <row r="9529" s="31" customFormat="1"/>
    <row r="9530" s="31" customFormat="1"/>
    <row r="9531" s="31" customFormat="1"/>
    <row r="9532" s="31" customFormat="1"/>
    <row r="9533" s="31" customFormat="1"/>
    <row r="9534" s="31" customFormat="1"/>
    <row r="9535" s="31" customFormat="1"/>
    <row r="9536" s="31" customFormat="1"/>
    <row r="9537" s="31" customFormat="1"/>
    <row r="9538" s="31" customFormat="1"/>
    <row r="9539" s="31" customFormat="1"/>
    <row r="9540" s="31" customFormat="1"/>
    <row r="9541" s="31" customFormat="1"/>
    <row r="9542" s="31" customFormat="1"/>
    <row r="9543" s="31" customFormat="1"/>
    <row r="9544" s="31" customFormat="1"/>
    <row r="9545" s="31" customFormat="1"/>
    <row r="9546" s="31" customFormat="1"/>
    <row r="9547" s="31" customFormat="1"/>
    <row r="9548" s="31" customFormat="1"/>
    <row r="9549" s="31" customFormat="1"/>
    <row r="9550" s="31" customFormat="1"/>
    <row r="9551" s="31" customFormat="1"/>
    <row r="9552" s="31" customFormat="1"/>
    <row r="9553" s="31" customFormat="1"/>
    <row r="9554" s="31" customFormat="1"/>
    <row r="9555" s="31" customFormat="1"/>
    <row r="9556" s="31" customFormat="1"/>
    <row r="9557" s="31" customFormat="1"/>
    <row r="9558" s="31" customFormat="1"/>
    <row r="9559" s="31" customFormat="1"/>
    <row r="9560" s="31" customFormat="1"/>
    <row r="9561" s="31" customFormat="1"/>
    <row r="9562" s="31" customFormat="1"/>
    <row r="9563" s="31" customFormat="1"/>
    <row r="9564" s="31" customFormat="1"/>
    <row r="9565" s="31" customFormat="1"/>
    <row r="9566" s="31" customFormat="1"/>
    <row r="9567" s="31" customFormat="1"/>
    <row r="9568" s="31" customFormat="1"/>
    <row r="9569" s="31" customFormat="1"/>
    <row r="9570" s="31" customFormat="1"/>
    <row r="9571" s="31" customFormat="1"/>
    <row r="9572" s="31" customFormat="1"/>
    <row r="9573" s="31" customFormat="1"/>
    <row r="9574" s="31" customFormat="1"/>
    <row r="9575" s="31" customFormat="1"/>
    <row r="9576" s="31" customFormat="1"/>
    <row r="9577" s="31" customFormat="1"/>
    <row r="9578" s="31" customFormat="1"/>
    <row r="9579" s="31" customFormat="1"/>
    <row r="9580" s="31" customFormat="1"/>
    <row r="9581" s="31" customFormat="1"/>
    <row r="9582" s="31" customFormat="1"/>
    <row r="9583" s="31" customFormat="1"/>
    <row r="9584" s="31" customFormat="1"/>
    <row r="9585" s="31" customFormat="1"/>
    <row r="9586" s="31" customFormat="1"/>
    <row r="9587" s="31" customFormat="1"/>
    <row r="9588" s="31" customFormat="1"/>
    <row r="9589" s="31" customFormat="1"/>
    <row r="9590" s="31" customFormat="1"/>
    <row r="9591" s="31" customFormat="1"/>
    <row r="9592" s="31" customFormat="1"/>
    <row r="9593" s="31" customFormat="1"/>
    <row r="9594" s="31" customFormat="1"/>
    <row r="9595" s="31" customFormat="1"/>
    <row r="9596" s="31" customFormat="1"/>
    <row r="9597" s="31" customFormat="1"/>
    <row r="9598" s="31" customFormat="1"/>
    <row r="9599" s="31" customFormat="1"/>
    <row r="9600" s="31" customFormat="1"/>
    <row r="9601" s="31" customFormat="1"/>
    <row r="9602" s="31" customFormat="1"/>
    <row r="9603" s="31" customFormat="1"/>
    <row r="9604" s="31" customFormat="1"/>
    <row r="9605" s="31" customFormat="1"/>
    <row r="9606" s="31" customFormat="1"/>
    <row r="9607" s="31" customFormat="1"/>
    <row r="9608" s="31" customFormat="1"/>
    <row r="9609" s="31" customFormat="1"/>
    <row r="9610" s="31" customFormat="1"/>
    <row r="9611" s="31" customFormat="1"/>
    <row r="9612" s="31" customFormat="1"/>
    <row r="9613" s="31" customFormat="1"/>
    <row r="9614" s="31" customFormat="1"/>
    <row r="9615" s="31" customFormat="1"/>
    <row r="9616" s="31" customFormat="1"/>
    <row r="9617" s="31" customFormat="1"/>
    <row r="9618" s="31" customFormat="1"/>
    <row r="9619" s="31" customFormat="1"/>
    <row r="9620" s="31" customFormat="1"/>
    <row r="9621" s="31" customFormat="1"/>
    <row r="9622" s="31" customFormat="1"/>
    <row r="9623" s="31" customFormat="1"/>
    <row r="9624" s="31" customFormat="1"/>
    <row r="9625" s="31" customFormat="1"/>
    <row r="9626" s="31" customFormat="1"/>
    <row r="9627" s="31" customFormat="1"/>
    <row r="9628" s="31" customFormat="1"/>
    <row r="9629" s="31" customFormat="1"/>
    <row r="9630" s="31" customFormat="1"/>
    <row r="9631" s="31" customFormat="1"/>
    <row r="9632" s="31" customFormat="1"/>
    <row r="9633" s="31" customFormat="1"/>
    <row r="9634" s="31" customFormat="1"/>
    <row r="9635" s="31" customFormat="1"/>
    <row r="9636" s="31" customFormat="1"/>
    <row r="9637" s="31" customFormat="1"/>
    <row r="9638" s="31" customFormat="1"/>
    <row r="9639" s="31" customFormat="1"/>
    <row r="9640" s="31" customFormat="1"/>
    <row r="9641" s="31" customFormat="1"/>
    <row r="9642" s="31" customFormat="1"/>
    <row r="9643" s="31" customFormat="1"/>
    <row r="9644" s="31" customFormat="1"/>
    <row r="9645" s="31" customFormat="1"/>
    <row r="9646" s="31" customFormat="1"/>
    <row r="9647" s="31" customFormat="1"/>
    <row r="9648" s="31" customFormat="1"/>
    <row r="9649" s="31" customFormat="1"/>
    <row r="9650" s="31" customFormat="1"/>
    <row r="9651" s="31" customFormat="1"/>
    <row r="9652" s="31" customFormat="1"/>
    <row r="9653" s="31" customFormat="1"/>
    <row r="9654" s="31" customFormat="1"/>
    <row r="9655" s="31" customFormat="1"/>
    <row r="9656" s="31" customFormat="1"/>
    <row r="9657" s="31" customFormat="1"/>
    <row r="9658" s="31" customFormat="1"/>
    <row r="9659" s="31" customFormat="1"/>
    <row r="9660" s="31" customFormat="1"/>
    <row r="9661" s="31" customFormat="1"/>
    <row r="9662" s="31" customFormat="1"/>
    <row r="9663" s="31" customFormat="1"/>
    <row r="9664" s="31" customFormat="1"/>
    <row r="9665" s="31" customFormat="1"/>
    <row r="9666" s="31" customFormat="1"/>
    <row r="9667" s="31" customFormat="1"/>
    <row r="9668" s="31" customFormat="1"/>
    <row r="9669" s="31" customFormat="1"/>
    <row r="9670" s="31" customFormat="1"/>
    <row r="9671" s="31" customFormat="1"/>
    <row r="9672" s="31" customFormat="1"/>
    <row r="9673" s="31" customFormat="1"/>
    <row r="9674" s="31" customFormat="1"/>
    <row r="9675" s="31" customFormat="1"/>
    <row r="9676" s="31" customFormat="1"/>
    <row r="9677" s="31" customFormat="1"/>
    <row r="9678" s="31" customFormat="1"/>
    <row r="9679" s="31" customFormat="1"/>
    <row r="9680" s="31" customFormat="1"/>
    <row r="9681" s="31" customFormat="1"/>
    <row r="9682" s="31" customFormat="1"/>
    <row r="9683" s="31" customFormat="1"/>
    <row r="9684" s="31" customFormat="1"/>
    <row r="9685" s="31" customFormat="1"/>
    <row r="9686" s="31" customFormat="1"/>
    <row r="9687" s="31" customFormat="1"/>
    <row r="9688" s="31" customFormat="1"/>
    <row r="9689" s="31" customFormat="1"/>
    <row r="9690" s="31" customFormat="1"/>
    <row r="9691" s="31" customFormat="1"/>
    <row r="9692" s="31" customFormat="1"/>
    <row r="9693" s="31" customFormat="1"/>
    <row r="9694" s="31" customFormat="1"/>
    <row r="9695" s="31" customFormat="1"/>
    <row r="9696" s="31" customFormat="1"/>
    <row r="9697" s="31" customFormat="1"/>
    <row r="9698" s="31" customFormat="1"/>
    <row r="9699" s="31" customFormat="1"/>
    <row r="9700" s="31" customFormat="1"/>
    <row r="9701" s="31" customFormat="1"/>
    <row r="9702" s="31" customFormat="1"/>
    <row r="9703" s="31" customFormat="1"/>
    <row r="9704" s="31" customFormat="1"/>
    <row r="9705" s="31" customFormat="1"/>
    <row r="9706" s="31" customFormat="1"/>
    <row r="9707" s="31" customFormat="1"/>
    <row r="9708" s="31" customFormat="1"/>
    <row r="9709" s="31" customFormat="1"/>
    <row r="9710" s="31" customFormat="1"/>
    <row r="9711" s="31" customFormat="1"/>
    <row r="9712" s="31" customFormat="1"/>
    <row r="9713" s="31" customFormat="1"/>
    <row r="9714" s="31" customFormat="1"/>
    <row r="9715" s="31" customFormat="1"/>
    <row r="9716" s="31" customFormat="1"/>
    <row r="9717" s="31" customFormat="1"/>
    <row r="9718" s="31" customFormat="1"/>
    <row r="9719" s="31" customFormat="1"/>
    <row r="9720" s="31" customFormat="1"/>
    <row r="9721" s="31" customFormat="1"/>
    <row r="9722" s="31" customFormat="1"/>
    <row r="9723" s="31" customFormat="1"/>
    <row r="9724" s="31" customFormat="1"/>
    <row r="9725" s="31" customFormat="1"/>
    <row r="9726" s="31" customFormat="1"/>
    <row r="9727" s="31" customFormat="1"/>
    <row r="9728" s="31" customFormat="1"/>
    <row r="9729" s="31" customFormat="1"/>
    <row r="9730" s="31" customFormat="1"/>
    <row r="9731" s="31" customFormat="1"/>
    <row r="9732" s="31" customFormat="1"/>
    <row r="9733" s="31" customFormat="1"/>
    <row r="9734" s="31" customFormat="1"/>
    <row r="9735" s="31" customFormat="1"/>
    <row r="9736" s="31" customFormat="1"/>
    <row r="9737" s="31" customFormat="1"/>
    <row r="9738" s="31" customFormat="1"/>
    <row r="9739" s="31" customFormat="1"/>
    <row r="9740" s="31" customFormat="1"/>
    <row r="9741" s="31" customFormat="1"/>
    <row r="9742" s="31" customFormat="1"/>
    <row r="9743" s="31" customFormat="1"/>
    <row r="9744" s="31" customFormat="1"/>
    <row r="9745" s="31" customFormat="1"/>
    <row r="9746" s="31" customFormat="1"/>
    <row r="9747" s="31" customFormat="1"/>
    <row r="9748" s="31" customFormat="1"/>
    <row r="9749" s="31" customFormat="1"/>
    <row r="9750" s="31" customFormat="1"/>
    <row r="9751" s="31" customFormat="1"/>
    <row r="9752" s="31" customFormat="1"/>
    <row r="9753" s="31" customFormat="1"/>
    <row r="9754" s="31" customFormat="1"/>
    <row r="9755" s="31" customFormat="1"/>
    <row r="9756" s="31" customFormat="1"/>
    <row r="9757" s="31" customFormat="1"/>
    <row r="9758" s="31" customFormat="1"/>
    <row r="9759" s="31" customFormat="1"/>
    <row r="9760" s="31" customFormat="1"/>
    <row r="9761" s="31" customFormat="1"/>
    <row r="9762" s="31" customFormat="1"/>
    <row r="9763" s="31" customFormat="1"/>
    <row r="9764" s="31" customFormat="1"/>
    <row r="9765" s="31" customFormat="1"/>
    <row r="9766" s="31" customFormat="1"/>
    <row r="9767" s="31" customFormat="1"/>
    <row r="9768" s="31" customFormat="1"/>
    <row r="9769" s="31" customFormat="1"/>
    <row r="9770" s="31" customFormat="1"/>
    <row r="9771" s="31" customFormat="1"/>
    <row r="9772" s="31" customFormat="1"/>
    <row r="9773" s="31" customFormat="1"/>
    <row r="9774" s="31" customFormat="1"/>
    <row r="9775" s="31" customFormat="1"/>
    <row r="9776" s="31" customFormat="1"/>
    <row r="9777" s="31" customFormat="1"/>
    <row r="9778" s="31" customFormat="1"/>
    <row r="9779" s="31" customFormat="1"/>
    <row r="9780" s="31" customFormat="1"/>
    <row r="9781" s="31" customFormat="1"/>
    <row r="9782" s="31" customFormat="1"/>
    <row r="9783" s="31" customFormat="1"/>
    <row r="9784" s="31" customFormat="1"/>
    <row r="9785" s="31" customFormat="1"/>
    <row r="9786" s="31" customFormat="1"/>
    <row r="9787" s="31" customFormat="1"/>
    <row r="9788" s="31" customFormat="1"/>
    <row r="9789" s="31" customFormat="1"/>
    <row r="9790" s="31" customFormat="1"/>
    <row r="9791" s="31" customFormat="1"/>
    <row r="9792" s="31" customFormat="1"/>
    <row r="9793" s="31" customFormat="1"/>
    <row r="9794" s="31" customFormat="1"/>
    <row r="9795" s="31" customFormat="1"/>
    <row r="9796" s="31" customFormat="1"/>
    <row r="9797" s="31" customFormat="1"/>
    <row r="9798" s="31" customFormat="1"/>
    <row r="9799" s="31" customFormat="1"/>
    <row r="9800" s="31" customFormat="1"/>
    <row r="9801" s="31" customFormat="1"/>
    <row r="9802" s="31" customFormat="1"/>
    <row r="9803" s="31" customFormat="1"/>
    <row r="9804" s="31" customFormat="1"/>
    <row r="9805" s="31" customFormat="1"/>
    <row r="9806" s="31" customFormat="1"/>
    <row r="9807" s="31" customFormat="1"/>
    <row r="9808" s="31" customFormat="1"/>
    <row r="9809" s="31" customFormat="1"/>
    <row r="9810" s="31" customFormat="1"/>
    <row r="9811" s="31" customFormat="1"/>
    <row r="9812" s="31" customFormat="1"/>
    <row r="9813" s="31" customFormat="1"/>
    <row r="9814" s="31" customFormat="1"/>
    <row r="9815" s="31" customFormat="1"/>
    <row r="9816" s="31" customFormat="1"/>
    <row r="9817" s="31" customFormat="1"/>
    <row r="9818" s="31" customFormat="1"/>
    <row r="9819" s="31" customFormat="1"/>
    <row r="9820" s="31" customFormat="1"/>
    <row r="9821" s="31" customFormat="1"/>
    <row r="9822" s="31" customFormat="1"/>
    <row r="9823" s="31" customFormat="1"/>
    <row r="9824" s="31" customFormat="1"/>
    <row r="9825" s="31" customFormat="1"/>
    <row r="9826" s="31" customFormat="1"/>
    <row r="9827" s="31" customFormat="1"/>
    <row r="9828" s="31" customFormat="1"/>
    <row r="9829" s="31" customFormat="1"/>
    <row r="9830" s="31" customFormat="1"/>
    <row r="9831" s="31" customFormat="1"/>
    <row r="9832" s="31" customFormat="1"/>
    <row r="9833" s="31" customFormat="1"/>
    <row r="9834" s="31" customFormat="1"/>
    <row r="9835" s="31" customFormat="1"/>
    <row r="9836" s="31" customFormat="1"/>
    <row r="9837" s="31" customFormat="1"/>
    <row r="9838" s="31" customFormat="1"/>
    <row r="9839" s="31" customFormat="1"/>
    <row r="9840" s="31" customFormat="1"/>
    <row r="9841" s="31" customFormat="1"/>
    <row r="9842" s="31" customFormat="1"/>
    <row r="9843" s="31" customFormat="1"/>
    <row r="9844" s="31" customFormat="1"/>
    <row r="9845" s="31" customFormat="1"/>
    <row r="9846" s="31" customFormat="1"/>
    <row r="9847" s="31" customFormat="1"/>
    <row r="9848" s="31" customFormat="1"/>
    <row r="9849" s="31" customFormat="1"/>
    <row r="9850" s="31" customFormat="1"/>
    <row r="9851" s="31" customFormat="1"/>
    <row r="9852" s="31" customFormat="1"/>
    <row r="9853" s="31" customFormat="1"/>
    <row r="9854" s="31" customFormat="1"/>
    <row r="9855" s="31" customFormat="1"/>
    <row r="9856" s="31" customFormat="1"/>
    <row r="9857" s="31" customFormat="1"/>
    <row r="9858" s="31" customFormat="1"/>
    <row r="9859" s="31" customFormat="1"/>
    <row r="9860" s="31" customFormat="1"/>
    <row r="9861" s="31" customFormat="1"/>
    <row r="9862" s="31" customFormat="1"/>
    <row r="9863" s="31" customFormat="1"/>
    <row r="9864" s="31" customFormat="1"/>
    <row r="9865" s="31" customFormat="1"/>
    <row r="9866" s="31" customFormat="1"/>
    <row r="9867" s="31" customFormat="1"/>
    <row r="9868" s="31" customFormat="1"/>
    <row r="9869" s="31" customFormat="1"/>
    <row r="9870" s="31" customFormat="1"/>
    <row r="9871" s="31" customFormat="1"/>
    <row r="9872" s="31" customFormat="1"/>
    <row r="9873" s="31" customFormat="1"/>
    <row r="9874" s="31" customFormat="1"/>
    <row r="9875" s="31" customFormat="1"/>
    <row r="9876" s="31" customFormat="1"/>
    <row r="9877" s="31" customFormat="1"/>
    <row r="9878" s="31" customFormat="1"/>
    <row r="9879" s="31" customFormat="1"/>
    <row r="9880" s="31" customFormat="1"/>
    <row r="9881" s="31" customFormat="1"/>
    <row r="9882" s="31" customFormat="1"/>
    <row r="9883" s="31" customFormat="1"/>
    <row r="9884" s="31" customFormat="1"/>
    <row r="9885" s="31" customFormat="1"/>
    <row r="9886" s="31" customFormat="1"/>
    <row r="9887" s="31" customFormat="1"/>
    <row r="9888" s="31" customFormat="1"/>
    <row r="9889" s="31" customFormat="1"/>
    <row r="9890" s="31" customFormat="1"/>
    <row r="9891" s="31" customFormat="1"/>
    <row r="9892" s="31" customFormat="1"/>
    <row r="9893" s="31" customFormat="1"/>
    <row r="9894" s="31" customFormat="1"/>
    <row r="9895" s="31" customFormat="1"/>
    <row r="9896" s="31" customFormat="1"/>
    <row r="9897" s="31" customFormat="1"/>
    <row r="9898" s="31" customFormat="1"/>
    <row r="9899" s="31" customFormat="1"/>
    <row r="9900" s="31" customFormat="1"/>
    <row r="9901" s="31" customFormat="1"/>
    <row r="9902" s="31" customFormat="1"/>
    <row r="9903" s="31" customFormat="1"/>
    <row r="9904" s="31" customFormat="1"/>
    <row r="9905" s="31" customFormat="1"/>
    <row r="9906" s="31" customFormat="1"/>
    <row r="9907" s="31" customFormat="1"/>
    <row r="9908" s="31" customFormat="1"/>
    <row r="9909" s="31" customFormat="1"/>
    <row r="9910" s="31" customFormat="1"/>
    <row r="9911" s="31" customFormat="1"/>
    <row r="9912" s="31" customFormat="1"/>
    <row r="9913" s="31" customFormat="1"/>
    <row r="9914" s="31" customFormat="1"/>
    <row r="9915" s="31" customFormat="1"/>
    <row r="9916" s="31" customFormat="1"/>
    <row r="9917" s="31" customFormat="1"/>
    <row r="9918" s="31" customFormat="1"/>
    <row r="9919" s="31" customFormat="1"/>
    <row r="9920" s="31" customFormat="1"/>
    <row r="9921" s="31" customFormat="1"/>
    <row r="9922" s="31" customFormat="1"/>
    <row r="9923" s="31" customFormat="1"/>
    <row r="9924" s="31" customFormat="1"/>
    <row r="9925" s="31" customFormat="1"/>
    <row r="9926" s="31" customFormat="1"/>
    <row r="9927" s="31" customFormat="1"/>
    <row r="9928" s="31" customFormat="1"/>
    <row r="9929" s="31" customFormat="1"/>
    <row r="9930" s="31" customFormat="1"/>
    <row r="9931" s="31" customFormat="1"/>
    <row r="9932" s="31" customFormat="1"/>
    <row r="9933" s="31" customFormat="1"/>
    <row r="9934" s="31" customFormat="1"/>
    <row r="9935" s="31" customFormat="1"/>
    <row r="9936" s="31" customFormat="1"/>
    <row r="9937" s="31" customFormat="1"/>
    <row r="9938" s="31" customFormat="1"/>
    <row r="9939" s="31" customFormat="1"/>
    <row r="9940" s="31" customFormat="1"/>
    <row r="9941" s="31" customFormat="1"/>
    <row r="9942" s="31" customFormat="1"/>
    <row r="9943" s="31" customFormat="1"/>
    <row r="9944" s="31" customFormat="1"/>
    <row r="9945" s="31" customFormat="1"/>
    <row r="9946" s="31" customFormat="1"/>
    <row r="9947" s="31" customFormat="1"/>
    <row r="9948" s="31" customFormat="1"/>
    <row r="9949" s="31" customFormat="1"/>
    <row r="9950" s="31" customFormat="1"/>
    <row r="9951" s="31" customFormat="1"/>
    <row r="9952" s="31" customFormat="1"/>
    <row r="9953" s="31" customFormat="1"/>
    <row r="9954" s="31" customFormat="1"/>
    <row r="9955" s="31" customFormat="1"/>
    <row r="9956" s="31" customFormat="1"/>
    <row r="9957" s="31" customFormat="1"/>
    <row r="9958" s="31" customFormat="1"/>
    <row r="9959" s="31" customFormat="1"/>
    <row r="9960" s="31" customFormat="1"/>
    <row r="9961" s="31" customFormat="1"/>
    <row r="9962" s="31" customFormat="1"/>
    <row r="9963" s="31" customFormat="1"/>
    <row r="9964" s="31" customFormat="1"/>
    <row r="9965" s="31" customFormat="1"/>
    <row r="9966" s="31" customFormat="1"/>
    <row r="9967" s="31" customFormat="1"/>
    <row r="9968" s="31" customFormat="1"/>
    <row r="9969" s="31" customFormat="1"/>
    <row r="9970" s="31" customFormat="1"/>
    <row r="9971" s="31" customFormat="1"/>
    <row r="9972" s="31" customFormat="1"/>
    <row r="9973" s="31" customFormat="1"/>
    <row r="9974" s="31" customFormat="1"/>
    <row r="9975" s="31" customFormat="1"/>
    <row r="9976" s="31" customFormat="1"/>
    <row r="9977" s="31" customFormat="1"/>
    <row r="9978" s="31" customFormat="1"/>
    <row r="9979" s="31" customFormat="1"/>
    <row r="9980" s="31" customFormat="1"/>
    <row r="9981" s="31" customFormat="1"/>
    <row r="9982" s="31" customFormat="1"/>
    <row r="9983" s="31" customFormat="1"/>
    <row r="9984" s="31" customFormat="1"/>
    <row r="9985" s="31" customFormat="1"/>
    <row r="9986" s="31" customFormat="1"/>
    <row r="9987" s="31" customFormat="1"/>
    <row r="9988" s="31" customFormat="1"/>
    <row r="9989" s="31" customFormat="1"/>
    <row r="9990" s="31" customFormat="1"/>
    <row r="9991" s="31" customFormat="1"/>
    <row r="9992" s="31" customFormat="1"/>
  </sheetData>
  <mergeCells count="9">
    <mergeCell ref="B34:S34"/>
    <mergeCell ref="B32:S32"/>
    <mergeCell ref="B2:S2"/>
    <mergeCell ref="B21:B22"/>
    <mergeCell ref="B3:S3"/>
    <mergeCell ref="F9:L9"/>
    <mergeCell ref="M9:S9"/>
    <mergeCell ref="B5:S7"/>
    <mergeCell ref="B13:B18"/>
  </mergeCells>
  <phoneticPr fontId="42" type="noConversion"/>
  <printOptions horizontalCentered="1" verticalCentered="1"/>
  <pageMargins left="0.70866141732283472" right="0.70866141732283472" top="0.74803149606299213" bottom="0.74803149606299213" header="0.31496062992125984" footer="0.31496062992125984"/>
  <pageSetup paperSize="9" scale="52"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pageSetUpPr fitToPage="1"/>
  </sheetPr>
  <dimension ref="A1:BX435"/>
  <sheetViews>
    <sheetView topLeftCell="A12" zoomScale="75" zoomScaleNormal="75" workbookViewId="0">
      <selection activeCell="G32" sqref="A30:G32"/>
    </sheetView>
  </sheetViews>
  <sheetFormatPr defaultColWidth="10.85546875" defaultRowHeight="15"/>
  <cols>
    <col min="1" max="1" width="2.28515625" style="31" customWidth="1"/>
    <col min="2" max="2" width="10" bestFit="1" customWidth="1"/>
    <col min="3" max="3" width="47.42578125" bestFit="1" customWidth="1"/>
    <col min="4" max="4" width="19.85546875" bestFit="1" customWidth="1"/>
    <col min="5" max="5" width="19.7109375" bestFit="1" customWidth="1"/>
    <col min="6" max="6" width="21.140625" customWidth="1"/>
    <col min="7" max="76" width="10.85546875" style="31"/>
  </cols>
  <sheetData>
    <row r="1" spans="1:76" s="31" customFormat="1" ht="25.5" customHeight="1"/>
    <row r="2" spans="1:76" s="31" customFormat="1" ht="20.25" customHeight="1">
      <c r="B2" s="798" t="s">
        <v>14</v>
      </c>
      <c r="C2" s="799"/>
      <c r="D2" s="799"/>
      <c r="E2" s="799"/>
      <c r="F2" s="800"/>
    </row>
    <row r="3" spans="1:76" s="31" customFormat="1" ht="42.75" customHeight="1">
      <c r="B3" s="798" t="s">
        <v>2</v>
      </c>
      <c r="C3" s="799"/>
      <c r="D3" s="799"/>
      <c r="E3" s="799"/>
      <c r="F3" s="800"/>
    </row>
    <row r="4" spans="1:76" s="31" customFormat="1"/>
    <row r="5" spans="1:76" s="31" customFormat="1" ht="45" customHeight="1">
      <c r="B5" s="823" t="s">
        <v>64</v>
      </c>
      <c r="C5" s="824"/>
      <c r="D5" s="824"/>
      <c r="E5" s="824"/>
      <c r="F5" s="825"/>
    </row>
    <row r="6" spans="1:76" s="31" customFormat="1">
      <c r="D6" s="117"/>
    </row>
    <row r="7" spans="1:76" ht="28.5" customHeight="1" thickBot="1">
      <c r="B7" s="31"/>
      <c r="C7" s="820" t="s">
        <v>65</v>
      </c>
      <c r="D7" s="526" t="s">
        <v>66</v>
      </c>
      <c r="E7" s="526" t="s">
        <v>67</v>
      </c>
      <c r="F7" s="527" t="s">
        <v>68</v>
      </c>
    </row>
    <row r="8" spans="1:76" ht="15.75" thickBot="1">
      <c r="B8" s="31"/>
      <c r="C8" s="821"/>
      <c r="D8" s="20" t="s">
        <v>36</v>
      </c>
      <c r="E8" s="20" t="s">
        <v>36</v>
      </c>
      <c r="F8" s="528" t="s">
        <v>36</v>
      </c>
    </row>
    <row r="9" spans="1:76" ht="15.75" thickBot="1">
      <c r="B9" s="31"/>
      <c r="C9" s="697" t="s">
        <v>69</v>
      </c>
      <c r="D9" s="28">
        <f>+BASE_PREDIOS_PP!J19</f>
        <v>68953260</v>
      </c>
      <c r="E9" s="28">
        <f>+BASE_PREDIOS_PP!Q19</f>
        <v>67753956</v>
      </c>
      <c r="F9" s="625">
        <f>D9+E9</f>
        <v>136707216</v>
      </c>
    </row>
    <row r="10" spans="1:76" ht="15.75" thickBot="1">
      <c r="B10" s="31"/>
      <c r="C10" s="697" t="s">
        <v>51</v>
      </c>
      <c r="D10" s="28">
        <f>+BASE_PREDIOS_PP!J23</f>
        <v>7748880</v>
      </c>
      <c r="E10" s="28">
        <f>+BASE_PREDIOS_PP!Q23</f>
        <v>7748880</v>
      </c>
      <c r="F10" s="625">
        <f>D10+E10</f>
        <v>15497760</v>
      </c>
    </row>
    <row r="11" spans="1:76">
      <c r="B11" s="31"/>
      <c r="C11" s="698" t="s">
        <v>70</v>
      </c>
      <c r="D11" s="699">
        <f>SUM(D9:D10)</f>
        <v>76702140</v>
      </c>
      <c r="E11" s="699">
        <f>SUM(E9:E10)</f>
        <v>75502836</v>
      </c>
      <c r="F11" s="700">
        <f>SUM(F9:F10)</f>
        <v>152204976</v>
      </c>
    </row>
    <row r="12" spans="1:76" s="31" customFormat="1"/>
    <row r="13" spans="1:76" s="31" customFormat="1" ht="14.45" customHeight="1">
      <c r="B13" s="822" t="s">
        <v>71</v>
      </c>
      <c r="C13" s="822"/>
      <c r="D13" s="822"/>
      <c r="E13" s="822"/>
      <c r="F13" s="822"/>
      <c r="G13" s="118"/>
      <c r="H13" s="118"/>
      <c r="I13" s="118"/>
      <c r="K13" s="118"/>
      <c r="L13" s="118"/>
    </row>
    <row r="14" spans="1:76" s="203" customFormat="1" ht="25.5">
      <c r="A14" s="200"/>
      <c r="B14" s="201" t="s">
        <v>72</v>
      </c>
      <c r="C14" s="204" t="s">
        <v>73</v>
      </c>
      <c r="D14" s="202" t="s">
        <v>74</v>
      </c>
      <c r="E14" s="202" t="s">
        <v>75</v>
      </c>
      <c r="F14" s="202" t="s">
        <v>76</v>
      </c>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c r="AT14" s="200"/>
      <c r="AU14" s="200"/>
      <c r="AV14" s="200"/>
      <c r="AW14" s="200"/>
      <c r="AX14" s="200"/>
      <c r="AY14" s="200"/>
      <c r="AZ14" s="200"/>
      <c r="BA14" s="200"/>
      <c r="BB14" s="200"/>
      <c r="BC14" s="200"/>
      <c r="BD14" s="200"/>
      <c r="BE14" s="200"/>
      <c r="BF14" s="200"/>
      <c r="BG14" s="200"/>
      <c r="BH14" s="200"/>
      <c r="BI14" s="200"/>
      <c r="BJ14" s="200"/>
      <c r="BK14" s="200"/>
      <c r="BL14" s="200"/>
      <c r="BM14" s="200"/>
      <c r="BN14" s="200"/>
      <c r="BO14" s="200"/>
      <c r="BP14" s="200"/>
      <c r="BQ14" s="200"/>
      <c r="BR14" s="200"/>
      <c r="BS14" s="200"/>
      <c r="BT14" s="200"/>
      <c r="BU14" s="200"/>
      <c r="BV14" s="200"/>
      <c r="BW14" s="200"/>
      <c r="BX14" s="200"/>
    </row>
    <row r="15" spans="1:76">
      <c r="B15" s="106">
        <v>1</v>
      </c>
      <c r="C15" s="104" t="s">
        <v>77</v>
      </c>
      <c r="D15" s="102" t="s">
        <v>38</v>
      </c>
      <c r="E15" s="151">
        <f>+'CUADRO DE AREAS'!D6</f>
        <v>31717.200000000001</v>
      </c>
      <c r="F15" s="108">
        <f t="shared" ref="F15:F21" si="0">E15/$E$21</f>
        <v>0.51820409763748654</v>
      </c>
    </row>
    <row r="16" spans="1:76">
      <c r="B16" s="106">
        <v>2</v>
      </c>
      <c r="C16" s="104" t="s">
        <v>77</v>
      </c>
      <c r="D16" s="102" t="s">
        <v>40</v>
      </c>
      <c r="E16" s="151">
        <f>+'CUADRO DE AREAS'!D7</f>
        <v>9849.1</v>
      </c>
      <c r="F16" s="108">
        <f t="shared" si="0"/>
        <v>0.16091723033689509</v>
      </c>
    </row>
    <row r="17" spans="1:76">
      <c r="B17" s="106">
        <v>3</v>
      </c>
      <c r="C17" s="104" t="s">
        <v>77</v>
      </c>
      <c r="D17" s="102" t="s">
        <v>42</v>
      </c>
      <c r="E17" s="151">
        <f>+'CUADRO DE AREAS'!D8</f>
        <v>10721.7</v>
      </c>
      <c r="F17" s="108">
        <f t="shared" si="0"/>
        <v>0.17517400254876975</v>
      </c>
    </row>
    <row r="18" spans="1:76">
      <c r="B18" s="106">
        <v>4</v>
      </c>
      <c r="C18" s="104" t="s">
        <v>77</v>
      </c>
      <c r="D18" s="102" t="s">
        <v>44</v>
      </c>
      <c r="E18" s="151">
        <f>+'CUADRO DE AREAS'!D9</f>
        <v>5744.1</v>
      </c>
      <c r="F18" s="108">
        <f t="shared" si="0"/>
        <v>9.3848642289971571E-2</v>
      </c>
    </row>
    <row r="19" spans="1:76">
      <c r="B19" s="106">
        <v>5</v>
      </c>
      <c r="C19" s="104" t="s">
        <v>77</v>
      </c>
      <c r="D19" s="102" t="s">
        <v>46</v>
      </c>
      <c r="E19" s="151">
        <f>+'CUADRO DE AREAS'!D10</f>
        <v>2124.1</v>
      </c>
      <c r="F19" s="108">
        <f t="shared" si="0"/>
        <v>3.4704113975754007E-2</v>
      </c>
    </row>
    <row r="20" spans="1:76">
      <c r="B20" s="106">
        <v>6</v>
      </c>
      <c r="C20" s="104" t="s">
        <v>77</v>
      </c>
      <c r="D20" s="102" t="s">
        <v>48</v>
      </c>
      <c r="E20" s="151">
        <f>+'CUADRO DE AREAS'!D11</f>
        <v>1049.8</v>
      </c>
      <c r="F20" s="108">
        <f t="shared" si="0"/>
        <v>1.7151913211123093E-2</v>
      </c>
    </row>
    <row r="21" spans="1:76">
      <c r="B21" s="103"/>
      <c r="C21" s="103"/>
      <c r="D21" s="103"/>
      <c r="E21" s="105">
        <f>SUM(E15:E20)</f>
        <v>61206</v>
      </c>
      <c r="F21" s="107">
        <f t="shared" si="0"/>
        <v>1</v>
      </c>
    </row>
    <row r="22" spans="1:76" s="31" customFormat="1"/>
    <row r="23" spans="1:76" s="31" customFormat="1">
      <c r="B23" s="822" t="s">
        <v>78</v>
      </c>
      <c r="C23" s="822"/>
      <c r="D23" s="822"/>
      <c r="E23" s="822"/>
      <c r="F23" s="822"/>
    </row>
    <row r="24" spans="1:76" s="203" customFormat="1" ht="25.5">
      <c r="A24" s="200"/>
      <c r="B24" s="201" t="s">
        <v>72</v>
      </c>
      <c r="C24" s="204" t="s">
        <v>73</v>
      </c>
      <c r="D24" s="202" t="s">
        <v>74</v>
      </c>
      <c r="E24" s="202" t="s">
        <v>75</v>
      </c>
      <c r="F24" s="202" t="s">
        <v>76</v>
      </c>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0"/>
      <c r="AS24" s="200"/>
      <c r="AT24" s="200"/>
      <c r="AU24" s="200"/>
      <c r="AV24" s="200"/>
      <c r="AW24" s="200"/>
      <c r="AX24" s="200"/>
      <c r="AY24" s="200"/>
      <c r="AZ24" s="200"/>
      <c r="BA24" s="200"/>
      <c r="BB24" s="200"/>
      <c r="BC24" s="200"/>
      <c r="BD24" s="200"/>
      <c r="BE24" s="200"/>
      <c r="BF24" s="200"/>
      <c r="BG24" s="200"/>
      <c r="BH24" s="200"/>
      <c r="BI24" s="200"/>
      <c r="BJ24" s="200"/>
      <c r="BK24" s="200"/>
      <c r="BL24" s="200"/>
      <c r="BM24" s="200"/>
      <c r="BN24" s="200"/>
      <c r="BO24" s="200"/>
      <c r="BP24" s="200"/>
      <c r="BQ24" s="200"/>
      <c r="BR24" s="200"/>
      <c r="BS24" s="200"/>
      <c r="BT24" s="200"/>
      <c r="BU24" s="200"/>
      <c r="BV24" s="200"/>
      <c r="BW24" s="200"/>
      <c r="BX24" s="200"/>
    </row>
    <row r="25" spans="1:76">
      <c r="B25" s="106">
        <v>7</v>
      </c>
      <c r="C25" s="104" t="s">
        <v>79</v>
      </c>
      <c r="D25" s="102" t="s">
        <v>52</v>
      </c>
      <c r="E25" s="151">
        <f>+'CUADRO DE AREAS'!D13</f>
        <v>5031.04</v>
      </c>
      <c r="F25" s="199">
        <f>E25/$E$27</f>
        <v>0.7791123362343978</v>
      </c>
    </row>
    <row r="26" spans="1:76">
      <c r="B26" s="106">
        <v>8</v>
      </c>
      <c r="C26" s="104" t="s">
        <v>80</v>
      </c>
      <c r="D26" s="102" t="s">
        <v>54</v>
      </c>
      <c r="E26" s="151">
        <f>+'CUADRO DE AREAS'!D14</f>
        <v>1426.36</v>
      </c>
      <c r="F26" s="199">
        <f>E26/$E$27</f>
        <v>0.22088766376560226</v>
      </c>
    </row>
    <row r="27" spans="1:76">
      <c r="B27" s="103"/>
      <c r="C27" s="103"/>
      <c r="D27" s="103"/>
      <c r="E27" s="105">
        <f>SUM(E25:E26)</f>
        <v>6457.4</v>
      </c>
      <c r="F27" s="107">
        <f>E27/$E$27</f>
        <v>1</v>
      </c>
    </row>
    <row r="28" spans="1:76" s="31" customFormat="1"/>
    <row r="29" spans="1:76" s="31" customFormat="1"/>
    <row r="30" spans="1:76" s="31" customFormat="1">
      <c r="B30"/>
      <c r="C30"/>
    </row>
    <row r="31" spans="1:76" s="31" customFormat="1"/>
    <row r="32" spans="1:76"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row r="202" s="31" customFormat="1"/>
    <row r="203" s="31" customFormat="1"/>
    <row r="204" s="31" customFormat="1"/>
    <row r="205" s="31" customFormat="1"/>
    <row r="206" s="31" customFormat="1"/>
    <row r="207" s="31" customFormat="1"/>
    <row r="208" s="31" customFormat="1"/>
    <row r="209" s="31" customFormat="1"/>
    <row r="210" s="31" customFormat="1"/>
    <row r="211" s="31" customFormat="1"/>
    <row r="212" s="31" customFormat="1"/>
    <row r="213" s="31" customFormat="1"/>
    <row r="214" s="31" customFormat="1"/>
    <row r="215" s="31" customFormat="1"/>
    <row r="216" s="31" customFormat="1"/>
    <row r="217" s="31" customFormat="1"/>
    <row r="218" s="31" customFormat="1"/>
    <row r="219" s="31" customFormat="1"/>
    <row r="220" s="31" customFormat="1"/>
    <row r="221" s="31" customFormat="1"/>
    <row r="222" s="31" customFormat="1"/>
    <row r="223" s="31" customFormat="1"/>
    <row r="224" s="31" customFormat="1"/>
    <row r="225" s="31" customFormat="1"/>
    <row r="226" s="31" customFormat="1"/>
    <row r="227" s="31" customFormat="1"/>
    <row r="228" s="31" customFormat="1"/>
    <row r="229" s="31" customFormat="1"/>
    <row r="230" s="31" customFormat="1"/>
    <row r="231" s="31" customFormat="1"/>
    <row r="232" s="31" customFormat="1"/>
    <row r="233" s="31" customFormat="1"/>
    <row r="234" s="31" customFormat="1"/>
    <row r="235" s="31" customFormat="1"/>
    <row r="236" s="31" customFormat="1"/>
    <row r="237" s="31" customFormat="1"/>
    <row r="238" s="31" customFormat="1"/>
    <row r="239" s="31" customFormat="1"/>
    <row r="240" s="31" customFormat="1"/>
    <row r="241" s="31" customFormat="1"/>
    <row r="242" s="31" customFormat="1"/>
    <row r="243" s="31" customFormat="1"/>
    <row r="244" s="31" customFormat="1"/>
    <row r="245" s="31" customFormat="1"/>
    <row r="246" s="31" customFormat="1"/>
    <row r="247" s="31" customFormat="1"/>
    <row r="248" s="31" customFormat="1"/>
    <row r="249" s="31" customFormat="1"/>
    <row r="250" s="31" customFormat="1"/>
    <row r="251" s="31" customFormat="1"/>
    <row r="252" s="31" customFormat="1"/>
    <row r="253" s="31" customFormat="1"/>
    <row r="254" s="31" customFormat="1"/>
    <row r="255" s="31" customFormat="1"/>
    <row r="256" s="31" customFormat="1"/>
    <row r="257" s="31" customFormat="1"/>
    <row r="258" s="31" customFormat="1"/>
    <row r="259" s="31" customFormat="1"/>
    <row r="260" s="31" customFormat="1"/>
    <row r="261" s="31" customFormat="1"/>
    <row r="262" s="31" customFormat="1"/>
    <row r="263" s="31" customFormat="1"/>
    <row r="264" s="31" customFormat="1"/>
    <row r="265" s="31" customFormat="1"/>
    <row r="266" s="31" customFormat="1"/>
    <row r="267" s="31" customFormat="1"/>
    <row r="268" s="31" customFormat="1"/>
    <row r="269" s="31" customFormat="1"/>
    <row r="270" s="31" customFormat="1"/>
    <row r="271" s="31" customFormat="1"/>
    <row r="272" s="31" customFormat="1"/>
    <row r="273" s="31" customFormat="1"/>
    <row r="274" s="31" customFormat="1"/>
    <row r="275" s="31" customFormat="1"/>
    <row r="276" s="31" customFormat="1"/>
    <row r="277" s="31" customFormat="1"/>
    <row r="278" s="31" customFormat="1"/>
    <row r="279" s="31" customFormat="1"/>
    <row r="280" s="31" customFormat="1"/>
    <row r="281" s="31" customFormat="1"/>
    <row r="282" s="31" customFormat="1"/>
    <row r="283" s="31" customFormat="1"/>
    <row r="284" s="31" customFormat="1"/>
    <row r="285" s="31" customFormat="1"/>
    <row r="286" s="31" customFormat="1"/>
    <row r="287" s="31" customFormat="1"/>
    <row r="288" s="31" customFormat="1"/>
    <row r="289" s="31" customFormat="1"/>
    <row r="290" s="31" customFormat="1"/>
    <row r="291" s="31" customFormat="1"/>
    <row r="292" s="31" customFormat="1"/>
    <row r="293" s="31" customFormat="1"/>
    <row r="294" s="31" customFormat="1"/>
    <row r="295" s="31" customFormat="1"/>
    <row r="296" s="31" customFormat="1"/>
    <row r="297" s="31" customFormat="1"/>
    <row r="298" s="31" customFormat="1"/>
    <row r="299" s="31" customFormat="1"/>
    <row r="300" s="31" customFormat="1"/>
    <row r="301" s="31" customFormat="1"/>
    <row r="302" s="31" customFormat="1"/>
    <row r="303" s="31" customFormat="1"/>
    <row r="304" s="31" customFormat="1"/>
    <row r="305" s="31" customFormat="1"/>
    <row r="306" s="31" customFormat="1"/>
    <row r="307" s="31" customFormat="1"/>
    <row r="308" s="31" customFormat="1"/>
    <row r="309" s="31" customFormat="1"/>
    <row r="310" s="31" customFormat="1"/>
    <row r="311" s="31" customFormat="1"/>
    <row r="312" s="31" customFormat="1"/>
    <row r="313" s="31" customFormat="1"/>
    <row r="314" s="31" customFormat="1"/>
    <row r="315" s="31" customFormat="1"/>
    <row r="316" s="31" customFormat="1"/>
    <row r="317" s="31" customFormat="1"/>
    <row r="318" s="31" customFormat="1"/>
    <row r="319" s="31" customFormat="1"/>
    <row r="320" s="31" customFormat="1"/>
    <row r="321" s="31" customFormat="1"/>
    <row r="322" s="31" customFormat="1"/>
    <row r="323" s="31" customFormat="1"/>
    <row r="324" s="31" customFormat="1"/>
    <row r="325" s="31" customFormat="1"/>
    <row r="326" s="31" customFormat="1"/>
    <row r="327" s="31" customFormat="1"/>
    <row r="328" s="31" customFormat="1"/>
    <row r="329" s="31" customFormat="1"/>
    <row r="330" s="31" customFormat="1"/>
    <row r="331" s="31" customFormat="1"/>
    <row r="332" s="31" customFormat="1"/>
    <row r="333" s="31" customFormat="1"/>
    <row r="334" s="31" customFormat="1"/>
    <row r="335" s="31" customFormat="1"/>
    <row r="336" s="31" customFormat="1"/>
    <row r="337" s="31" customFormat="1"/>
    <row r="338" s="31" customFormat="1"/>
    <row r="339" s="31" customFormat="1"/>
    <row r="340" s="31" customFormat="1"/>
    <row r="341" s="31" customFormat="1"/>
    <row r="342" s="31" customFormat="1"/>
    <row r="343" s="31" customFormat="1"/>
    <row r="344" s="31" customFormat="1"/>
    <row r="345" s="31" customFormat="1"/>
    <row r="346" s="31" customFormat="1"/>
    <row r="347" s="31" customFormat="1"/>
    <row r="348" s="31" customFormat="1"/>
    <row r="349" s="31" customFormat="1"/>
    <row r="350" s="31" customFormat="1"/>
    <row r="351" s="31" customFormat="1"/>
    <row r="352" s="31" customFormat="1"/>
    <row r="353" s="31" customFormat="1"/>
    <row r="354" s="31" customFormat="1"/>
    <row r="355" s="31" customFormat="1"/>
    <row r="356" s="31" customFormat="1"/>
    <row r="357" s="31" customFormat="1"/>
    <row r="358" s="31" customFormat="1"/>
    <row r="359" s="31" customFormat="1"/>
    <row r="360" s="31" customFormat="1"/>
    <row r="361" s="31" customFormat="1"/>
    <row r="362" s="31" customFormat="1"/>
    <row r="363" s="31" customFormat="1"/>
    <row r="364" s="31" customFormat="1"/>
    <row r="365" s="31" customFormat="1"/>
    <row r="366" s="31" customFormat="1"/>
    <row r="367" s="31" customFormat="1"/>
    <row r="368" s="31" customFormat="1"/>
    <row r="369" s="31" customFormat="1"/>
    <row r="370" s="31" customFormat="1"/>
    <row r="371" s="31" customFormat="1"/>
    <row r="372" s="31" customFormat="1"/>
    <row r="373" s="31" customFormat="1"/>
    <row r="374" s="31" customFormat="1"/>
    <row r="375" s="31" customFormat="1"/>
    <row r="376" s="31" customFormat="1"/>
    <row r="377" s="31" customFormat="1"/>
    <row r="378" s="31" customFormat="1"/>
    <row r="379" s="31" customFormat="1"/>
    <row r="380" s="31" customFormat="1"/>
    <row r="381" s="31" customFormat="1"/>
    <row r="382" s="31" customFormat="1"/>
    <row r="383" s="31" customFormat="1"/>
    <row r="384" s="31" customFormat="1"/>
    <row r="385" s="31" customFormat="1"/>
    <row r="386" s="31" customFormat="1"/>
    <row r="387" s="31" customFormat="1"/>
    <row r="388" s="31" customFormat="1"/>
    <row r="389" s="31" customFormat="1"/>
    <row r="390" s="31" customFormat="1"/>
    <row r="391" s="31" customFormat="1"/>
    <row r="392" s="31" customFormat="1"/>
    <row r="393" s="31" customFormat="1"/>
    <row r="394" s="31" customFormat="1"/>
    <row r="395" s="31" customFormat="1"/>
    <row r="396" s="31" customFormat="1"/>
    <row r="397" s="31" customFormat="1"/>
    <row r="398" s="31" customFormat="1"/>
    <row r="399" s="31" customFormat="1"/>
    <row r="400" s="31" customFormat="1"/>
    <row r="401" s="31" customFormat="1"/>
    <row r="402" s="31" customFormat="1"/>
    <row r="403" s="31" customFormat="1"/>
    <row r="404" s="31" customFormat="1"/>
    <row r="405" s="31" customFormat="1"/>
    <row r="406" s="31" customFormat="1"/>
    <row r="407" s="31" customFormat="1"/>
    <row r="408" s="31" customFormat="1"/>
    <row r="409" s="31" customFormat="1"/>
    <row r="410" s="31" customFormat="1"/>
    <row r="411" s="31" customFormat="1"/>
    <row r="412" s="31" customFormat="1"/>
    <row r="413" s="31" customFormat="1"/>
    <row r="414" s="31" customFormat="1"/>
    <row r="415" s="31" customFormat="1"/>
    <row r="416" s="31" customFormat="1"/>
    <row r="417" s="31" customFormat="1"/>
    <row r="418" s="31" customFormat="1"/>
    <row r="419" s="31" customFormat="1"/>
    <row r="420" s="31" customFormat="1"/>
    <row r="421" s="31" customFormat="1"/>
    <row r="422" s="31" customFormat="1"/>
    <row r="423" s="31" customFormat="1"/>
    <row r="424" s="31" customFormat="1"/>
    <row r="425" s="31" customFormat="1"/>
    <row r="426" s="31" customFormat="1"/>
    <row r="427" s="31" customFormat="1"/>
    <row r="428" s="31" customFormat="1"/>
    <row r="429" s="31" customFormat="1"/>
    <row r="430" s="31" customFormat="1"/>
    <row r="431" s="31" customFormat="1"/>
    <row r="432" s="31" customFormat="1"/>
    <row r="433" s="31" customFormat="1"/>
    <row r="434" s="31" customFormat="1"/>
    <row r="435" s="31" customFormat="1"/>
  </sheetData>
  <mergeCells count="6">
    <mergeCell ref="B2:F2"/>
    <mergeCell ref="C7:C8"/>
    <mergeCell ref="B13:F13"/>
    <mergeCell ref="B23:F23"/>
    <mergeCell ref="B5:F5"/>
    <mergeCell ref="B3:F3"/>
  </mergeCells>
  <pageMargins left="0.7" right="0.7" top="0.75" bottom="0.75" header="0.3" footer="0.3"/>
  <pageSetup paperSize="9" orientation="landscape" r:id="rId1"/>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tabColor theme="8" tint="-0.249977111117893"/>
  </sheetPr>
  <dimension ref="A1:BH783"/>
  <sheetViews>
    <sheetView zoomScale="75" zoomScaleNormal="75" workbookViewId="0">
      <selection activeCell="C22" sqref="C22:C29"/>
    </sheetView>
  </sheetViews>
  <sheetFormatPr defaultColWidth="11.42578125" defaultRowHeight="15"/>
  <cols>
    <col min="1" max="1" width="9.28515625" style="32" customWidth="1"/>
    <col min="2" max="2" width="11.42578125" style="11"/>
    <col min="3" max="3" width="71.85546875" style="11" bestFit="1" customWidth="1"/>
    <col min="4" max="4" width="13.7109375" style="11" bestFit="1" customWidth="1"/>
    <col min="5" max="5" width="11.42578125" style="748"/>
    <col min="6" max="60" width="11.42578125" style="32"/>
    <col min="61" max="16384" width="11.42578125" style="11"/>
  </cols>
  <sheetData>
    <row r="1" spans="2:5" s="32" customFormat="1">
      <c r="E1" s="745"/>
    </row>
    <row r="2" spans="2:5" s="32" customFormat="1">
      <c r="E2" s="745"/>
    </row>
    <row r="3" spans="2:5" s="32" customFormat="1">
      <c r="E3" s="745"/>
    </row>
    <row r="4" spans="2:5" s="32" customFormat="1" ht="28.5" customHeight="1">
      <c r="B4" s="826" t="s">
        <v>81</v>
      </c>
      <c r="C4" s="827"/>
      <c r="D4" s="827"/>
      <c r="E4" s="827"/>
    </row>
    <row r="5" spans="2:5" s="32" customFormat="1" ht="7.15" customHeight="1">
      <c r="B5" s="231"/>
      <c r="C5" s="231"/>
      <c r="D5" s="231"/>
      <c r="E5" s="746"/>
    </row>
    <row r="6" spans="2:5" s="33" customFormat="1" ht="66" customHeight="1">
      <c r="B6" s="828" t="s">
        <v>82</v>
      </c>
      <c r="C6" s="829"/>
      <c r="D6" s="829"/>
      <c r="E6" s="829"/>
    </row>
    <row r="7" spans="2:5" s="32" customFormat="1" ht="19.5" customHeight="1">
      <c r="E7" s="745"/>
    </row>
    <row r="8" spans="2:5" ht="16.5" thickBot="1">
      <c r="B8" s="230" t="str">
        <f>'CUADRO DE AREAS'!B2</f>
        <v xml:space="preserve">CUADRO GENERAL DE AREAS </v>
      </c>
      <c r="C8" s="221"/>
      <c r="D8" s="221"/>
      <c r="E8" s="747"/>
    </row>
    <row r="9" spans="2:5" ht="15.75" thickBot="1">
      <c r="B9" s="165" t="str">
        <f>'CUADRO DE AREAS'!B3</f>
        <v>ITEM</v>
      </c>
      <c r="C9" s="166" t="str">
        <f>'CUADRO DE AREAS'!C3</f>
        <v>DESCRIPCION</v>
      </c>
      <c r="D9" s="152" t="str">
        <f>'CUADRO DE AREAS'!D3</f>
        <v>ÁREA</v>
      </c>
      <c r="E9" s="156"/>
    </row>
    <row r="10" spans="2:5" ht="15.75" thickBot="1">
      <c r="B10" s="167">
        <f>'CUADRO DE AREAS'!B4</f>
        <v>0</v>
      </c>
      <c r="C10" s="168" t="str">
        <f>'CUADRO DE AREAS'!C4</f>
        <v>ÁREA BRUTA TOTAL</v>
      </c>
      <c r="D10" s="153">
        <f>'CUADRO DE AREAS'!D4</f>
        <v>67663.399999999994</v>
      </c>
      <c r="E10" s="157">
        <f>'CUADRO DE AREAS'!E4</f>
        <v>1</v>
      </c>
    </row>
    <row r="11" spans="2:5" ht="15.75" thickBot="1">
      <c r="B11" s="169">
        <f>'CUADRO DE AREAS'!B6</f>
        <v>1.1000000000000001</v>
      </c>
      <c r="C11" s="170" t="str">
        <f>'CUADRO DE AREAS'!C6</f>
        <v>Predio No. 1</v>
      </c>
      <c r="D11" s="71">
        <f>'CUADRO DE AREAS'!D6</f>
        <v>31717.200000000001</v>
      </c>
      <c r="E11" s="158">
        <f>+D11/$D$10</f>
        <v>0.46874972289302641</v>
      </c>
    </row>
    <row r="12" spans="2:5" ht="15.75" thickBot="1">
      <c r="B12" s="169">
        <f>'CUADRO DE AREAS'!B7</f>
        <v>1.2</v>
      </c>
      <c r="C12" s="170" t="str">
        <f>'CUADRO DE AREAS'!C7</f>
        <v>Predio No. 2</v>
      </c>
      <c r="D12" s="71">
        <f>'CUADRO DE AREAS'!D7</f>
        <v>9849.1</v>
      </c>
      <c r="E12" s="158">
        <f t="shared" ref="E12:E19" si="0">+D12/$D$10</f>
        <v>0.14556022901598206</v>
      </c>
    </row>
    <row r="13" spans="2:5" ht="15.75" thickBot="1">
      <c r="B13" s="169" t="str">
        <f>'CUADRO DE AREAS'!B8</f>
        <v>1.3</v>
      </c>
      <c r="C13" s="170" t="str">
        <f>'CUADRO DE AREAS'!C8</f>
        <v>Predio No. 3</v>
      </c>
      <c r="D13" s="71">
        <f>'CUADRO DE AREAS'!D8</f>
        <v>10721.7</v>
      </c>
      <c r="E13" s="158">
        <f t="shared" si="0"/>
        <v>0.15845641809309025</v>
      </c>
    </row>
    <row r="14" spans="2:5" ht="15.75" thickBot="1">
      <c r="B14" s="169" t="str">
        <f>'CUADRO DE AREAS'!B9</f>
        <v>1.4</v>
      </c>
      <c r="C14" s="170" t="str">
        <f>'CUADRO DE AREAS'!C9</f>
        <v>Predio No. 4</v>
      </c>
      <c r="D14" s="71">
        <f>'CUADRO DE AREAS'!D9</f>
        <v>5744.1</v>
      </c>
      <c r="E14" s="158">
        <f t="shared" si="0"/>
        <v>8.4892275587688484E-2</v>
      </c>
    </row>
    <row r="15" spans="2:5" ht="15.75" thickBot="1">
      <c r="B15" s="169" t="str">
        <f>'CUADRO DE AREAS'!B10</f>
        <v>1.5</v>
      </c>
      <c r="C15" s="170" t="str">
        <f>'CUADRO DE AREAS'!C10</f>
        <v>Predio No. 5</v>
      </c>
      <c r="D15" s="71">
        <f>'CUADRO DE AREAS'!D10</f>
        <v>2124.1</v>
      </c>
      <c r="E15" s="158">
        <f t="shared" si="0"/>
        <v>3.1392155877475861E-2</v>
      </c>
    </row>
    <row r="16" spans="2:5" ht="15.75" thickBot="1">
      <c r="B16" s="169" t="str">
        <f>'CUADRO DE AREAS'!B11</f>
        <v>1.6</v>
      </c>
      <c r="C16" s="170" t="str">
        <f>'CUADRO DE AREAS'!C11</f>
        <v>Predio No. 6</v>
      </c>
      <c r="D16" s="71">
        <f>'CUADRO DE AREAS'!D11</f>
        <v>1049.8</v>
      </c>
      <c r="E16" s="158">
        <f t="shared" si="0"/>
        <v>1.5515034715961658E-2</v>
      </c>
    </row>
    <row r="17" spans="2:5" ht="15.75" thickBot="1">
      <c r="B17" s="167">
        <f>'CUADRO DE AREAS'!B12</f>
        <v>2</v>
      </c>
      <c r="C17" s="168" t="str">
        <f>'CUADRO DE AREAS'!C12</f>
        <v>ÁREAS DE MANEJO DIFERENCIADO</v>
      </c>
      <c r="D17" s="153">
        <f>'CUADRO DE AREAS'!D12</f>
        <v>6457.4</v>
      </c>
      <c r="E17" s="157">
        <f>'CUADRO DE AREAS'!E12</f>
        <v>9.54341638167754E-2</v>
      </c>
    </row>
    <row r="18" spans="2:5" ht="15.75" thickBot="1">
      <c r="B18" s="169" t="str">
        <f>'CUADRO DE AREAS'!B13</f>
        <v>2.1</v>
      </c>
      <c r="C18" s="170" t="str">
        <f>'CUADRO DE AREAS'!C13</f>
        <v>Predio No. 7</v>
      </c>
      <c r="D18" s="71">
        <f>'CUADRO DE AREAS'!D13</f>
        <v>5031.04</v>
      </c>
      <c r="E18" s="158">
        <f t="shared" si="0"/>
        <v>7.4353934327864107E-2</v>
      </c>
    </row>
    <row r="19" spans="2:5" ht="15.75" thickBot="1">
      <c r="B19" s="169" t="str">
        <f>'CUADRO DE AREAS'!B14</f>
        <v>2.2</v>
      </c>
      <c r="C19" s="170" t="str">
        <f>'CUADRO DE AREAS'!C14</f>
        <v>Predio No. 8</v>
      </c>
      <c r="D19" s="71">
        <f>'CUADRO DE AREAS'!D14</f>
        <v>1426.36</v>
      </c>
      <c r="E19" s="158">
        <f t="shared" si="0"/>
        <v>2.1080229488911289E-2</v>
      </c>
    </row>
    <row r="20" spans="2:5" ht="15.75" thickBot="1">
      <c r="B20" s="171">
        <f>'CUADRO DE AREAS'!B5</f>
        <v>1</v>
      </c>
      <c r="C20" s="172" t="str">
        <f>'CUADRO DE AREAS'!C5</f>
        <v>ÁREA BRUTA OBJETO DE REPARTO</v>
      </c>
      <c r="D20" s="154">
        <f>'CUADRO DE AREAS'!D5</f>
        <v>61205.999999999993</v>
      </c>
      <c r="E20" s="159">
        <f>'CUADRO DE AREAS'!E5</f>
        <v>0.90456583618322461</v>
      </c>
    </row>
    <row r="21" spans="2:5" ht="15.75" thickBot="1">
      <c r="B21" s="171">
        <f>'CUADRO DE AREAS'!B16</f>
        <v>4</v>
      </c>
      <c r="C21" s="172" t="str">
        <f>'CUADRO DE AREAS'!C16</f>
        <v>SUELO CARGAS GENERALES - Sistema Víal Arterial</v>
      </c>
      <c r="D21" s="154">
        <f>'CUADRO DE AREAS'!D16</f>
        <v>3360.38</v>
      </c>
      <c r="E21" s="159">
        <f>'CUADRO DE AREAS'!E16</f>
        <v>5.4902787308433822E-2</v>
      </c>
    </row>
    <row r="22" spans="2:5" ht="15.75" thickBot="1">
      <c r="B22" s="169" t="str">
        <f>'CUADRO DE AREAS'!B17</f>
        <v>4.1</v>
      </c>
      <c r="C22" s="173" t="str">
        <f>'CUADRO DE AREAS'!C17</f>
        <v>Reserva Víal - Intersección AK 68-  Av. Congreso Eucaristico por AC 22 - Av. Ferrocarril de O. - (1)</v>
      </c>
      <c r="D22" s="71">
        <f>'CUADRO DE AREAS'!D17</f>
        <v>529.32000000000005</v>
      </c>
      <c r="E22" s="158">
        <f>'CUADRO DE AREAS'!E17</f>
        <v>8.6481717478678576E-3</v>
      </c>
    </row>
    <row r="23" spans="2:5" ht="15.75" thickBot="1">
      <c r="B23" s="169" t="str">
        <f>'CUADRO DE AREAS'!B18</f>
        <v>4.2</v>
      </c>
      <c r="C23" s="173" t="str">
        <f>'CUADRO DE AREAS'!C18</f>
        <v>Reserva Víal - AC 22 - Av. Ferrocarril de Occidente - (2)</v>
      </c>
      <c r="D23" s="71">
        <f>'CUADRO DE AREAS'!D18</f>
        <v>1560.49</v>
      </c>
      <c r="E23" s="158">
        <f>'CUADRO DE AREAS'!E18</f>
        <v>2.5495703035650102E-2</v>
      </c>
    </row>
    <row r="24" spans="2:5" ht="15.75" thickBot="1">
      <c r="B24" s="169" t="str">
        <f>'CUADRO DE AREAS'!B19</f>
        <v>4.3</v>
      </c>
      <c r="C24" s="173" t="str">
        <f>'CUADRO DE AREAS'!C19</f>
        <v>Reserva Víal AK 68 - Av.  Congreso Eucarístico  (1)</v>
      </c>
      <c r="D24" s="71">
        <f>'CUADRO DE AREAS'!D19</f>
        <v>2.5299999999999998</v>
      </c>
      <c r="E24" s="158">
        <f>'CUADRO DE AREAS'!E19</f>
        <v>4.1335816749991834E-5</v>
      </c>
    </row>
    <row r="25" spans="2:5" ht="15.75" thickBot="1">
      <c r="B25" s="169" t="str">
        <f>'CUADRO DE AREAS'!B20</f>
        <v>4.4</v>
      </c>
      <c r="C25" s="173" t="str">
        <f>'CUADRO DE AREAS'!C20</f>
        <v>Reserva Víal AK 68 - Av.  Congreso Eucarístico  (2)</v>
      </c>
      <c r="D25" s="71">
        <f>'CUADRO DE AREAS'!D20</f>
        <v>23.33</v>
      </c>
      <c r="E25" s="158">
        <f>'CUADRO DE AREAS'!E20</f>
        <v>3.8117178054439108E-4</v>
      </c>
    </row>
    <row r="26" spans="2:5" ht="15.75" thickBot="1">
      <c r="B26" s="169" t="str">
        <f>'CUADRO DE AREAS'!B21</f>
        <v>4.5</v>
      </c>
      <c r="C26" s="173" t="str">
        <f>'CUADRO DE AREAS'!C21</f>
        <v>Reserva Víal - Intersección AK 68 - Av. Congreso Eucaristico por CL 19 - Av. Industrial - (1)</v>
      </c>
      <c r="D26" s="71">
        <f>'CUADRO DE AREAS'!D21</f>
        <v>383.59</v>
      </c>
      <c r="E26" s="158">
        <f>'CUADRO DE AREAS'!E21</f>
        <v>6.2671960265333468E-3</v>
      </c>
    </row>
    <row r="27" spans="2:5" ht="15.75" thickBot="1">
      <c r="B27" s="169" t="str">
        <f>'CUADRO DE AREAS'!B22</f>
        <v>4.6</v>
      </c>
      <c r="C27" s="173" t="str">
        <f>'CUADRO DE AREAS'!C22</f>
        <v>Reserva Víal- CL 19 - Av. Industrial - (2)</v>
      </c>
      <c r="D27" s="71">
        <f>'CUADRO DE AREAS'!D22</f>
        <v>61.94</v>
      </c>
      <c r="E27" s="158">
        <f>'CUADRO DE AREAS'!E22</f>
        <v>1.0119922883377447E-3</v>
      </c>
    </row>
    <row r="28" spans="2:5" ht="15.75" thickBot="1">
      <c r="B28" s="169" t="str">
        <f>'CUADRO DE AREAS'!B23</f>
        <v>4.7</v>
      </c>
      <c r="C28" s="173" t="str">
        <f>'CUADRO DE AREAS'!C23</f>
        <v>Reserva Víal- CL 19 - Av. Industrial - (3)</v>
      </c>
      <c r="D28" s="71">
        <f>'CUADRO DE AREAS'!D23</f>
        <v>186.51</v>
      </c>
      <c r="E28" s="158">
        <f>'CUADRO DE AREAS'!E23</f>
        <v>3.0472502695814137E-3</v>
      </c>
    </row>
    <row r="29" spans="2:5" ht="15.75" thickBot="1">
      <c r="B29" s="169" t="str">
        <f>'CUADRO DE AREAS'!B24</f>
        <v>4.8</v>
      </c>
      <c r="C29" s="173" t="str">
        <f>'CUADRO DE AREAS'!C24</f>
        <v>Reserva Víal- CL 19 - Av. Industrial - (4)</v>
      </c>
      <c r="D29" s="71">
        <f>'CUADRO DE AREAS'!D24</f>
        <v>612.66999999999996</v>
      </c>
      <c r="E29" s="158">
        <f>'CUADRO DE AREAS'!E24</f>
        <v>1.0009966343168971E-2</v>
      </c>
    </row>
    <row r="30" spans="2:5" ht="15.75" thickBot="1">
      <c r="B30" s="167">
        <f>'CUADRO DE AREAS'!B25</f>
        <v>5</v>
      </c>
      <c r="C30" s="168" t="str">
        <f>'CUADRO DE AREAS'!C25</f>
        <v xml:space="preserve">AREA NETA REURBANIZABLE </v>
      </c>
      <c r="D30" s="153">
        <f>'CUADRO DE AREAS'!D25</f>
        <v>57845.619999999995</v>
      </c>
      <c r="E30" s="157">
        <f>'CUADRO DE AREAS'!E25</f>
        <v>0.94509721269156621</v>
      </c>
    </row>
    <row r="31" spans="2:5" ht="15.75" thickBot="1">
      <c r="B31" s="167">
        <f>'CUADRO DE AREAS'!B26</f>
        <v>6</v>
      </c>
      <c r="C31" s="168" t="str">
        <f>'CUADRO DE AREAS'!C26</f>
        <v>CONTROL AMBIENTAL</v>
      </c>
      <c r="D31" s="153">
        <f>'CUADRO DE AREAS'!D26</f>
        <v>5235.2929999999997</v>
      </c>
      <c r="E31" s="157">
        <f>'CUADRO DE AREAS'!E26</f>
        <v>8.5535617423128457E-2</v>
      </c>
    </row>
    <row r="32" spans="2:5" ht="15.75" thickBot="1">
      <c r="B32" s="169" t="str">
        <f>'CUADRO DE AREAS'!B27</f>
        <v>6.1</v>
      </c>
      <c r="C32" s="173" t="str">
        <f>'CUADRO DE AREAS'!C27</f>
        <v>C.A. AC 22 - Av. Ferrocarríl de Occidente - (1)</v>
      </c>
      <c r="D32" s="71">
        <f>'CUADRO DE AREAS'!D27</f>
        <v>799.40899999999999</v>
      </c>
      <c r="E32" s="158">
        <f>'CUADRO DE AREAS'!E27</f>
        <v>1.3060958076005621E-2</v>
      </c>
    </row>
    <row r="33" spans="2:5" ht="15.75" thickBot="1">
      <c r="B33" s="169" t="str">
        <f>'CUADRO DE AREAS'!B28</f>
        <v>6.2</v>
      </c>
      <c r="C33" s="173" t="str">
        <f>'CUADRO DE AREAS'!C28</f>
        <v>C.A. AC 22 - Av. Ferrocarríl de Occidente - (2)</v>
      </c>
      <c r="D33" s="71">
        <f>'CUADRO DE AREAS'!D28</f>
        <v>599.67999999999995</v>
      </c>
      <c r="E33" s="158">
        <f>'CUADRO DE AREAS'!E28</f>
        <v>9.7977322484723729E-3</v>
      </c>
    </row>
    <row r="34" spans="2:5" ht="15.75" thickBot="1">
      <c r="B34" s="169" t="str">
        <f>'CUADRO DE AREAS'!B29</f>
        <v>6.3</v>
      </c>
      <c r="C34" s="173" t="str">
        <f>'CUADRO DE AREAS'!C29</f>
        <v>C.A. AK 68 - Av. Congreso Eucarístico - (1)</v>
      </c>
      <c r="D34" s="71">
        <f>'CUADRO DE AREAS'!D29</f>
        <v>1285.944</v>
      </c>
      <c r="E34" s="158">
        <f>'CUADRO DE AREAS'!E29</f>
        <v>2.1010097049308892E-2</v>
      </c>
    </row>
    <row r="35" spans="2:5" ht="15.75" thickBot="1">
      <c r="B35" s="169" t="str">
        <f>'CUADRO DE AREAS'!B30</f>
        <v>6.4</v>
      </c>
      <c r="C35" s="173" t="str">
        <f>'CUADRO DE AREAS'!C30</f>
        <v>C.A. AK 68 - Av. Congreso Eucarístico - (2)</v>
      </c>
      <c r="D35" s="71">
        <f>'CUADRO DE AREAS'!D30</f>
        <v>1511.95</v>
      </c>
      <c r="E35" s="158">
        <f>'CUADRO DE AREAS'!E30</f>
        <v>2.4702643531679905E-2</v>
      </c>
    </row>
    <row r="36" spans="2:5" ht="15.75" thickBot="1">
      <c r="B36" s="169" t="str">
        <f>'CUADRO DE AREAS'!B31</f>
        <v>6.5</v>
      </c>
      <c r="C36" s="173" t="str">
        <f>'CUADRO DE AREAS'!C31</f>
        <v>C.A. CL 19 - Av. Industrial - (1)</v>
      </c>
      <c r="D36" s="71">
        <f>'CUADRO DE AREAS'!D31</f>
        <v>205.28</v>
      </c>
      <c r="E36" s="158">
        <f>'CUADRO DE AREAS'!E31</f>
        <v>3.353919550370879E-3</v>
      </c>
    </row>
    <row r="37" spans="2:5" ht="15.75" thickBot="1">
      <c r="B37" s="169" t="str">
        <f>'CUADRO DE AREAS'!B32</f>
        <v>6.6</v>
      </c>
      <c r="C37" s="173" t="str">
        <f>'CUADRO DE AREAS'!C32</f>
        <v>C.A. CL 19 - Av. Industrial - (2)</v>
      </c>
      <c r="D37" s="71">
        <f>'CUADRO DE AREAS'!D32</f>
        <v>228.49</v>
      </c>
      <c r="E37" s="158">
        <f>'CUADRO DE AREAS'!E32</f>
        <v>3.7331307388164567E-3</v>
      </c>
    </row>
    <row r="38" spans="2:5" ht="15.75" thickBot="1">
      <c r="B38" s="169" t="str">
        <f>'CUADRO DE AREAS'!B33</f>
        <v>6.7</v>
      </c>
      <c r="C38" s="173" t="str">
        <f>'CUADRO DE AREAS'!C33</f>
        <v>C.A. CL 19 - Av. Industrial - (3)</v>
      </c>
      <c r="D38" s="71">
        <f>'CUADRO DE AREAS'!D33</f>
        <v>604.54</v>
      </c>
      <c r="E38" s="158">
        <f>'CUADRO DE AREAS'!E33</f>
        <v>9.8771362284743331E-3</v>
      </c>
    </row>
    <row r="39" spans="2:5" ht="15.75" thickBot="1">
      <c r="B39" s="171">
        <f>'CUADRO DE AREAS'!B34</f>
        <v>7</v>
      </c>
      <c r="C39" s="172" t="str">
        <f>'CUADRO DE AREAS'!C34</f>
        <v>MALLA VÍAL INTERMEDIA</v>
      </c>
      <c r="D39" s="154">
        <f>'CUADRO DE AREAS'!D34</f>
        <v>8108.16</v>
      </c>
      <c r="E39" s="159">
        <f>'CUADRO DE AREAS'!E34</f>
        <v>0.13247328693265367</v>
      </c>
    </row>
    <row r="40" spans="2:5" ht="15.75" thickBot="1">
      <c r="B40" s="169" t="str">
        <f>'CUADRO DE AREAS'!B35</f>
        <v>7.1</v>
      </c>
      <c r="C40" s="173" t="str">
        <f>'CUADRO DE AREAS'!C35</f>
        <v xml:space="preserve">Vía V-4 CL 20 </v>
      </c>
      <c r="D40" s="71">
        <f>'CUADRO DE AREAS'!D35</f>
        <v>1980.51</v>
      </c>
      <c r="E40" s="158">
        <f>'CUADRO DE AREAS'!E35</f>
        <v>3.2358102146848353E-2</v>
      </c>
    </row>
    <row r="41" spans="2:5" ht="15.75" thickBot="1">
      <c r="B41" s="169" t="str">
        <f>'CUADRO DE AREAS'!B36</f>
        <v>7.2</v>
      </c>
      <c r="C41" s="173" t="str">
        <f>'CUADRO DE AREAS'!C36</f>
        <v xml:space="preserve">Vía V-5 KR 66 </v>
      </c>
      <c r="D41" s="71">
        <f>'CUADRO DE AREAS'!D36</f>
        <v>6127.65</v>
      </c>
      <c r="E41" s="158">
        <f>'CUADRO DE AREAS'!E36</f>
        <v>0.10011518478580532</v>
      </c>
    </row>
    <row r="42" spans="2:5" ht="15.75" thickBot="1">
      <c r="B42" s="171">
        <f>'CUADRO DE AREAS'!B38</f>
        <v>8</v>
      </c>
      <c r="C42" s="172" t="str">
        <f>'CUADRO DE AREAS'!C38</f>
        <v>AREA ÚTIL TOTAL *</v>
      </c>
      <c r="D42" s="154">
        <f>'CUADRO DE AREAS'!D38</f>
        <v>44502.167000000001</v>
      </c>
      <c r="E42" s="159">
        <f>'CUADRO DE AREAS'!E38</f>
        <v>0.72708830833578419</v>
      </c>
    </row>
    <row r="43" spans="2:5" ht="15.75" thickBot="1">
      <c r="B43" s="169" t="str">
        <f>'CUADRO DE AREAS'!B39</f>
        <v>8.1</v>
      </c>
      <c r="C43" s="173" t="str">
        <f>'CUADRO DE AREAS'!C39</f>
        <v>Área Útil Proyecto Vivienda SMZ 1 LOTE 1</v>
      </c>
      <c r="D43" s="71">
        <f>'CUADRO DE AREAS'!D39</f>
        <v>19214.190000000002</v>
      </c>
      <c r="E43" s="158">
        <f>'CUADRO DE AREAS'!E39</f>
        <v>0.3139265758258995</v>
      </c>
    </row>
    <row r="44" spans="2:5" ht="15.75" thickBot="1">
      <c r="B44" s="169" t="str">
        <f>'CUADRO DE AREAS'!B40</f>
        <v>8.2</v>
      </c>
      <c r="C44" s="173" t="str">
        <f>'CUADRO DE AREAS'!C40</f>
        <v>Área Útil Proyecto Vivienda SMZ 1  LOTE 2  V.I.P. (20% del Area util - 40% Segun Art. 29 - Decreto 562/2015, Proyecto Asociativo)</v>
      </c>
      <c r="D44" s="71">
        <f>'CUADRO DE AREAS'!D40</f>
        <v>5340.2600400000001</v>
      </c>
      <c r="E44" s="158">
        <f>'CUADRO DE AREAS'!E40</f>
        <v>8.7250597000294097E-2</v>
      </c>
    </row>
    <row r="45" spans="2:5" ht="15.75" thickBot="1">
      <c r="B45" s="169" t="str">
        <f>'CUADRO DE AREAS'!B41</f>
        <v>8.3</v>
      </c>
      <c r="C45" s="173" t="str">
        <f>'CUADRO DE AREAS'!C41</f>
        <v>Área Útil Proyecto Vivienda SMZ 2 Lote Único</v>
      </c>
      <c r="D45" s="71">
        <f>'CUADRO DE AREAS'!D41</f>
        <v>10831.371000000001</v>
      </c>
      <c r="E45" s="158">
        <f>'CUADRO DE AREAS'!E41</f>
        <v>0.17696583668267821</v>
      </c>
    </row>
    <row r="46" spans="2:5" ht="15.75" thickBot="1">
      <c r="B46" s="169" t="str">
        <f>'CUADRO DE AREAS'!B42</f>
        <v>8.4</v>
      </c>
      <c r="C46" s="173" t="str">
        <f>'CUADRO DE AREAS'!C42</f>
        <v>Área Útil Proyecto Vivienda SMZ 3 LOTE 1</v>
      </c>
      <c r="D46" s="71">
        <f>'CUADRO DE AREAS'!D42</f>
        <v>7601.8799999999992</v>
      </c>
      <c r="E46" s="158">
        <f>'CUADRO DE AREAS'!E42</f>
        <v>0.12420154886775807</v>
      </c>
    </row>
    <row r="47" spans="2:5" ht="15.75" thickBot="1">
      <c r="B47" s="169" t="str">
        <f>'CUADRO DE AREAS'!B43</f>
        <v>8.5</v>
      </c>
      <c r="C47" s="173" t="str">
        <f>'CUADRO DE AREAS'!C43</f>
        <v>Área Útil Proyecto  Usos Múltiples SMZ 3 LOTE 2</v>
      </c>
      <c r="D47" s="71">
        <f>'CUADRO DE AREAS'!D43</f>
        <v>1505.85</v>
      </c>
      <c r="E47" s="158">
        <f>'CUADRO DE AREAS'!E43</f>
        <v>2.46029800999902E-2</v>
      </c>
    </row>
    <row r="48" spans="2:5" ht="15.75" thickBot="1">
      <c r="B48" s="171">
        <f>'CUADRO DE AREAS'!B44</f>
        <v>9</v>
      </c>
      <c r="C48" s="172" t="str">
        <f>'CUADRO DE AREAS'!C44</f>
        <v>ÁREA PRIVADA AFECTA AL USO PÚBLICO - (A.P.A.U.P.)</v>
      </c>
      <c r="D48" s="154">
        <f>'CUADRO DE AREAS'!D44</f>
        <v>15969.610999999999</v>
      </c>
      <c r="E48" s="159">
        <f>'CUADRO DE AREAS'!E44</f>
        <v>0.26091577623108847</v>
      </c>
    </row>
    <row r="49" spans="2:5" ht="15.75" thickBot="1">
      <c r="B49" s="174" t="str">
        <f>'CUADRO DE AREAS'!B45</f>
        <v>9.1</v>
      </c>
      <c r="C49" s="175" t="str">
        <f>'CUADRO DE AREAS'!C45</f>
        <v>ESPACIO GENERADO EN ZONAS VERDES - (A.P.A.U.P.)</v>
      </c>
      <c r="D49" s="155">
        <f>'CUADRO DE AREAS'!D45</f>
        <v>9394.6009999999987</v>
      </c>
      <c r="E49" s="160">
        <f>'CUADRO DE AREAS'!E45</f>
        <v>0.15349150410090515</v>
      </c>
    </row>
    <row r="50" spans="2:5" ht="15.75" thickBot="1">
      <c r="B50" s="169" t="str">
        <f>'CUADRO DE AREAS'!B46</f>
        <v>9.1.1</v>
      </c>
      <c r="C50" s="173" t="str">
        <f>'CUADRO DE AREAS'!C46</f>
        <v>A.P.A.U.P.  Franja Ambiental. AC 22 - Av. Ferrocarríl de Occidente -  (1)</v>
      </c>
      <c r="D50" s="71">
        <f>'CUADRO DE AREAS'!D46</f>
        <v>741.00900000000001</v>
      </c>
      <c r="E50" s="158">
        <f>'CUADRO DE AREAS'!E46</f>
        <v>1.2106803254582885E-2</v>
      </c>
    </row>
    <row r="51" spans="2:5" ht="15.75" thickBot="1">
      <c r="B51" s="169" t="str">
        <f>'CUADRO DE AREAS'!B47</f>
        <v>9.1.2</v>
      </c>
      <c r="C51" s="173" t="str">
        <f>'CUADRO DE AREAS'!C47</f>
        <v>A.P.A.U.P.  Franja Ambiental. AC 22  - Av. Ferrocarríl de Occidente - (2)</v>
      </c>
      <c r="D51" s="71">
        <f>'CUADRO DE AREAS'!D47</f>
        <v>688.43</v>
      </c>
      <c r="E51" s="158">
        <f>'CUADRO DE AREAS'!E47</f>
        <v>1.1247753488220109E-2</v>
      </c>
    </row>
    <row r="52" spans="2:5" ht="15.75" thickBot="1">
      <c r="B52" s="169" t="str">
        <f>'CUADRO DE AREAS'!B48</f>
        <v>9.1.3</v>
      </c>
      <c r="C52" s="173" t="str">
        <f>'CUADRO DE AREAS'!C48</f>
        <v>A.P.A.U.P.  AC 22 - Av. Ferrocarríl de Occidente - (1)</v>
      </c>
      <c r="D52" s="71">
        <f>'CUADRO DE AREAS'!D48</f>
        <v>1103.26</v>
      </c>
      <c r="E52" s="158">
        <f>'CUADRO DE AREAS'!E48</f>
        <v>1.8025356991144662E-2</v>
      </c>
    </row>
    <row r="53" spans="2:5" ht="15.75" thickBot="1">
      <c r="B53" s="169" t="str">
        <f>'CUADRO DE AREAS'!B49</f>
        <v>9.1.4</v>
      </c>
      <c r="C53" s="173" t="str">
        <f>'CUADRO DE AREAS'!C49</f>
        <v>A.P.A.U.P.  Franja Ambiental. AK 68 - Av. Congreso Eucarístico - (1)</v>
      </c>
      <c r="D53" s="71">
        <f>'CUADRO DE AREAS'!D49</f>
        <v>1269.645</v>
      </c>
      <c r="E53" s="158">
        <f>'CUADRO DE AREAS'!E49</f>
        <v>2.0743799627487503E-2</v>
      </c>
    </row>
    <row r="54" spans="2:5" ht="15.75" thickBot="1">
      <c r="B54" s="169" t="str">
        <f>'CUADRO DE AREAS'!B50</f>
        <v>9.1.5</v>
      </c>
      <c r="C54" s="173" t="str">
        <f>'CUADRO DE AREAS'!C50</f>
        <v>A.P.A.U.P.  Franja Ambiental. AK 68 - Av. Congreso Eucarístico - (2)</v>
      </c>
      <c r="D54" s="71">
        <f>'CUADRO DE AREAS'!D50</f>
        <v>390.01</v>
      </c>
      <c r="E54" s="158">
        <f>'CUADRO DE AREAS'!E50</f>
        <v>6.3720877038198872E-3</v>
      </c>
    </row>
    <row r="55" spans="2:5" ht="15.75" thickBot="1">
      <c r="B55" s="169" t="str">
        <f>'CUADRO DE AREAS'!B51</f>
        <v>9.1.6</v>
      </c>
      <c r="C55" s="173" t="str">
        <f>'CUADRO DE AREAS'!C51</f>
        <v>A.P.A.U.P.  Franja Ambiental. CL 19 - Av. Industrial - (1)</v>
      </c>
      <c r="D55" s="71">
        <f>'CUADRO DE AREAS'!D51</f>
        <v>304.22000000000003</v>
      </c>
      <c r="E55" s="158">
        <f>'CUADRO DE AREAS'!E51</f>
        <v>4.9704277358428922E-3</v>
      </c>
    </row>
    <row r="56" spans="2:5" ht="15.75" thickBot="1">
      <c r="B56" s="169" t="str">
        <f>'CUADRO DE AREAS'!B52</f>
        <v>9.1.7</v>
      </c>
      <c r="C56" s="173" t="str">
        <f>'CUADRO DE AREAS'!C52</f>
        <v>A.P.A.U.P. Vía V-4 - CL 20 - (1)</v>
      </c>
      <c r="D56" s="71">
        <f>'CUADRO DE AREAS'!D52</f>
        <v>366.137</v>
      </c>
      <c r="E56" s="158">
        <f>'CUADRO DE AREAS'!E52</f>
        <v>5.9820442440283641E-3</v>
      </c>
    </row>
    <row r="57" spans="2:5" ht="15.75" thickBot="1">
      <c r="B57" s="169" t="str">
        <f>'CUADRO DE AREAS'!B53</f>
        <v>9.1.8</v>
      </c>
      <c r="C57" s="173" t="str">
        <f>'CUADRO DE AREAS'!C53</f>
        <v>A.P.A.U.P. Vía V-5 - KR 66 - (1)</v>
      </c>
      <c r="D57" s="71">
        <f>'CUADRO DE AREAS'!D53</f>
        <v>1237.31</v>
      </c>
      <c r="E57" s="158">
        <f>'CUADRO DE AREAS'!E53</f>
        <v>2.0215501748194625E-2</v>
      </c>
    </row>
    <row r="58" spans="2:5" ht="15.75" thickBot="1">
      <c r="B58" s="169" t="str">
        <f>'CUADRO DE AREAS'!B54</f>
        <v>9.1.9</v>
      </c>
      <c r="C58" s="173" t="str">
        <f>'CUADRO DE AREAS'!C54</f>
        <v>A.P.A.U.P.  Vía V-5 - KR 66 - (2)</v>
      </c>
      <c r="D58" s="71">
        <f>'CUADRO DE AREAS'!D54</f>
        <v>386.57</v>
      </c>
      <c r="E58" s="158">
        <f>'CUADRO DE AREAS'!E54</f>
        <v>6.3158840636538911E-3</v>
      </c>
    </row>
    <row r="59" spans="2:5" ht="15.75" thickBot="1">
      <c r="B59" s="169" t="str">
        <f>'CUADRO DE AREAS'!B55</f>
        <v>9.1.10</v>
      </c>
      <c r="C59" s="173" t="str">
        <f>'CUADRO DE AREAS'!C55</f>
        <v>A.P.A.U.P.  Vía V-5 - KR 66 - (3)</v>
      </c>
      <c r="D59" s="71">
        <f>'CUADRO DE AREAS'!D55</f>
        <v>1242.01</v>
      </c>
      <c r="E59" s="158">
        <f>'CUADRO DE AREAS'!E55</f>
        <v>2.0292291605398166E-2</v>
      </c>
    </row>
    <row r="60" spans="2:5" ht="15.75" thickBot="1">
      <c r="B60" s="169" t="str">
        <f>'CUADRO DE AREAS'!B56</f>
        <v>9.1.11</v>
      </c>
      <c r="C60" s="173" t="str">
        <f>'CUADRO DE AREAS'!C56</f>
        <v>A.P.A.U.P.  Vía V-5 - KR 66 - (4)</v>
      </c>
      <c r="D60" s="71">
        <f>'CUADRO DE AREAS'!D56</f>
        <v>1666</v>
      </c>
      <c r="E60" s="158">
        <f>'CUADRO DE AREAS'!E56</f>
        <v>2.7219553638532172E-2</v>
      </c>
    </row>
    <row r="61" spans="2:5" ht="15.75" thickBot="1">
      <c r="B61" s="174" t="str">
        <f>'CUADRO DE AREAS'!B57</f>
        <v>9.2</v>
      </c>
      <c r="C61" s="175" t="str">
        <f>'CUADRO DE AREAS'!C57</f>
        <v xml:space="preserve">ESPACIO GENERADO EN ZONAS PEATONALES </v>
      </c>
      <c r="D61" s="155">
        <f>'CUADRO DE AREAS'!D57</f>
        <v>6575.01</v>
      </c>
      <c r="E61" s="160">
        <f>'CUADRO DE AREAS'!E57</f>
        <v>0.10742427213018334</v>
      </c>
    </row>
    <row r="62" spans="2:5" ht="15.75" thickBot="1">
      <c r="B62" s="169" t="str">
        <f>'CUADRO DE AREAS'!B58</f>
        <v>9.2.1</v>
      </c>
      <c r="C62" s="173" t="str">
        <f>'CUADRO DE AREAS'!C58</f>
        <v>A.P.A.U.P.  Plazoleta Infantil</v>
      </c>
      <c r="D62" s="71">
        <f>'CUADRO DE AREAS'!D58</f>
        <v>3377.17</v>
      </c>
      <c r="E62" s="158">
        <f>'CUADRO DE AREAS'!E58</f>
        <v>5.5177106819592855E-2</v>
      </c>
    </row>
    <row r="63" spans="2:5" ht="15.75" thickBot="1">
      <c r="B63" s="169" t="str">
        <f>'CUADRO DE AREAS'!B59</f>
        <v>9.2.2</v>
      </c>
      <c r="C63" s="173" t="str">
        <f>'CUADRO DE AREAS'!C59</f>
        <v>A.P.A.U.P.  Plaza Parque</v>
      </c>
      <c r="D63" s="71">
        <f>'CUADRO DE AREAS'!D59</f>
        <v>1326.28</v>
      </c>
      <c r="E63" s="158">
        <f>'CUADRO DE AREAS'!E59</f>
        <v>2.1669117406790186E-2</v>
      </c>
    </row>
    <row r="64" spans="2:5" ht="15.75" thickBot="1">
      <c r="B64" s="169" t="str">
        <f>'CUADRO DE AREAS'!B60</f>
        <v>9.2.3</v>
      </c>
      <c r="C64" s="173" t="str">
        <f>'CUADRO DE AREAS'!C60</f>
        <v>A.P.A.U.P.  Plazoleta</v>
      </c>
      <c r="D64" s="71">
        <f>'CUADRO DE AREAS'!D60</f>
        <v>1871.56</v>
      </c>
      <c r="E64" s="158">
        <f>'CUADRO DE AREAS'!E60</f>
        <v>3.0578047903800285E-2</v>
      </c>
    </row>
    <row r="65" spans="2:5" ht="15.75" thickBot="1">
      <c r="B65" s="171">
        <f>'CUADRO DE AREAS'!B61</f>
        <v>10</v>
      </c>
      <c r="C65" s="172" t="str">
        <f>'CUADRO DE AREAS'!C61</f>
        <v>AREA ÚTIL PRIVADA **</v>
      </c>
      <c r="D65" s="154">
        <f>+SUM(D66:D70)</f>
        <v>28523.65</v>
      </c>
      <c r="E65" s="159">
        <f>+D65/$D$20</f>
        <v>0.4660270234944287</v>
      </c>
    </row>
    <row r="66" spans="2:5" ht="15.75" thickBot="1">
      <c r="B66" s="169">
        <f>'CUADRO DE AREAS'!B62</f>
        <v>10.1</v>
      </c>
      <c r="C66" s="173" t="str">
        <f>'CUADRO DE AREAS'!C62</f>
        <v>Área Útil Privada Proyecto Vivienda SMZ 1  LOTE 1</v>
      </c>
      <c r="D66" s="71">
        <v>12379.33</v>
      </c>
      <c r="E66" s="158">
        <f>+D66/$D$20</f>
        <v>0.20225680488840966</v>
      </c>
    </row>
    <row r="67" spans="2:5" ht="15.75" thickBot="1">
      <c r="B67" s="169">
        <f>'CUADRO DE AREAS'!B63</f>
        <v>10.199999999999999</v>
      </c>
      <c r="C67" s="173" t="str">
        <f>'CUADRO DE AREAS'!C63</f>
        <v>Área Útil Privada Proyecto Vivienda SMZ 1  LOTE 2  V.I.P.</v>
      </c>
      <c r="D67" s="71">
        <v>5035.75</v>
      </c>
      <c r="E67" s="158">
        <f t="shared" ref="E67:E70" si="1">+D67/$D$20</f>
        <v>8.2275430513348374E-2</v>
      </c>
    </row>
    <row r="68" spans="2:5" ht="15.75" thickBot="1">
      <c r="B68" s="169">
        <f>'CUADRO DE AREAS'!B64</f>
        <v>10.3</v>
      </c>
      <c r="C68" s="173" t="str">
        <f>'CUADRO DE AREAS'!C64</f>
        <v>Área Útil Privada Proyecto Vivienda SMZ 2 Lote Único</v>
      </c>
      <c r="D68" s="71">
        <v>7217.27</v>
      </c>
      <c r="E68" s="158">
        <f t="shared" si="1"/>
        <v>0.11791768780838482</v>
      </c>
    </row>
    <row r="69" spans="2:5" ht="15.75" thickBot="1">
      <c r="B69" s="169">
        <f>'CUADRO DE AREAS'!B65</f>
        <v>10.4</v>
      </c>
      <c r="C69" s="173" t="str">
        <f>'CUADRO DE AREAS'!C65</f>
        <v>Área Útil Privada Proyecto Vivienda SMZ 3  LOTE 1</v>
      </c>
      <c r="D69" s="71">
        <v>2385.4499999999998</v>
      </c>
      <c r="E69" s="158">
        <f t="shared" si="1"/>
        <v>3.8974120184295656E-2</v>
      </c>
    </row>
    <row r="70" spans="2:5" ht="15.75" thickBot="1">
      <c r="B70" s="176">
        <f>'CUADRO DE AREAS'!B66</f>
        <v>10.5</v>
      </c>
      <c r="C70" s="177" t="str">
        <f>'CUADRO DE AREAS'!C66</f>
        <v>Área Útil Privada Proyecto  Usos Múltiples SMZ 3  LOTE 2</v>
      </c>
      <c r="D70" s="71">
        <v>1505.85</v>
      </c>
      <c r="E70" s="158">
        <f t="shared" si="1"/>
        <v>2.46029800999902E-2</v>
      </c>
    </row>
    <row r="71" spans="2:5" s="32" customFormat="1">
      <c r="E71" s="745"/>
    </row>
    <row r="72" spans="2:5" s="32" customFormat="1">
      <c r="E72" s="745"/>
    </row>
    <row r="73" spans="2:5" s="32" customFormat="1">
      <c r="E73" s="745"/>
    </row>
    <row r="74" spans="2:5" s="32" customFormat="1">
      <c r="E74" s="745"/>
    </row>
    <row r="75" spans="2:5" s="32" customFormat="1">
      <c r="E75" s="745"/>
    </row>
    <row r="76" spans="2:5" s="32" customFormat="1">
      <c r="E76" s="745"/>
    </row>
    <row r="77" spans="2:5" s="32" customFormat="1">
      <c r="E77" s="745"/>
    </row>
    <row r="78" spans="2:5" s="32" customFormat="1">
      <c r="E78" s="745"/>
    </row>
    <row r="79" spans="2:5" s="32" customFormat="1">
      <c r="E79" s="745"/>
    </row>
    <row r="80" spans="2:5" s="32" customFormat="1">
      <c r="E80" s="745"/>
    </row>
    <row r="81" spans="5:5" s="32" customFormat="1">
      <c r="E81" s="745"/>
    </row>
    <row r="82" spans="5:5" s="32" customFormat="1">
      <c r="E82" s="745"/>
    </row>
    <row r="83" spans="5:5" s="32" customFormat="1">
      <c r="E83" s="745"/>
    </row>
    <row r="84" spans="5:5" s="32" customFormat="1">
      <c r="E84" s="745"/>
    </row>
    <row r="85" spans="5:5" s="32" customFormat="1">
      <c r="E85" s="745"/>
    </row>
    <row r="86" spans="5:5" s="32" customFormat="1">
      <c r="E86" s="745"/>
    </row>
    <row r="87" spans="5:5" s="32" customFormat="1">
      <c r="E87" s="745"/>
    </row>
    <row r="88" spans="5:5" s="32" customFormat="1">
      <c r="E88" s="745"/>
    </row>
    <row r="89" spans="5:5" s="32" customFormat="1">
      <c r="E89" s="745"/>
    </row>
    <row r="90" spans="5:5" s="32" customFormat="1">
      <c r="E90" s="745"/>
    </row>
    <row r="91" spans="5:5" s="32" customFormat="1">
      <c r="E91" s="745"/>
    </row>
    <row r="92" spans="5:5" s="32" customFormat="1">
      <c r="E92" s="745"/>
    </row>
    <row r="93" spans="5:5" s="32" customFormat="1">
      <c r="E93" s="745"/>
    </row>
    <row r="94" spans="5:5" s="32" customFormat="1">
      <c r="E94" s="745"/>
    </row>
    <row r="95" spans="5:5" s="32" customFormat="1">
      <c r="E95" s="745"/>
    </row>
    <row r="96" spans="5:5" s="32" customFormat="1">
      <c r="E96" s="745"/>
    </row>
    <row r="97" spans="5:5" s="32" customFormat="1">
      <c r="E97" s="745"/>
    </row>
    <row r="98" spans="5:5" s="32" customFormat="1">
      <c r="E98" s="745"/>
    </row>
    <row r="99" spans="5:5" s="32" customFormat="1">
      <c r="E99" s="745"/>
    </row>
    <row r="100" spans="5:5" s="32" customFormat="1">
      <c r="E100" s="745"/>
    </row>
    <row r="101" spans="5:5" s="32" customFormat="1">
      <c r="E101" s="745"/>
    </row>
    <row r="102" spans="5:5" s="32" customFormat="1">
      <c r="E102" s="745"/>
    </row>
    <row r="103" spans="5:5" s="32" customFormat="1">
      <c r="E103" s="745"/>
    </row>
    <row r="104" spans="5:5" s="32" customFormat="1">
      <c r="E104" s="745"/>
    </row>
    <row r="105" spans="5:5" s="32" customFormat="1">
      <c r="E105" s="745"/>
    </row>
    <row r="106" spans="5:5" s="32" customFormat="1">
      <c r="E106" s="745"/>
    </row>
    <row r="107" spans="5:5" s="32" customFormat="1">
      <c r="E107" s="745"/>
    </row>
    <row r="108" spans="5:5" s="32" customFormat="1">
      <c r="E108" s="745"/>
    </row>
    <row r="109" spans="5:5" s="32" customFormat="1">
      <c r="E109" s="745"/>
    </row>
    <row r="110" spans="5:5" s="32" customFormat="1">
      <c r="E110" s="745"/>
    </row>
    <row r="111" spans="5:5" s="32" customFormat="1">
      <c r="E111" s="745"/>
    </row>
    <row r="112" spans="5:5" s="32" customFormat="1">
      <c r="E112" s="745"/>
    </row>
    <row r="113" spans="5:5" s="32" customFormat="1">
      <c r="E113" s="745"/>
    </row>
    <row r="114" spans="5:5" s="32" customFormat="1">
      <c r="E114" s="745"/>
    </row>
    <row r="115" spans="5:5" s="32" customFormat="1">
      <c r="E115" s="745"/>
    </row>
    <row r="116" spans="5:5" s="32" customFormat="1">
      <c r="E116" s="745"/>
    </row>
    <row r="117" spans="5:5" s="32" customFormat="1">
      <c r="E117" s="745"/>
    </row>
    <row r="118" spans="5:5" s="32" customFormat="1">
      <c r="E118" s="745"/>
    </row>
    <row r="119" spans="5:5" s="32" customFormat="1">
      <c r="E119" s="745"/>
    </row>
    <row r="120" spans="5:5" s="32" customFormat="1">
      <c r="E120" s="745"/>
    </row>
    <row r="121" spans="5:5" s="32" customFormat="1">
      <c r="E121" s="745"/>
    </row>
    <row r="122" spans="5:5" s="32" customFormat="1">
      <c r="E122" s="745"/>
    </row>
    <row r="123" spans="5:5" s="32" customFormat="1">
      <c r="E123" s="745"/>
    </row>
    <row r="124" spans="5:5" s="32" customFormat="1">
      <c r="E124" s="745"/>
    </row>
    <row r="125" spans="5:5" s="32" customFormat="1">
      <c r="E125" s="745"/>
    </row>
    <row r="126" spans="5:5" s="32" customFormat="1">
      <c r="E126" s="745"/>
    </row>
    <row r="127" spans="5:5" s="32" customFormat="1">
      <c r="E127" s="745"/>
    </row>
    <row r="128" spans="5:5" s="32" customFormat="1">
      <c r="E128" s="745"/>
    </row>
    <row r="129" spans="5:5" s="32" customFormat="1">
      <c r="E129" s="745"/>
    </row>
    <row r="130" spans="5:5" s="32" customFormat="1">
      <c r="E130" s="745"/>
    </row>
    <row r="131" spans="5:5" s="32" customFormat="1">
      <c r="E131" s="745"/>
    </row>
    <row r="132" spans="5:5" s="32" customFormat="1">
      <c r="E132" s="745"/>
    </row>
    <row r="133" spans="5:5" s="32" customFormat="1">
      <c r="E133" s="745"/>
    </row>
    <row r="134" spans="5:5" s="32" customFormat="1">
      <c r="E134" s="745"/>
    </row>
    <row r="135" spans="5:5" s="32" customFormat="1">
      <c r="E135" s="745"/>
    </row>
    <row r="136" spans="5:5" s="32" customFormat="1">
      <c r="E136" s="745"/>
    </row>
    <row r="137" spans="5:5" s="32" customFormat="1">
      <c r="E137" s="745"/>
    </row>
    <row r="138" spans="5:5" s="32" customFormat="1">
      <c r="E138" s="745"/>
    </row>
    <row r="139" spans="5:5" s="32" customFormat="1">
      <c r="E139" s="745"/>
    </row>
    <row r="140" spans="5:5" s="32" customFormat="1">
      <c r="E140" s="745"/>
    </row>
    <row r="141" spans="5:5" s="32" customFormat="1">
      <c r="E141" s="745"/>
    </row>
    <row r="142" spans="5:5" s="32" customFormat="1">
      <c r="E142" s="745"/>
    </row>
    <row r="143" spans="5:5" s="32" customFormat="1">
      <c r="E143" s="745"/>
    </row>
    <row r="144" spans="5:5" s="32" customFormat="1">
      <c r="E144" s="745"/>
    </row>
    <row r="145" spans="5:5" s="32" customFormat="1">
      <c r="E145" s="745"/>
    </row>
    <row r="146" spans="5:5" s="32" customFormat="1">
      <c r="E146" s="745"/>
    </row>
    <row r="147" spans="5:5" s="32" customFormat="1">
      <c r="E147" s="745"/>
    </row>
    <row r="148" spans="5:5" s="32" customFormat="1">
      <c r="E148" s="745"/>
    </row>
    <row r="149" spans="5:5" s="32" customFormat="1">
      <c r="E149" s="745"/>
    </row>
    <row r="150" spans="5:5" s="32" customFormat="1">
      <c r="E150" s="745"/>
    </row>
    <row r="151" spans="5:5" s="32" customFormat="1">
      <c r="E151" s="745"/>
    </row>
    <row r="152" spans="5:5" s="32" customFormat="1">
      <c r="E152" s="745"/>
    </row>
    <row r="153" spans="5:5" s="32" customFormat="1">
      <c r="E153" s="745"/>
    </row>
    <row r="154" spans="5:5" s="32" customFormat="1">
      <c r="E154" s="745"/>
    </row>
    <row r="155" spans="5:5" s="32" customFormat="1">
      <c r="E155" s="745"/>
    </row>
    <row r="156" spans="5:5" s="32" customFormat="1">
      <c r="E156" s="745"/>
    </row>
    <row r="157" spans="5:5" s="32" customFormat="1">
      <c r="E157" s="745"/>
    </row>
    <row r="158" spans="5:5" s="32" customFormat="1">
      <c r="E158" s="745"/>
    </row>
    <row r="159" spans="5:5" s="32" customFormat="1">
      <c r="E159" s="745"/>
    </row>
    <row r="160" spans="5:5" s="32" customFormat="1">
      <c r="E160" s="745"/>
    </row>
    <row r="161" spans="5:5" s="32" customFormat="1">
      <c r="E161" s="745"/>
    </row>
    <row r="162" spans="5:5" s="32" customFormat="1">
      <c r="E162" s="745"/>
    </row>
    <row r="163" spans="5:5" s="32" customFormat="1">
      <c r="E163" s="745"/>
    </row>
    <row r="164" spans="5:5" s="32" customFormat="1">
      <c r="E164" s="745"/>
    </row>
    <row r="165" spans="5:5" s="32" customFormat="1">
      <c r="E165" s="745"/>
    </row>
    <row r="166" spans="5:5" s="32" customFormat="1">
      <c r="E166" s="745"/>
    </row>
    <row r="167" spans="5:5" s="32" customFormat="1">
      <c r="E167" s="745"/>
    </row>
    <row r="168" spans="5:5" s="32" customFormat="1">
      <c r="E168" s="745"/>
    </row>
    <row r="169" spans="5:5" s="32" customFormat="1">
      <c r="E169" s="745"/>
    </row>
    <row r="170" spans="5:5" s="32" customFormat="1">
      <c r="E170" s="745"/>
    </row>
    <row r="171" spans="5:5" s="32" customFormat="1">
      <c r="E171" s="745"/>
    </row>
    <row r="172" spans="5:5" s="32" customFormat="1">
      <c r="E172" s="745"/>
    </row>
    <row r="173" spans="5:5" s="32" customFormat="1">
      <c r="E173" s="745"/>
    </row>
    <row r="174" spans="5:5" s="32" customFormat="1">
      <c r="E174" s="745"/>
    </row>
    <row r="175" spans="5:5" s="32" customFormat="1">
      <c r="E175" s="745"/>
    </row>
    <row r="176" spans="5:5" s="32" customFormat="1">
      <c r="E176" s="745"/>
    </row>
    <row r="177" spans="5:5" s="32" customFormat="1">
      <c r="E177" s="745"/>
    </row>
    <row r="178" spans="5:5" s="32" customFormat="1">
      <c r="E178" s="745"/>
    </row>
    <row r="179" spans="5:5" s="32" customFormat="1">
      <c r="E179" s="745"/>
    </row>
    <row r="180" spans="5:5" s="32" customFormat="1">
      <c r="E180" s="745"/>
    </row>
    <row r="181" spans="5:5" s="32" customFormat="1">
      <c r="E181" s="745"/>
    </row>
    <row r="182" spans="5:5" s="32" customFormat="1">
      <c r="E182" s="745"/>
    </row>
    <row r="183" spans="5:5" s="32" customFormat="1">
      <c r="E183" s="745"/>
    </row>
    <row r="184" spans="5:5" s="32" customFormat="1">
      <c r="E184" s="745"/>
    </row>
    <row r="185" spans="5:5" s="32" customFormat="1">
      <c r="E185" s="745"/>
    </row>
    <row r="186" spans="5:5" s="32" customFormat="1">
      <c r="E186" s="745"/>
    </row>
    <row r="187" spans="5:5" s="32" customFormat="1">
      <c r="E187" s="745"/>
    </row>
    <row r="188" spans="5:5" s="32" customFormat="1">
      <c r="E188" s="745"/>
    </row>
    <row r="189" spans="5:5" s="32" customFormat="1">
      <c r="E189" s="745"/>
    </row>
    <row r="190" spans="5:5" s="32" customFormat="1">
      <c r="E190" s="745"/>
    </row>
    <row r="191" spans="5:5" s="32" customFormat="1">
      <c r="E191" s="745"/>
    </row>
    <row r="192" spans="5:5" s="32" customFormat="1">
      <c r="E192" s="745"/>
    </row>
    <row r="193" spans="5:5" s="32" customFormat="1">
      <c r="E193" s="745"/>
    </row>
    <row r="194" spans="5:5" s="32" customFormat="1">
      <c r="E194" s="745"/>
    </row>
    <row r="195" spans="5:5" s="32" customFormat="1">
      <c r="E195" s="745"/>
    </row>
    <row r="196" spans="5:5" s="32" customFormat="1">
      <c r="E196" s="745"/>
    </row>
    <row r="197" spans="5:5" s="32" customFormat="1">
      <c r="E197" s="745"/>
    </row>
    <row r="198" spans="5:5" s="32" customFormat="1">
      <c r="E198" s="745"/>
    </row>
    <row r="199" spans="5:5" s="32" customFormat="1">
      <c r="E199" s="745"/>
    </row>
    <row r="200" spans="5:5" s="32" customFormat="1">
      <c r="E200" s="745"/>
    </row>
    <row r="201" spans="5:5" s="32" customFormat="1">
      <c r="E201" s="745"/>
    </row>
    <row r="202" spans="5:5" s="32" customFormat="1">
      <c r="E202" s="745"/>
    </row>
    <row r="203" spans="5:5" s="32" customFormat="1">
      <c r="E203" s="745"/>
    </row>
    <row r="204" spans="5:5" s="32" customFormat="1">
      <c r="E204" s="745"/>
    </row>
    <row r="205" spans="5:5" s="32" customFormat="1">
      <c r="E205" s="745"/>
    </row>
    <row r="206" spans="5:5" s="32" customFormat="1">
      <c r="E206" s="745"/>
    </row>
    <row r="207" spans="5:5" s="32" customFormat="1">
      <c r="E207" s="745"/>
    </row>
    <row r="208" spans="5:5" s="32" customFormat="1">
      <c r="E208" s="745"/>
    </row>
    <row r="209" spans="5:5" s="32" customFormat="1">
      <c r="E209" s="745"/>
    </row>
    <row r="210" spans="5:5" s="32" customFormat="1">
      <c r="E210" s="745"/>
    </row>
    <row r="211" spans="5:5" s="32" customFormat="1">
      <c r="E211" s="745"/>
    </row>
    <row r="212" spans="5:5" s="32" customFormat="1">
      <c r="E212" s="745"/>
    </row>
    <row r="213" spans="5:5" s="32" customFormat="1">
      <c r="E213" s="745"/>
    </row>
    <row r="214" spans="5:5" s="32" customFormat="1">
      <c r="E214" s="745"/>
    </row>
    <row r="215" spans="5:5" s="32" customFormat="1">
      <c r="E215" s="745"/>
    </row>
    <row r="216" spans="5:5" s="32" customFormat="1">
      <c r="E216" s="745"/>
    </row>
    <row r="217" spans="5:5" s="32" customFormat="1">
      <c r="E217" s="745"/>
    </row>
    <row r="218" spans="5:5" s="32" customFormat="1">
      <c r="E218" s="745"/>
    </row>
    <row r="219" spans="5:5" s="32" customFormat="1">
      <c r="E219" s="745"/>
    </row>
    <row r="220" spans="5:5" s="32" customFormat="1">
      <c r="E220" s="745"/>
    </row>
    <row r="221" spans="5:5" s="32" customFormat="1">
      <c r="E221" s="745"/>
    </row>
    <row r="222" spans="5:5" s="32" customFormat="1">
      <c r="E222" s="745"/>
    </row>
    <row r="223" spans="5:5" s="32" customFormat="1">
      <c r="E223" s="745"/>
    </row>
    <row r="224" spans="5:5" s="32" customFormat="1">
      <c r="E224" s="745"/>
    </row>
    <row r="225" spans="5:5" s="32" customFormat="1">
      <c r="E225" s="745"/>
    </row>
    <row r="226" spans="5:5" s="32" customFormat="1">
      <c r="E226" s="745"/>
    </row>
    <row r="227" spans="5:5" s="32" customFormat="1">
      <c r="E227" s="745"/>
    </row>
    <row r="228" spans="5:5" s="32" customFormat="1">
      <c r="E228" s="745"/>
    </row>
    <row r="229" spans="5:5" s="32" customFormat="1">
      <c r="E229" s="745"/>
    </row>
    <row r="230" spans="5:5" s="32" customFormat="1">
      <c r="E230" s="745"/>
    </row>
    <row r="231" spans="5:5" s="32" customFormat="1">
      <c r="E231" s="745"/>
    </row>
    <row r="232" spans="5:5" s="32" customFormat="1">
      <c r="E232" s="745"/>
    </row>
    <row r="233" spans="5:5" s="32" customFormat="1">
      <c r="E233" s="745"/>
    </row>
    <row r="234" spans="5:5" s="32" customFormat="1">
      <c r="E234" s="745"/>
    </row>
    <row r="235" spans="5:5" s="32" customFormat="1">
      <c r="E235" s="745"/>
    </row>
    <row r="236" spans="5:5" s="32" customFormat="1">
      <c r="E236" s="745"/>
    </row>
    <row r="237" spans="5:5" s="32" customFormat="1">
      <c r="E237" s="745"/>
    </row>
    <row r="238" spans="5:5" s="32" customFormat="1">
      <c r="E238" s="745"/>
    </row>
    <row r="239" spans="5:5" s="32" customFormat="1">
      <c r="E239" s="745"/>
    </row>
    <row r="240" spans="5:5" s="32" customFormat="1">
      <c r="E240" s="745"/>
    </row>
    <row r="241" spans="5:5" s="32" customFormat="1">
      <c r="E241" s="745"/>
    </row>
    <row r="242" spans="5:5" s="32" customFormat="1">
      <c r="E242" s="745"/>
    </row>
    <row r="243" spans="5:5" s="32" customFormat="1">
      <c r="E243" s="745"/>
    </row>
    <row r="244" spans="5:5" s="32" customFormat="1">
      <c r="E244" s="745"/>
    </row>
    <row r="245" spans="5:5" s="32" customFormat="1">
      <c r="E245" s="745"/>
    </row>
    <row r="246" spans="5:5" s="32" customFormat="1">
      <c r="E246" s="745"/>
    </row>
    <row r="247" spans="5:5" s="32" customFormat="1">
      <c r="E247" s="745"/>
    </row>
    <row r="248" spans="5:5" s="32" customFormat="1">
      <c r="E248" s="745"/>
    </row>
    <row r="249" spans="5:5" s="32" customFormat="1">
      <c r="E249" s="745"/>
    </row>
    <row r="250" spans="5:5" s="32" customFormat="1">
      <c r="E250" s="745"/>
    </row>
    <row r="251" spans="5:5" s="32" customFormat="1">
      <c r="E251" s="745"/>
    </row>
    <row r="252" spans="5:5" s="32" customFormat="1">
      <c r="E252" s="745"/>
    </row>
    <row r="253" spans="5:5" s="32" customFormat="1">
      <c r="E253" s="745"/>
    </row>
    <row r="254" spans="5:5" s="32" customFormat="1">
      <c r="E254" s="745"/>
    </row>
    <row r="255" spans="5:5" s="32" customFormat="1">
      <c r="E255" s="745"/>
    </row>
    <row r="256" spans="5:5" s="32" customFormat="1">
      <c r="E256" s="745"/>
    </row>
    <row r="257" spans="5:5" s="32" customFormat="1">
      <c r="E257" s="745"/>
    </row>
    <row r="258" spans="5:5" s="32" customFormat="1">
      <c r="E258" s="745"/>
    </row>
    <row r="259" spans="5:5" s="32" customFormat="1">
      <c r="E259" s="745"/>
    </row>
    <row r="260" spans="5:5" s="32" customFormat="1">
      <c r="E260" s="745"/>
    </row>
    <row r="261" spans="5:5" s="32" customFormat="1">
      <c r="E261" s="745"/>
    </row>
    <row r="262" spans="5:5" s="32" customFormat="1">
      <c r="E262" s="745"/>
    </row>
    <row r="263" spans="5:5" s="32" customFormat="1">
      <c r="E263" s="745"/>
    </row>
    <row r="264" spans="5:5" s="32" customFormat="1">
      <c r="E264" s="745"/>
    </row>
    <row r="265" spans="5:5" s="32" customFormat="1">
      <c r="E265" s="745"/>
    </row>
    <row r="266" spans="5:5" s="32" customFormat="1">
      <c r="E266" s="745"/>
    </row>
    <row r="267" spans="5:5" s="32" customFormat="1">
      <c r="E267" s="745"/>
    </row>
    <row r="268" spans="5:5" s="32" customFormat="1">
      <c r="E268" s="745"/>
    </row>
    <row r="269" spans="5:5" s="32" customFormat="1">
      <c r="E269" s="745"/>
    </row>
    <row r="270" spans="5:5" s="32" customFormat="1">
      <c r="E270" s="745"/>
    </row>
    <row r="271" spans="5:5" s="32" customFormat="1">
      <c r="E271" s="745"/>
    </row>
    <row r="272" spans="5:5" s="32" customFormat="1">
      <c r="E272" s="745"/>
    </row>
    <row r="273" spans="5:5" s="32" customFormat="1">
      <c r="E273" s="745"/>
    </row>
    <row r="274" spans="5:5" s="32" customFormat="1">
      <c r="E274" s="745"/>
    </row>
    <row r="275" spans="5:5" s="32" customFormat="1">
      <c r="E275" s="745"/>
    </row>
    <row r="276" spans="5:5" s="32" customFormat="1">
      <c r="E276" s="745"/>
    </row>
    <row r="277" spans="5:5" s="32" customFormat="1">
      <c r="E277" s="745"/>
    </row>
    <row r="278" spans="5:5" s="32" customFormat="1">
      <c r="E278" s="745"/>
    </row>
    <row r="279" spans="5:5" s="32" customFormat="1">
      <c r="E279" s="745"/>
    </row>
    <row r="280" spans="5:5" s="32" customFormat="1">
      <c r="E280" s="745"/>
    </row>
    <row r="281" spans="5:5" s="32" customFormat="1">
      <c r="E281" s="745"/>
    </row>
    <row r="282" spans="5:5" s="32" customFormat="1">
      <c r="E282" s="745"/>
    </row>
    <row r="283" spans="5:5" s="32" customFormat="1">
      <c r="E283" s="745"/>
    </row>
    <row r="284" spans="5:5" s="32" customFormat="1">
      <c r="E284" s="745"/>
    </row>
    <row r="285" spans="5:5" s="32" customFormat="1">
      <c r="E285" s="745"/>
    </row>
    <row r="286" spans="5:5" s="32" customFormat="1">
      <c r="E286" s="745"/>
    </row>
    <row r="287" spans="5:5" s="32" customFormat="1">
      <c r="E287" s="745"/>
    </row>
    <row r="288" spans="5:5" s="32" customFormat="1">
      <c r="E288" s="745"/>
    </row>
    <row r="289" spans="5:5" s="32" customFormat="1">
      <c r="E289" s="745"/>
    </row>
    <row r="290" spans="5:5" s="32" customFormat="1">
      <c r="E290" s="745"/>
    </row>
    <row r="291" spans="5:5" s="32" customFormat="1">
      <c r="E291" s="745"/>
    </row>
    <row r="292" spans="5:5" s="32" customFormat="1">
      <c r="E292" s="745"/>
    </row>
    <row r="293" spans="5:5" s="32" customFormat="1">
      <c r="E293" s="745"/>
    </row>
    <row r="294" spans="5:5" s="32" customFormat="1">
      <c r="E294" s="745"/>
    </row>
    <row r="295" spans="5:5" s="32" customFormat="1">
      <c r="E295" s="745"/>
    </row>
    <row r="296" spans="5:5" s="32" customFormat="1">
      <c r="E296" s="745"/>
    </row>
    <row r="297" spans="5:5" s="32" customFormat="1">
      <c r="E297" s="745"/>
    </row>
    <row r="298" spans="5:5" s="32" customFormat="1">
      <c r="E298" s="745"/>
    </row>
    <row r="299" spans="5:5" s="32" customFormat="1">
      <c r="E299" s="745"/>
    </row>
    <row r="300" spans="5:5" s="32" customFormat="1">
      <c r="E300" s="745"/>
    </row>
    <row r="301" spans="5:5" s="32" customFormat="1">
      <c r="E301" s="745"/>
    </row>
    <row r="302" spans="5:5" s="32" customFormat="1">
      <c r="E302" s="745"/>
    </row>
    <row r="303" spans="5:5" s="32" customFormat="1">
      <c r="E303" s="745"/>
    </row>
    <row r="304" spans="5:5" s="32" customFormat="1">
      <c r="E304" s="745"/>
    </row>
    <row r="305" spans="5:5" s="32" customFormat="1">
      <c r="E305" s="745"/>
    </row>
    <row r="306" spans="5:5" s="32" customFormat="1">
      <c r="E306" s="745"/>
    </row>
    <row r="307" spans="5:5" s="32" customFormat="1">
      <c r="E307" s="745"/>
    </row>
    <row r="308" spans="5:5" s="32" customFormat="1">
      <c r="E308" s="745"/>
    </row>
    <row r="309" spans="5:5" s="32" customFormat="1">
      <c r="E309" s="745"/>
    </row>
    <row r="310" spans="5:5" s="32" customFormat="1">
      <c r="E310" s="745"/>
    </row>
    <row r="311" spans="5:5" s="32" customFormat="1">
      <c r="E311" s="745"/>
    </row>
    <row r="312" spans="5:5" s="32" customFormat="1">
      <c r="E312" s="745"/>
    </row>
    <row r="313" spans="5:5" s="32" customFormat="1">
      <c r="E313" s="745"/>
    </row>
    <row r="314" spans="5:5" s="32" customFormat="1">
      <c r="E314" s="745"/>
    </row>
    <row r="315" spans="5:5" s="32" customFormat="1">
      <c r="E315" s="745"/>
    </row>
    <row r="316" spans="5:5" s="32" customFormat="1">
      <c r="E316" s="745"/>
    </row>
    <row r="317" spans="5:5" s="32" customFormat="1">
      <c r="E317" s="745"/>
    </row>
    <row r="318" spans="5:5" s="32" customFormat="1">
      <c r="E318" s="745"/>
    </row>
    <row r="319" spans="5:5" s="32" customFormat="1">
      <c r="E319" s="745"/>
    </row>
    <row r="320" spans="5:5" s="32" customFormat="1">
      <c r="E320" s="745"/>
    </row>
    <row r="321" spans="5:5" s="32" customFormat="1">
      <c r="E321" s="745"/>
    </row>
    <row r="322" spans="5:5" s="32" customFormat="1">
      <c r="E322" s="745"/>
    </row>
    <row r="323" spans="5:5" s="32" customFormat="1">
      <c r="E323" s="745"/>
    </row>
    <row r="324" spans="5:5" s="32" customFormat="1">
      <c r="E324" s="745"/>
    </row>
    <row r="325" spans="5:5" s="32" customFormat="1">
      <c r="E325" s="745"/>
    </row>
    <row r="326" spans="5:5" s="32" customFormat="1">
      <c r="E326" s="745"/>
    </row>
    <row r="327" spans="5:5" s="32" customFormat="1">
      <c r="E327" s="745"/>
    </row>
    <row r="328" spans="5:5" s="32" customFormat="1">
      <c r="E328" s="745"/>
    </row>
    <row r="329" spans="5:5" s="32" customFormat="1">
      <c r="E329" s="745"/>
    </row>
    <row r="330" spans="5:5" s="32" customFormat="1">
      <c r="E330" s="745"/>
    </row>
    <row r="331" spans="5:5" s="32" customFormat="1">
      <c r="E331" s="745"/>
    </row>
    <row r="332" spans="5:5" s="32" customFormat="1">
      <c r="E332" s="745"/>
    </row>
    <row r="333" spans="5:5" s="32" customFormat="1">
      <c r="E333" s="745"/>
    </row>
    <row r="334" spans="5:5" s="32" customFormat="1">
      <c r="E334" s="745"/>
    </row>
    <row r="335" spans="5:5" s="32" customFormat="1">
      <c r="E335" s="745"/>
    </row>
    <row r="336" spans="5:5" s="32" customFormat="1">
      <c r="E336" s="745"/>
    </row>
    <row r="337" spans="5:5" s="32" customFormat="1">
      <c r="E337" s="745"/>
    </row>
    <row r="338" spans="5:5" s="32" customFormat="1">
      <c r="E338" s="745"/>
    </row>
    <row r="339" spans="5:5" s="32" customFormat="1">
      <c r="E339" s="745"/>
    </row>
    <row r="340" spans="5:5" s="32" customFormat="1">
      <c r="E340" s="745"/>
    </row>
    <row r="341" spans="5:5" s="32" customFormat="1">
      <c r="E341" s="745"/>
    </row>
    <row r="342" spans="5:5" s="32" customFormat="1">
      <c r="E342" s="745"/>
    </row>
    <row r="343" spans="5:5" s="32" customFormat="1">
      <c r="E343" s="745"/>
    </row>
    <row r="344" spans="5:5" s="32" customFormat="1">
      <c r="E344" s="745"/>
    </row>
    <row r="345" spans="5:5" s="32" customFormat="1">
      <c r="E345" s="745"/>
    </row>
    <row r="346" spans="5:5" s="32" customFormat="1">
      <c r="E346" s="745"/>
    </row>
    <row r="347" spans="5:5" s="32" customFormat="1">
      <c r="E347" s="745"/>
    </row>
    <row r="348" spans="5:5" s="32" customFormat="1">
      <c r="E348" s="745"/>
    </row>
    <row r="349" spans="5:5" s="32" customFormat="1">
      <c r="E349" s="745"/>
    </row>
    <row r="350" spans="5:5" s="32" customFormat="1">
      <c r="E350" s="745"/>
    </row>
    <row r="351" spans="5:5" s="32" customFormat="1">
      <c r="E351" s="745"/>
    </row>
    <row r="352" spans="5:5" s="32" customFormat="1">
      <c r="E352" s="745"/>
    </row>
    <row r="353" spans="5:5" s="32" customFormat="1">
      <c r="E353" s="745"/>
    </row>
    <row r="354" spans="5:5" s="32" customFormat="1">
      <c r="E354" s="745"/>
    </row>
    <row r="355" spans="5:5" s="32" customFormat="1">
      <c r="E355" s="745"/>
    </row>
    <row r="356" spans="5:5" s="32" customFormat="1">
      <c r="E356" s="745"/>
    </row>
    <row r="357" spans="5:5" s="32" customFormat="1">
      <c r="E357" s="745"/>
    </row>
    <row r="358" spans="5:5" s="32" customFormat="1">
      <c r="E358" s="745"/>
    </row>
    <row r="359" spans="5:5" s="32" customFormat="1">
      <c r="E359" s="745"/>
    </row>
    <row r="360" spans="5:5" s="32" customFormat="1">
      <c r="E360" s="745"/>
    </row>
    <row r="361" spans="5:5" s="32" customFormat="1">
      <c r="E361" s="745"/>
    </row>
    <row r="362" spans="5:5" s="32" customFormat="1">
      <c r="E362" s="745"/>
    </row>
    <row r="363" spans="5:5" s="32" customFormat="1">
      <c r="E363" s="745"/>
    </row>
    <row r="364" spans="5:5" s="32" customFormat="1">
      <c r="E364" s="745"/>
    </row>
    <row r="365" spans="5:5" s="32" customFormat="1">
      <c r="E365" s="745"/>
    </row>
    <row r="366" spans="5:5" s="32" customFormat="1">
      <c r="E366" s="745"/>
    </row>
    <row r="367" spans="5:5" s="32" customFormat="1">
      <c r="E367" s="745"/>
    </row>
    <row r="368" spans="5:5" s="32" customFormat="1">
      <c r="E368" s="745"/>
    </row>
    <row r="369" spans="5:5" s="32" customFormat="1">
      <c r="E369" s="745"/>
    </row>
    <row r="370" spans="5:5" s="32" customFormat="1">
      <c r="E370" s="745"/>
    </row>
    <row r="371" spans="5:5" s="32" customFormat="1">
      <c r="E371" s="745"/>
    </row>
    <row r="372" spans="5:5" s="32" customFormat="1">
      <c r="E372" s="745"/>
    </row>
    <row r="373" spans="5:5" s="32" customFormat="1">
      <c r="E373" s="745"/>
    </row>
    <row r="374" spans="5:5" s="32" customFormat="1">
      <c r="E374" s="745"/>
    </row>
    <row r="375" spans="5:5" s="32" customFormat="1">
      <c r="E375" s="745"/>
    </row>
    <row r="376" spans="5:5" s="32" customFormat="1">
      <c r="E376" s="745"/>
    </row>
    <row r="377" spans="5:5" s="32" customFormat="1">
      <c r="E377" s="745"/>
    </row>
    <row r="378" spans="5:5" s="32" customFormat="1">
      <c r="E378" s="745"/>
    </row>
    <row r="379" spans="5:5" s="32" customFormat="1">
      <c r="E379" s="745"/>
    </row>
    <row r="380" spans="5:5" s="32" customFormat="1">
      <c r="E380" s="745"/>
    </row>
    <row r="381" spans="5:5" s="32" customFormat="1">
      <c r="E381" s="745"/>
    </row>
    <row r="382" spans="5:5" s="32" customFormat="1">
      <c r="E382" s="745"/>
    </row>
    <row r="383" spans="5:5" s="32" customFormat="1">
      <c r="E383" s="745"/>
    </row>
    <row r="384" spans="5:5" s="32" customFormat="1">
      <c r="E384" s="745"/>
    </row>
    <row r="385" spans="5:5" s="32" customFormat="1">
      <c r="E385" s="745"/>
    </row>
    <row r="386" spans="5:5" s="32" customFormat="1">
      <c r="E386" s="745"/>
    </row>
    <row r="387" spans="5:5" s="32" customFormat="1">
      <c r="E387" s="745"/>
    </row>
    <row r="388" spans="5:5" s="32" customFormat="1">
      <c r="E388" s="745"/>
    </row>
    <row r="389" spans="5:5" s="32" customFormat="1">
      <c r="E389" s="745"/>
    </row>
    <row r="390" spans="5:5" s="32" customFormat="1">
      <c r="E390" s="745"/>
    </row>
    <row r="391" spans="5:5" s="32" customFormat="1">
      <c r="E391" s="745"/>
    </row>
    <row r="392" spans="5:5" s="32" customFormat="1">
      <c r="E392" s="745"/>
    </row>
    <row r="393" spans="5:5" s="32" customFormat="1">
      <c r="E393" s="745"/>
    </row>
    <row r="394" spans="5:5" s="32" customFormat="1">
      <c r="E394" s="745"/>
    </row>
    <row r="395" spans="5:5" s="32" customFormat="1">
      <c r="E395" s="745"/>
    </row>
    <row r="396" spans="5:5" s="32" customFormat="1">
      <c r="E396" s="745"/>
    </row>
    <row r="397" spans="5:5" s="32" customFormat="1">
      <c r="E397" s="745"/>
    </row>
    <row r="398" spans="5:5" s="32" customFormat="1">
      <c r="E398" s="745"/>
    </row>
    <row r="399" spans="5:5" s="32" customFormat="1">
      <c r="E399" s="745"/>
    </row>
    <row r="400" spans="5:5" s="32" customFormat="1">
      <c r="E400" s="745"/>
    </row>
    <row r="401" spans="5:5" s="32" customFormat="1">
      <c r="E401" s="745"/>
    </row>
    <row r="402" spans="5:5" s="32" customFormat="1">
      <c r="E402" s="745"/>
    </row>
    <row r="403" spans="5:5" s="32" customFormat="1">
      <c r="E403" s="745"/>
    </row>
    <row r="404" spans="5:5" s="32" customFormat="1">
      <c r="E404" s="745"/>
    </row>
    <row r="405" spans="5:5" s="32" customFormat="1">
      <c r="E405" s="745"/>
    </row>
    <row r="406" spans="5:5" s="32" customFormat="1">
      <c r="E406" s="745"/>
    </row>
    <row r="407" spans="5:5" s="32" customFormat="1">
      <c r="E407" s="745"/>
    </row>
    <row r="408" spans="5:5" s="32" customFormat="1">
      <c r="E408" s="745"/>
    </row>
    <row r="409" spans="5:5" s="32" customFormat="1">
      <c r="E409" s="745"/>
    </row>
    <row r="410" spans="5:5" s="32" customFormat="1">
      <c r="E410" s="745"/>
    </row>
    <row r="411" spans="5:5" s="32" customFormat="1">
      <c r="E411" s="745"/>
    </row>
    <row r="412" spans="5:5" s="32" customFormat="1">
      <c r="E412" s="745"/>
    </row>
    <row r="413" spans="5:5" s="32" customFormat="1">
      <c r="E413" s="745"/>
    </row>
    <row r="414" spans="5:5" s="32" customFormat="1">
      <c r="E414" s="745"/>
    </row>
    <row r="415" spans="5:5" s="32" customFormat="1">
      <c r="E415" s="745"/>
    </row>
    <row r="416" spans="5:5" s="32" customFormat="1">
      <c r="E416" s="745"/>
    </row>
    <row r="417" spans="5:5" s="32" customFormat="1">
      <c r="E417" s="745"/>
    </row>
    <row r="418" spans="5:5" s="32" customFormat="1">
      <c r="E418" s="745"/>
    </row>
    <row r="419" spans="5:5" s="32" customFormat="1">
      <c r="E419" s="745"/>
    </row>
    <row r="420" spans="5:5" s="32" customFormat="1">
      <c r="E420" s="745"/>
    </row>
    <row r="421" spans="5:5" s="32" customFormat="1">
      <c r="E421" s="745"/>
    </row>
    <row r="422" spans="5:5" s="32" customFormat="1">
      <c r="E422" s="745"/>
    </row>
    <row r="423" spans="5:5" s="32" customFormat="1">
      <c r="E423" s="745"/>
    </row>
    <row r="424" spans="5:5" s="32" customFormat="1">
      <c r="E424" s="745"/>
    </row>
    <row r="425" spans="5:5" s="32" customFormat="1">
      <c r="E425" s="745"/>
    </row>
    <row r="426" spans="5:5" s="32" customFormat="1">
      <c r="E426" s="745"/>
    </row>
    <row r="427" spans="5:5" s="32" customFormat="1">
      <c r="E427" s="745"/>
    </row>
    <row r="428" spans="5:5" s="32" customFormat="1">
      <c r="E428" s="745"/>
    </row>
    <row r="429" spans="5:5" s="32" customFormat="1">
      <c r="E429" s="745"/>
    </row>
    <row r="430" spans="5:5" s="32" customFormat="1">
      <c r="E430" s="745"/>
    </row>
    <row r="431" spans="5:5" s="32" customFormat="1">
      <c r="E431" s="745"/>
    </row>
    <row r="432" spans="5:5" s="32" customFormat="1">
      <c r="E432" s="745"/>
    </row>
    <row r="433" spans="5:5" s="32" customFormat="1">
      <c r="E433" s="745"/>
    </row>
    <row r="434" spans="5:5" s="32" customFormat="1">
      <c r="E434" s="745"/>
    </row>
    <row r="435" spans="5:5" s="32" customFormat="1">
      <c r="E435" s="745"/>
    </row>
    <row r="436" spans="5:5" s="32" customFormat="1">
      <c r="E436" s="745"/>
    </row>
    <row r="437" spans="5:5" s="32" customFormat="1">
      <c r="E437" s="745"/>
    </row>
    <row r="438" spans="5:5" s="32" customFormat="1">
      <c r="E438" s="745"/>
    </row>
    <row r="439" spans="5:5" s="32" customFormat="1">
      <c r="E439" s="745"/>
    </row>
    <row r="440" spans="5:5" s="32" customFormat="1">
      <c r="E440" s="745"/>
    </row>
    <row r="441" spans="5:5" s="32" customFormat="1">
      <c r="E441" s="745"/>
    </row>
    <row r="442" spans="5:5" s="32" customFormat="1">
      <c r="E442" s="745"/>
    </row>
    <row r="443" spans="5:5" s="32" customFormat="1">
      <c r="E443" s="745"/>
    </row>
    <row r="444" spans="5:5" s="32" customFormat="1">
      <c r="E444" s="745"/>
    </row>
    <row r="445" spans="5:5" s="32" customFormat="1">
      <c r="E445" s="745"/>
    </row>
    <row r="446" spans="5:5" s="32" customFormat="1">
      <c r="E446" s="745"/>
    </row>
    <row r="447" spans="5:5" s="32" customFormat="1">
      <c r="E447" s="745"/>
    </row>
    <row r="448" spans="5:5" s="32" customFormat="1">
      <c r="E448" s="745"/>
    </row>
    <row r="449" spans="5:5" s="32" customFormat="1">
      <c r="E449" s="745"/>
    </row>
    <row r="450" spans="5:5" s="32" customFormat="1">
      <c r="E450" s="745"/>
    </row>
    <row r="451" spans="5:5" s="32" customFormat="1">
      <c r="E451" s="745"/>
    </row>
    <row r="452" spans="5:5" s="32" customFormat="1">
      <c r="E452" s="745"/>
    </row>
    <row r="453" spans="5:5" s="32" customFormat="1">
      <c r="E453" s="745"/>
    </row>
    <row r="454" spans="5:5" s="32" customFormat="1">
      <c r="E454" s="745"/>
    </row>
    <row r="455" spans="5:5" s="32" customFormat="1">
      <c r="E455" s="745"/>
    </row>
    <row r="456" spans="5:5" s="32" customFormat="1">
      <c r="E456" s="745"/>
    </row>
    <row r="457" spans="5:5" s="32" customFormat="1">
      <c r="E457" s="745"/>
    </row>
    <row r="458" spans="5:5" s="32" customFormat="1">
      <c r="E458" s="745"/>
    </row>
    <row r="459" spans="5:5" s="32" customFormat="1">
      <c r="E459" s="745"/>
    </row>
    <row r="460" spans="5:5" s="32" customFormat="1">
      <c r="E460" s="745"/>
    </row>
    <row r="461" spans="5:5" s="32" customFormat="1">
      <c r="E461" s="745"/>
    </row>
    <row r="462" spans="5:5" s="32" customFormat="1">
      <c r="E462" s="745"/>
    </row>
    <row r="463" spans="5:5" s="32" customFormat="1">
      <c r="E463" s="745"/>
    </row>
    <row r="464" spans="5:5" s="32" customFormat="1">
      <c r="E464" s="745"/>
    </row>
    <row r="465" spans="5:5" s="32" customFormat="1">
      <c r="E465" s="745"/>
    </row>
    <row r="466" spans="5:5" s="32" customFormat="1">
      <c r="E466" s="745"/>
    </row>
    <row r="467" spans="5:5" s="32" customFormat="1">
      <c r="E467" s="745"/>
    </row>
    <row r="468" spans="5:5" s="32" customFormat="1">
      <c r="E468" s="745"/>
    </row>
    <row r="469" spans="5:5" s="32" customFormat="1">
      <c r="E469" s="745"/>
    </row>
    <row r="470" spans="5:5" s="32" customFormat="1">
      <c r="E470" s="745"/>
    </row>
    <row r="471" spans="5:5" s="32" customFormat="1">
      <c r="E471" s="745"/>
    </row>
    <row r="472" spans="5:5" s="32" customFormat="1">
      <c r="E472" s="745"/>
    </row>
    <row r="473" spans="5:5" s="32" customFormat="1">
      <c r="E473" s="745"/>
    </row>
    <row r="474" spans="5:5" s="32" customFormat="1">
      <c r="E474" s="745"/>
    </row>
    <row r="475" spans="5:5" s="32" customFormat="1">
      <c r="E475" s="745"/>
    </row>
    <row r="476" spans="5:5" s="32" customFormat="1">
      <c r="E476" s="745"/>
    </row>
    <row r="477" spans="5:5" s="32" customFormat="1">
      <c r="E477" s="745"/>
    </row>
    <row r="478" spans="5:5" s="32" customFormat="1">
      <c r="E478" s="745"/>
    </row>
    <row r="479" spans="5:5" s="32" customFormat="1">
      <c r="E479" s="745"/>
    </row>
    <row r="480" spans="5:5" s="32" customFormat="1">
      <c r="E480" s="745"/>
    </row>
    <row r="481" spans="5:5" s="32" customFormat="1">
      <c r="E481" s="745"/>
    </row>
    <row r="482" spans="5:5" s="32" customFormat="1">
      <c r="E482" s="745"/>
    </row>
    <row r="483" spans="5:5" s="32" customFormat="1">
      <c r="E483" s="745"/>
    </row>
    <row r="484" spans="5:5" s="32" customFormat="1">
      <c r="E484" s="745"/>
    </row>
    <row r="485" spans="5:5" s="32" customFormat="1">
      <c r="E485" s="745"/>
    </row>
    <row r="486" spans="5:5" s="32" customFormat="1">
      <c r="E486" s="745"/>
    </row>
    <row r="487" spans="5:5" s="32" customFormat="1">
      <c r="E487" s="745"/>
    </row>
    <row r="488" spans="5:5" s="32" customFormat="1">
      <c r="E488" s="745"/>
    </row>
    <row r="489" spans="5:5" s="32" customFormat="1">
      <c r="E489" s="745"/>
    </row>
    <row r="490" spans="5:5" s="32" customFormat="1">
      <c r="E490" s="745"/>
    </row>
    <row r="491" spans="5:5" s="32" customFormat="1">
      <c r="E491" s="745"/>
    </row>
    <row r="492" spans="5:5" s="32" customFormat="1">
      <c r="E492" s="745"/>
    </row>
    <row r="493" spans="5:5" s="32" customFormat="1">
      <c r="E493" s="745"/>
    </row>
    <row r="494" spans="5:5" s="32" customFormat="1">
      <c r="E494" s="745"/>
    </row>
    <row r="495" spans="5:5" s="32" customFormat="1">
      <c r="E495" s="745"/>
    </row>
    <row r="496" spans="5:5" s="32" customFormat="1">
      <c r="E496" s="745"/>
    </row>
    <row r="497" spans="5:5" s="32" customFormat="1">
      <c r="E497" s="745"/>
    </row>
    <row r="498" spans="5:5" s="32" customFormat="1">
      <c r="E498" s="745"/>
    </row>
    <row r="499" spans="5:5" s="32" customFormat="1">
      <c r="E499" s="745"/>
    </row>
    <row r="500" spans="5:5" s="32" customFormat="1">
      <c r="E500" s="745"/>
    </row>
    <row r="501" spans="5:5" s="32" customFormat="1">
      <c r="E501" s="745"/>
    </row>
    <row r="502" spans="5:5" s="32" customFormat="1">
      <c r="E502" s="745"/>
    </row>
    <row r="503" spans="5:5" s="32" customFormat="1">
      <c r="E503" s="745"/>
    </row>
    <row r="504" spans="5:5" s="32" customFormat="1">
      <c r="E504" s="745"/>
    </row>
    <row r="505" spans="5:5" s="32" customFormat="1">
      <c r="E505" s="745"/>
    </row>
    <row r="506" spans="5:5" s="32" customFormat="1">
      <c r="E506" s="745"/>
    </row>
    <row r="507" spans="5:5" s="32" customFormat="1">
      <c r="E507" s="745"/>
    </row>
    <row r="508" spans="5:5" s="32" customFormat="1">
      <c r="E508" s="745"/>
    </row>
    <row r="509" spans="5:5" s="32" customFormat="1">
      <c r="E509" s="745"/>
    </row>
    <row r="510" spans="5:5" s="32" customFormat="1">
      <c r="E510" s="745"/>
    </row>
    <row r="511" spans="5:5" s="32" customFormat="1">
      <c r="E511" s="745"/>
    </row>
    <row r="512" spans="5:5" s="32" customFormat="1">
      <c r="E512" s="745"/>
    </row>
    <row r="513" spans="5:5" s="32" customFormat="1">
      <c r="E513" s="745"/>
    </row>
    <row r="514" spans="5:5" s="32" customFormat="1">
      <c r="E514" s="745"/>
    </row>
    <row r="515" spans="5:5" s="32" customFormat="1">
      <c r="E515" s="745"/>
    </row>
    <row r="516" spans="5:5" s="32" customFormat="1">
      <c r="E516" s="745"/>
    </row>
    <row r="517" spans="5:5" s="32" customFormat="1">
      <c r="E517" s="745"/>
    </row>
    <row r="518" spans="5:5" s="32" customFormat="1">
      <c r="E518" s="745"/>
    </row>
    <row r="519" spans="5:5" s="32" customFormat="1">
      <c r="E519" s="745"/>
    </row>
    <row r="520" spans="5:5" s="32" customFormat="1">
      <c r="E520" s="745"/>
    </row>
    <row r="521" spans="5:5" s="32" customFormat="1">
      <c r="E521" s="745"/>
    </row>
    <row r="522" spans="5:5" s="32" customFormat="1">
      <c r="E522" s="745"/>
    </row>
    <row r="523" spans="5:5" s="32" customFormat="1">
      <c r="E523" s="745"/>
    </row>
    <row r="524" spans="5:5" s="32" customFormat="1">
      <c r="E524" s="745"/>
    </row>
    <row r="525" spans="5:5" s="32" customFormat="1">
      <c r="E525" s="745"/>
    </row>
    <row r="526" spans="5:5" s="32" customFormat="1">
      <c r="E526" s="745"/>
    </row>
    <row r="527" spans="5:5" s="32" customFormat="1">
      <c r="E527" s="745"/>
    </row>
    <row r="528" spans="5:5" s="32" customFormat="1">
      <c r="E528" s="745"/>
    </row>
    <row r="529" spans="5:5" s="32" customFormat="1">
      <c r="E529" s="745"/>
    </row>
    <row r="530" spans="5:5" s="32" customFormat="1">
      <c r="E530" s="745"/>
    </row>
    <row r="531" spans="5:5" s="32" customFormat="1">
      <c r="E531" s="745"/>
    </row>
    <row r="532" spans="5:5" s="32" customFormat="1">
      <c r="E532" s="745"/>
    </row>
    <row r="533" spans="5:5" s="32" customFormat="1">
      <c r="E533" s="745"/>
    </row>
    <row r="534" spans="5:5" s="32" customFormat="1">
      <c r="E534" s="745"/>
    </row>
    <row r="535" spans="5:5" s="32" customFormat="1">
      <c r="E535" s="745"/>
    </row>
    <row r="536" spans="5:5" s="32" customFormat="1">
      <c r="E536" s="745"/>
    </row>
    <row r="537" spans="5:5" s="32" customFormat="1">
      <c r="E537" s="745"/>
    </row>
    <row r="538" spans="5:5" s="32" customFormat="1">
      <c r="E538" s="745"/>
    </row>
    <row r="539" spans="5:5" s="32" customFormat="1">
      <c r="E539" s="745"/>
    </row>
    <row r="540" spans="5:5" s="32" customFormat="1">
      <c r="E540" s="745"/>
    </row>
    <row r="541" spans="5:5" s="32" customFormat="1">
      <c r="E541" s="745"/>
    </row>
    <row r="542" spans="5:5" s="32" customFormat="1">
      <c r="E542" s="745"/>
    </row>
    <row r="543" spans="5:5" s="32" customFormat="1">
      <c r="E543" s="745"/>
    </row>
    <row r="544" spans="5:5" s="32" customFormat="1">
      <c r="E544" s="745"/>
    </row>
    <row r="545" spans="5:5" s="32" customFormat="1">
      <c r="E545" s="745"/>
    </row>
    <row r="546" spans="5:5" s="32" customFormat="1">
      <c r="E546" s="745"/>
    </row>
    <row r="547" spans="5:5" s="32" customFormat="1">
      <c r="E547" s="745"/>
    </row>
    <row r="548" spans="5:5" s="32" customFormat="1">
      <c r="E548" s="745"/>
    </row>
    <row r="549" spans="5:5" s="32" customFormat="1">
      <c r="E549" s="745"/>
    </row>
    <row r="550" spans="5:5" s="32" customFormat="1">
      <c r="E550" s="745"/>
    </row>
    <row r="551" spans="5:5" s="32" customFormat="1">
      <c r="E551" s="745"/>
    </row>
    <row r="552" spans="5:5" s="32" customFormat="1">
      <c r="E552" s="745"/>
    </row>
    <row r="553" spans="5:5" s="32" customFormat="1">
      <c r="E553" s="745"/>
    </row>
    <row r="554" spans="5:5" s="32" customFormat="1">
      <c r="E554" s="745"/>
    </row>
    <row r="555" spans="5:5" s="32" customFormat="1">
      <c r="E555" s="745"/>
    </row>
    <row r="556" spans="5:5" s="32" customFormat="1">
      <c r="E556" s="745"/>
    </row>
    <row r="557" spans="5:5" s="32" customFormat="1">
      <c r="E557" s="745"/>
    </row>
    <row r="558" spans="5:5" s="32" customFormat="1">
      <c r="E558" s="745"/>
    </row>
    <row r="559" spans="5:5" s="32" customFormat="1">
      <c r="E559" s="745"/>
    </row>
    <row r="560" spans="5:5" s="32" customFormat="1">
      <c r="E560" s="745"/>
    </row>
    <row r="561" spans="5:5" s="32" customFormat="1">
      <c r="E561" s="745"/>
    </row>
    <row r="562" spans="5:5" s="32" customFormat="1">
      <c r="E562" s="745"/>
    </row>
    <row r="563" spans="5:5" s="32" customFormat="1">
      <c r="E563" s="745"/>
    </row>
    <row r="564" spans="5:5" s="32" customFormat="1">
      <c r="E564" s="745"/>
    </row>
    <row r="565" spans="5:5" s="32" customFormat="1">
      <c r="E565" s="745"/>
    </row>
    <row r="566" spans="5:5" s="32" customFormat="1">
      <c r="E566" s="745"/>
    </row>
    <row r="567" spans="5:5" s="32" customFormat="1">
      <c r="E567" s="745"/>
    </row>
    <row r="568" spans="5:5" s="32" customFormat="1">
      <c r="E568" s="745"/>
    </row>
    <row r="569" spans="5:5" s="32" customFormat="1">
      <c r="E569" s="745"/>
    </row>
    <row r="570" spans="5:5" s="32" customFormat="1">
      <c r="E570" s="745"/>
    </row>
    <row r="571" spans="5:5" s="32" customFormat="1">
      <c r="E571" s="745"/>
    </row>
    <row r="572" spans="5:5" s="32" customFormat="1">
      <c r="E572" s="745"/>
    </row>
    <row r="573" spans="5:5" s="32" customFormat="1">
      <c r="E573" s="745"/>
    </row>
    <row r="574" spans="5:5" s="32" customFormat="1">
      <c r="E574" s="745"/>
    </row>
    <row r="575" spans="5:5" s="32" customFormat="1">
      <c r="E575" s="745"/>
    </row>
    <row r="576" spans="5:5" s="32" customFormat="1">
      <c r="E576" s="745"/>
    </row>
    <row r="577" spans="5:5" s="32" customFormat="1">
      <c r="E577" s="745"/>
    </row>
    <row r="578" spans="5:5" s="32" customFormat="1">
      <c r="E578" s="745"/>
    </row>
    <row r="579" spans="5:5" s="32" customFormat="1">
      <c r="E579" s="745"/>
    </row>
    <row r="580" spans="5:5" s="32" customFormat="1">
      <c r="E580" s="745"/>
    </row>
    <row r="581" spans="5:5" s="32" customFormat="1">
      <c r="E581" s="745"/>
    </row>
    <row r="582" spans="5:5" s="32" customFormat="1">
      <c r="E582" s="745"/>
    </row>
    <row r="583" spans="5:5" s="32" customFormat="1">
      <c r="E583" s="745"/>
    </row>
    <row r="584" spans="5:5" s="32" customFormat="1">
      <c r="E584" s="745"/>
    </row>
    <row r="585" spans="5:5" s="32" customFormat="1">
      <c r="E585" s="745"/>
    </row>
    <row r="586" spans="5:5" s="32" customFormat="1">
      <c r="E586" s="745"/>
    </row>
    <row r="587" spans="5:5" s="32" customFormat="1">
      <c r="E587" s="745"/>
    </row>
    <row r="588" spans="5:5" s="32" customFormat="1">
      <c r="E588" s="745"/>
    </row>
    <row r="589" spans="5:5" s="32" customFormat="1">
      <c r="E589" s="745"/>
    </row>
    <row r="590" spans="5:5" s="32" customFormat="1">
      <c r="E590" s="745"/>
    </row>
    <row r="591" spans="5:5" s="32" customFormat="1">
      <c r="E591" s="745"/>
    </row>
    <row r="592" spans="5:5" s="32" customFormat="1">
      <c r="E592" s="745"/>
    </row>
    <row r="593" spans="5:5" s="32" customFormat="1">
      <c r="E593" s="745"/>
    </row>
    <row r="594" spans="5:5" s="32" customFormat="1">
      <c r="E594" s="745"/>
    </row>
    <row r="595" spans="5:5" s="32" customFormat="1">
      <c r="E595" s="745"/>
    </row>
    <row r="596" spans="5:5" s="32" customFormat="1">
      <c r="E596" s="745"/>
    </row>
    <row r="597" spans="5:5" s="32" customFormat="1">
      <c r="E597" s="745"/>
    </row>
    <row r="598" spans="5:5" s="32" customFormat="1">
      <c r="E598" s="745"/>
    </row>
    <row r="599" spans="5:5" s="32" customFormat="1">
      <c r="E599" s="745"/>
    </row>
    <row r="600" spans="5:5" s="32" customFormat="1">
      <c r="E600" s="745"/>
    </row>
    <row r="601" spans="5:5" s="32" customFormat="1">
      <c r="E601" s="745"/>
    </row>
    <row r="602" spans="5:5" s="32" customFormat="1">
      <c r="E602" s="745"/>
    </row>
    <row r="603" spans="5:5" s="32" customFormat="1">
      <c r="E603" s="745"/>
    </row>
    <row r="604" spans="5:5" s="32" customFormat="1">
      <c r="E604" s="745"/>
    </row>
    <row r="605" spans="5:5" s="32" customFormat="1">
      <c r="E605" s="745"/>
    </row>
    <row r="606" spans="5:5" s="32" customFormat="1">
      <c r="E606" s="745"/>
    </row>
    <row r="607" spans="5:5" s="32" customFormat="1">
      <c r="E607" s="745"/>
    </row>
    <row r="608" spans="5:5" s="32" customFormat="1">
      <c r="E608" s="745"/>
    </row>
    <row r="609" spans="5:5" s="32" customFormat="1">
      <c r="E609" s="745"/>
    </row>
    <row r="610" spans="5:5" s="32" customFormat="1">
      <c r="E610" s="745"/>
    </row>
    <row r="611" spans="5:5" s="32" customFormat="1">
      <c r="E611" s="745"/>
    </row>
    <row r="612" spans="5:5" s="32" customFormat="1">
      <c r="E612" s="745"/>
    </row>
    <row r="613" spans="5:5" s="32" customFormat="1">
      <c r="E613" s="745"/>
    </row>
    <row r="614" spans="5:5" s="32" customFormat="1">
      <c r="E614" s="745"/>
    </row>
    <row r="615" spans="5:5" s="32" customFormat="1">
      <c r="E615" s="745"/>
    </row>
    <row r="616" spans="5:5" s="32" customFormat="1">
      <c r="E616" s="745"/>
    </row>
    <row r="617" spans="5:5" s="32" customFormat="1">
      <c r="E617" s="745"/>
    </row>
    <row r="618" spans="5:5" s="32" customFormat="1">
      <c r="E618" s="745"/>
    </row>
    <row r="619" spans="5:5" s="32" customFormat="1">
      <c r="E619" s="745"/>
    </row>
    <row r="620" spans="5:5" s="32" customFormat="1">
      <c r="E620" s="745"/>
    </row>
    <row r="621" spans="5:5" s="32" customFormat="1">
      <c r="E621" s="745"/>
    </row>
    <row r="622" spans="5:5" s="32" customFormat="1">
      <c r="E622" s="745"/>
    </row>
    <row r="623" spans="5:5" s="32" customFormat="1">
      <c r="E623" s="745"/>
    </row>
    <row r="624" spans="5:5" s="32" customFormat="1">
      <c r="E624" s="745"/>
    </row>
    <row r="625" spans="5:5" s="32" customFormat="1">
      <c r="E625" s="745"/>
    </row>
    <row r="626" spans="5:5" s="32" customFormat="1">
      <c r="E626" s="745"/>
    </row>
    <row r="627" spans="5:5" s="32" customFormat="1">
      <c r="E627" s="745"/>
    </row>
    <row r="628" spans="5:5" s="32" customFormat="1">
      <c r="E628" s="745"/>
    </row>
    <row r="629" spans="5:5" s="32" customFormat="1">
      <c r="E629" s="745"/>
    </row>
    <row r="630" spans="5:5" s="32" customFormat="1">
      <c r="E630" s="745"/>
    </row>
    <row r="631" spans="5:5" s="32" customFormat="1">
      <c r="E631" s="745"/>
    </row>
    <row r="632" spans="5:5" s="32" customFormat="1">
      <c r="E632" s="745"/>
    </row>
    <row r="633" spans="5:5" s="32" customFormat="1">
      <c r="E633" s="745"/>
    </row>
    <row r="634" spans="5:5" s="32" customFormat="1">
      <c r="E634" s="745"/>
    </row>
    <row r="635" spans="5:5" s="32" customFormat="1">
      <c r="E635" s="745"/>
    </row>
    <row r="636" spans="5:5" s="32" customFormat="1">
      <c r="E636" s="745"/>
    </row>
    <row r="637" spans="5:5" s="32" customFormat="1">
      <c r="E637" s="745"/>
    </row>
    <row r="638" spans="5:5" s="32" customFormat="1">
      <c r="E638" s="745"/>
    </row>
    <row r="639" spans="5:5" s="32" customFormat="1">
      <c r="E639" s="745"/>
    </row>
    <row r="640" spans="5:5" s="32" customFormat="1">
      <c r="E640" s="745"/>
    </row>
    <row r="641" spans="5:5" s="32" customFormat="1">
      <c r="E641" s="745"/>
    </row>
    <row r="642" spans="5:5" s="32" customFormat="1">
      <c r="E642" s="745"/>
    </row>
    <row r="643" spans="5:5" s="32" customFormat="1">
      <c r="E643" s="745"/>
    </row>
    <row r="644" spans="5:5" s="32" customFormat="1">
      <c r="E644" s="745"/>
    </row>
    <row r="645" spans="5:5" s="32" customFormat="1">
      <c r="E645" s="745"/>
    </row>
    <row r="646" spans="5:5" s="32" customFormat="1">
      <c r="E646" s="745"/>
    </row>
    <row r="647" spans="5:5" s="32" customFormat="1">
      <c r="E647" s="745"/>
    </row>
    <row r="648" spans="5:5" s="32" customFormat="1">
      <c r="E648" s="745"/>
    </row>
    <row r="649" spans="5:5" s="32" customFormat="1">
      <c r="E649" s="745"/>
    </row>
    <row r="650" spans="5:5" s="32" customFormat="1">
      <c r="E650" s="745"/>
    </row>
    <row r="651" spans="5:5" s="32" customFormat="1">
      <c r="E651" s="745"/>
    </row>
    <row r="652" spans="5:5" s="32" customFormat="1">
      <c r="E652" s="745"/>
    </row>
    <row r="653" spans="5:5" s="32" customFormat="1">
      <c r="E653" s="745"/>
    </row>
    <row r="654" spans="5:5" s="32" customFormat="1">
      <c r="E654" s="745"/>
    </row>
    <row r="655" spans="5:5" s="32" customFormat="1">
      <c r="E655" s="745"/>
    </row>
    <row r="656" spans="5:5" s="32" customFormat="1">
      <c r="E656" s="745"/>
    </row>
    <row r="657" spans="5:5" s="32" customFormat="1">
      <c r="E657" s="745"/>
    </row>
    <row r="658" spans="5:5" s="32" customFormat="1">
      <c r="E658" s="745"/>
    </row>
    <row r="659" spans="5:5" s="32" customFormat="1">
      <c r="E659" s="745"/>
    </row>
    <row r="660" spans="5:5" s="32" customFormat="1">
      <c r="E660" s="745"/>
    </row>
    <row r="661" spans="5:5" s="32" customFormat="1">
      <c r="E661" s="745"/>
    </row>
    <row r="662" spans="5:5" s="32" customFormat="1">
      <c r="E662" s="745"/>
    </row>
    <row r="663" spans="5:5" s="32" customFormat="1">
      <c r="E663" s="745"/>
    </row>
    <row r="664" spans="5:5" s="32" customFormat="1">
      <c r="E664" s="745"/>
    </row>
    <row r="665" spans="5:5" s="32" customFormat="1">
      <c r="E665" s="745"/>
    </row>
    <row r="666" spans="5:5" s="32" customFormat="1">
      <c r="E666" s="745"/>
    </row>
    <row r="667" spans="5:5" s="32" customFormat="1">
      <c r="E667" s="745"/>
    </row>
    <row r="668" spans="5:5" s="32" customFormat="1">
      <c r="E668" s="745"/>
    </row>
    <row r="669" spans="5:5" s="32" customFormat="1">
      <c r="E669" s="745"/>
    </row>
    <row r="670" spans="5:5" s="32" customFormat="1">
      <c r="E670" s="745"/>
    </row>
    <row r="671" spans="5:5" s="32" customFormat="1">
      <c r="E671" s="745"/>
    </row>
    <row r="672" spans="5:5" s="32" customFormat="1">
      <c r="E672" s="745"/>
    </row>
    <row r="673" spans="5:5" s="32" customFormat="1">
      <c r="E673" s="745"/>
    </row>
    <row r="674" spans="5:5" s="32" customFormat="1">
      <c r="E674" s="745"/>
    </row>
    <row r="675" spans="5:5" s="32" customFormat="1">
      <c r="E675" s="745"/>
    </row>
    <row r="676" spans="5:5" s="32" customFormat="1">
      <c r="E676" s="745"/>
    </row>
    <row r="677" spans="5:5" s="32" customFormat="1">
      <c r="E677" s="745"/>
    </row>
    <row r="678" spans="5:5" s="32" customFormat="1">
      <c r="E678" s="745"/>
    </row>
    <row r="679" spans="5:5" s="32" customFormat="1">
      <c r="E679" s="745"/>
    </row>
    <row r="680" spans="5:5" s="32" customFormat="1">
      <c r="E680" s="745"/>
    </row>
    <row r="681" spans="5:5" s="32" customFormat="1">
      <c r="E681" s="745"/>
    </row>
    <row r="682" spans="5:5" s="32" customFormat="1">
      <c r="E682" s="745"/>
    </row>
    <row r="683" spans="5:5" s="32" customFormat="1">
      <c r="E683" s="745"/>
    </row>
    <row r="684" spans="5:5" s="32" customFormat="1">
      <c r="E684" s="745"/>
    </row>
    <row r="685" spans="5:5" s="32" customFormat="1">
      <c r="E685" s="745"/>
    </row>
    <row r="686" spans="5:5" s="32" customFormat="1">
      <c r="E686" s="745"/>
    </row>
    <row r="687" spans="5:5" s="32" customFormat="1">
      <c r="E687" s="745"/>
    </row>
    <row r="688" spans="5:5" s="32" customFormat="1">
      <c r="E688" s="745"/>
    </row>
    <row r="689" spans="5:5" s="32" customFormat="1">
      <c r="E689" s="745"/>
    </row>
    <row r="690" spans="5:5" s="32" customFormat="1">
      <c r="E690" s="745"/>
    </row>
    <row r="691" spans="5:5" s="32" customFormat="1">
      <c r="E691" s="745"/>
    </row>
    <row r="692" spans="5:5" s="32" customFormat="1">
      <c r="E692" s="745"/>
    </row>
    <row r="693" spans="5:5" s="32" customFormat="1">
      <c r="E693" s="745"/>
    </row>
    <row r="694" spans="5:5" s="32" customFormat="1">
      <c r="E694" s="745"/>
    </row>
    <row r="695" spans="5:5" s="32" customFormat="1">
      <c r="E695" s="745"/>
    </row>
    <row r="696" spans="5:5" s="32" customFormat="1">
      <c r="E696" s="745"/>
    </row>
    <row r="697" spans="5:5" s="32" customFormat="1">
      <c r="E697" s="745"/>
    </row>
    <row r="698" spans="5:5" s="32" customFormat="1">
      <c r="E698" s="745"/>
    </row>
    <row r="699" spans="5:5" s="32" customFormat="1">
      <c r="E699" s="745"/>
    </row>
    <row r="700" spans="5:5" s="32" customFormat="1">
      <c r="E700" s="745"/>
    </row>
    <row r="701" spans="5:5" s="32" customFormat="1">
      <c r="E701" s="745"/>
    </row>
    <row r="702" spans="5:5" s="32" customFormat="1">
      <c r="E702" s="745"/>
    </row>
    <row r="703" spans="5:5" s="32" customFormat="1">
      <c r="E703" s="745"/>
    </row>
    <row r="704" spans="5:5" s="32" customFormat="1">
      <c r="E704" s="745"/>
    </row>
    <row r="705" spans="5:5" s="32" customFormat="1">
      <c r="E705" s="745"/>
    </row>
    <row r="706" spans="5:5" s="32" customFormat="1">
      <c r="E706" s="745"/>
    </row>
    <row r="707" spans="5:5" s="32" customFormat="1">
      <c r="E707" s="745"/>
    </row>
    <row r="708" spans="5:5" s="32" customFormat="1">
      <c r="E708" s="745"/>
    </row>
    <row r="709" spans="5:5" s="32" customFormat="1">
      <c r="E709" s="745"/>
    </row>
    <row r="710" spans="5:5" s="32" customFormat="1">
      <c r="E710" s="745"/>
    </row>
    <row r="711" spans="5:5" s="32" customFormat="1">
      <c r="E711" s="745"/>
    </row>
    <row r="712" spans="5:5" s="32" customFormat="1">
      <c r="E712" s="745"/>
    </row>
    <row r="713" spans="5:5" s="32" customFormat="1">
      <c r="E713" s="745"/>
    </row>
    <row r="714" spans="5:5" s="32" customFormat="1">
      <c r="E714" s="745"/>
    </row>
    <row r="715" spans="5:5" s="32" customFormat="1">
      <c r="E715" s="745"/>
    </row>
    <row r="716" spans="5:5" s="32" customFormat="1">
      <c r="E716" s="745"/>
    </row>
    <row r="717" spans="5:5" s="32" customFormat="1">
      <c r="E717" s="745"/>
    </row>
    <row r="718" spans="5:5" s="32" customFormat="1">
      <c r="E718" s="745"/>
    </row>
    <row r="719" spans="5:5" s="32" customFormat="1">
      <c r="E719" s="745"/>
    </row>
    <row r="720" spans="5:5" s="32" customFormat="1">
      <c r="E720" s="745"/>
    </row>
    <row r="721" spans="5:5" s="32" customFormat="1">
      <c r="E721" s="745"/>
    </row>
    <row r="722" spans="5:5" s="32" customFormat="1">
      <c r="E722" s="745"/>
    </row>
    <row r="723" spans="5:5" s="32" customFormat="1">
      <c r="E723" s="745"/>
    </row>
    <row r="724" spans="5:5" s="32" customFormat="1">
      <c r="E724" s="745"/>
    </row>
    <row r="725" spans="5:5" s="32" customFormat="1">
      <c r="E725" s="745"/>
    </row>
    <row r="726" spans="5:5" s="32" customFormat="1">
      <c r="E726" s="745"/>
    </row>
    <row r="727" spans="5:5" s="32" customFormat="1">
      <c r="E727" s="745"/>
    </row>
    <row r="728" spans="5:5" s="32" customFormat="1">
      <c r="E728" s="745"/>
    </row>
    <row r="729" spans="5:5" s="32" customFormat="1">
      <c r="E729" s="745"/>
    </row>
    <row r="730" spans="5:5" s="32" customFormat="1">
      <c r="E730" s="745"/>
    </row>
    <row r="731" spans="5:5" s="32" customFormat="1">
      <c r="E731" s="745"/>
    </row>
    <row r="732" spans="5:5" s="32" customFormat="1">
      <c r="E732" s="745"/>
    </row>
    <row r="733" spans="5:5" s="32" customFormat="1">
      <c r="E733" s="745"/>
    </row>
    <row r="734" spans="5:5" s="32" customFormat="1">
      <c r="E734" s="745"/>
    </row>
    <row r="735" spans="5:5" s="32" customFormat="1">
      <c r="E735" s="745"/>
    </row>
    <row r="736" spans="5:5" s="32" customFormat="1">
      <c r="E736" s="745"/>
    </row>
    <row r="737" spans="5:5" s="32" customFormat="1">
      <c r="E737" s="745"/>
    </row>
    <row r="738" spans="5:5" s="32" customFormat="1">
      <c r="E738" s="745"/>
    </row>
    <row r="739" spans="5:5" s="32" customFormat="1">
      <c r="E739" s="745"/>
    </row>
    <row r="740" spans="5:5" s="32" customFormat="1">
      <c r="E740" s="745"/>
    </row>
    <row r="741" spans="5:5" s="32" customFormat="1">
      <c r="E741" s="745"/>
    </row>
    <row r="742" spans="5:5" s="32" customFormat="1">
      <c r="E742" s="745"/>
    </row>
    <row r="743" spans="5:5" s="32" customFormat="1">
      <c r="E743" s="745"/>
    </row>
    <row r="744" spans="5:5" s="32" customFormat="1">
      <c r="E744" s="745"/>
    </row>
    <row r="745" spans="5:5" s="32" customFormat="1">
      <c r="E745" s="745"/>
    </row>
    <row r="746" spans="5:5" s="32" customFormat="1">
      <c r="E746" s="745"/>
    </row>
    <row r="747" spans="5:5" s="32" customFormat="1">
      <c r="E747" s="745"/>
    </row>
    <row r="748" spans="5:5" s="32" customFormat="1">
      <c r="E748" s="745"/>
    </row>
    <row r="749" spans="5:5" s="32" customFormat="1">
      <c r="E749" s="745"/>
    </row>
    <row r="750" spans="5:5" s="32" customFormat="1">
      <c r="E750" s="745"/>
    </row>
    <row r="751" spans="5:5" s="32" customFormat="1">
      <c r="E751" s="745"/>
    </row>
    <row r="752" spans="5:5" s="32" customFormat="1">
      <c r="E752" s="745"/>
    </row>
    <row r="753" spans="5:5" s="32" customFormat="1">
      <c r="E753" s="745"/>
    </row>
    <row r="754" spans="5:5" s="32" customFormat="1">
      <c r="E754" s="745"/>
    </row>
    <row r="755" spans="5:5" s="32" customFormat="1">
      <c r="E755" s="745"/>
    </row>
    <row r="756" spans="5:5" s="32" customFormat="1">
      <c r="E756" s="745"/>
    </row>
    <row r="757" spans="5:5" s="32" customFormat="1">
      <c r="E757" s="745"/>
    </row>
    <row r="758" spans="5:5" s="32" customFormat="1">
      <c r="E758" s="745"/>
    </row>
    <row r="759" spans="5:5" s="32" customFormat="1">
      <c r="E759" s="745"/>
    </row>
    <row r="760" spans="5:5" s="32" customFormat="1">
      <c r="E760" s="745"/>
    </row>
    <row r="761" spans="5:5" s="32" customFormat="1">
      <c r="E761" s="745"/>
    </row>
    <row r="762" spans="5:5" s="32" customFormat="1">
      <c r="E762" s="745"/>
    </row>
    <row r="763" spans="5:5" s="32" customFormat="1">
      <c r="E763" s="745"/>
    </row>
    <row r="764" spans="5:5" s="32" customFormat="1">
      <c r="E764" s="745"/>
    </row>
    <row r="765" spans="5:5" s="32" customFormat="1">
      <c r="E765" s="745"/>
    </row>
    <row r="766" spans="5:5" s="32" customFormat="1">
      <c r="E766" s="745"/>
    </row>
    <row r="767" spans="5:5" s="32" customFormat="1">
      <c r="E767" s="745"/>
    </row>
    <row r="768" spans="5:5" s="32" customFormat="1">
      <c r="E768" s="745"/>
    </row>
    <row r="769" spans="5:5" s="32" customFormat="1">
      <c r="E769" s="745"/>
    </row>
    <row r="770" spans="5:5" s="32" customFormat="1">
      <c r="E770" s="745"/>
    </row>
    <row r="771" spans="5:5" s="32" customFormat="1">
      <c r="E771" s="745"/>
    </row>
    <row r="772" spans="5:5" s="32" customFormat="1">
      <c r="E772" s="745"/>
    </row>
    <row r="773" spans="5:5" s="32" customFormat="1">
      <c r="E773" s="745"/>
    </row>
    <row r="774" spans="5:5" s="32" customFormat="1">
      <c r="E774" s="745"/>
    </row>
    <row r="775" spans="5:5" s="32" customFormat="1">
      <c r="E775" s="745"/>
    </row>
    <row r="776" spans="5:5" s="32" customFormat="1">
      <c r="E776" s="745"/>
    </row>
    <row r="777" spans="5:5" s="32" customFormat="1">
      <c r="E777" s="745"/>
    </row>
    <row r="778" spans="5:5" s="32" customFormat="1">
      <c r="E778" s="745"/>
    </row>
    <row r="779" spans="5:5" s="32" customFormat="1">
      <c r="E779" s="745"/>
    </row>
    <row r="780" spans="5:5" s="32" customFormat="1">
      <c r="E780" s="745"/>
    </row>
    <row r="781" spans="5:5" s="32" customFormat="1">
      <c r="E781" s="745"/>
    </row>
    <row r="782" spans="5:5" s="32" customFormat="1">
      <c r="E782" s="745"/>
    </row>
    <row r="783" spans="5:5" s="32" customFormat="1">
      <c r="E783" s="745"/>
    </row>
  </sheetData>
  <sheetProtection pivotTables="0"/>
  <mergeCells count="2">
    <mergeCell ref="B4:E4"/>
    <mergeCell ref="B6:E6"/>
  </mergeCells>
  <phoneticPr fontId="42" type="noConversion"/>
  <pageMargins left="1.2736614173228347" right="0.70866141732283472" top="0.74803149606299213" bottom="0.74803149606299213" header="0.31496062992125984" footer="0.31496062992125984"/>
  <pageSetup paperSize="9" scale="7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fitToPage="1"/>
  </sheetPr>
  <dimension ref="B1:T184"/>
  <sheetViews>
    <sheetView zoomScale="75" zoomScaleNormal="75" workbookViewId="0">
      <selection activeCell="E20" sqref="E20"/>
    </sheetView>
  </sheetViews>
  <sheetFormatPr defaultColWidth="11.5703125" defaultRowHeight="15"/>
  <cols>
    <col min="1" max="1" width="7.140625" style="31" customWidth="1"/>
    <col min="2" max="2" width="14" style="31" customWidth="1"/>
    <col min="3" max="3" width="82.7109375" style="31" customWidth="1"/>
    <col min="4" max="4" width="15.42578125" style="31" bestFit="1" customWidth="1"/>
    <col min="5" max="5" width="11.5703125" style="770"/>
    <col min="6" max="16384" width="11.5703125" style="31"/>
  </cols>
  <sheetData>
    <row r="1" spans="2:20" s="32" customFormat="1" ht="28.5" customHeight="1">
      <c r="E1" s="763"/>
    </row>
    <row r="2" spans="2:20" ht="20.25" customHeight="1">
      <c r="B2" s="798" t="s">
        <v>14</v>
      </c>
      <c r="C2" s="799"/>
      <c r="D2" s="799"/>
      <c r="E2" s="800"/>
      <c r="F2" s="32"/>
      <c r="G2" s="32"/>
      <c r="H2" s="32"/>
      <c r="I2" s="32"/>
      <c r="J2" s="32"/>
      <c r="K2" s="32"/>
      <c r="L2" s="32"/>
      <c r="M2" s="32"/>
      <c r="N2" s="32"/>
      <c r="O2" s="32"/>
      <c r="P2" s="32"/>
      <c r="Q2" s="32"/>
      <c r="R2" s="32"/>
      <c r="S2" s="32"/>
      <c r="T2" s="32"/>
    </row>
    <row r="3" spans="2:20" ht="20.25">
      <c r="B3" s="798" t="s">
        <v>83</v>
      </c>
      <c r="C3" s="799"/>
      <c r="D3" s="799"/>
      <c r="E3" s="800"/>
      <c r="F3" s="32"/>
      <c r="G3" s="32"/>
      <c r="H3" s="32"/>
      <c r="I3" s="32"/>
      <c r="J3" s="32"/>
      <c r="K3" s="32"/>
      <c r="L3" s="32"/>
      <c r="M3" s="32"/>
      <c r="N3" s="32"/>
      <c r="O3" s="32"/>
      <c r="P3" s="32"/>
      <c r="Q3" s="32"/>
      <c r="R3" s="32"/>
      <c r="S3" s="32"/>
      <c r="T3" s="32"/>
    </row>
    <row r="4" spans="2:20" ht="20.25" customHeight="1">
      <c r="B4" s="510"/>
      <c r="C4" s="510"/>
      <c r="D4" s="510"/>
      <c r="E4" s="764"/>
      <c r="F4" s="32"/>
      <c r="G4" s="32"/>
      <c r="H4" s="32"/>
      <c r="I4" s="32"/>
      <c r="J4" s="32"/>
      <c r="K4" s="32"/>
      <c r="L4" s="32"/>
      <c r="M4" s="32"/>
      <c r="N4" s="32"/>
      <c r="O4" s="32"/>
      <c r="P4" s="32"/>
      <c r="Q4" s="32"/>
      <c r="R4" s="32"/>
      <c r="S4" s="32"/>
      <c r="T4" s="32"/>
    </row>
    <row r="5" spans="2:20" ht="15.75" thickBot="1">
      <c r="B5" s="643" t="str">
        <f>'CUADRO DE AREAS'!B76</f>
        <v>ITEM</v>
      </c>
      <c r="C5" s="205" t="str">
        <f>'CUADRO DE AREAS'!C76</f>
        <v>DESCRIPCION</v>
      </c>
      <c r="D5" s="205" t="str">
        <f>'CUADRO DE AREAS'!D76</f>
        <v>ÁREA</v>
      </c>
      <c r="E5" s="765"/>
      <c r="F5" s="32"/>
      <c r="G5" s="32"/>
      <c r="H5" s="32"/>
      <c r="I5" s="32"/>
      <c r="J5" s="32"/>
      <c r="K5" s="32"/>
      <c r="L5" s="32"/>
      <c r="M5" s="32"/>
      <c r="N5" s="32"/>
      <c r="O5" s="32"/>
      <c r="P5" s="32"/>
      <c r="Q5" s="32"/>
      <c r="R5" s="32"/>
      <c r="S5" s="32"/>
      <c r="T5" s="32"/>
    </row>
    <row r="6" spans="2:20" ht="15.75" thickBot="1">
      <c r="B6" s="171">
        <f>'CUADRO DE AREAS'!B77</f>
        <v>1</v>
      </c>
      <c r="C6" s="172" t="str">
        <f>'CUADRO DE AREAS'!C77</f>
        <v>ESPACIO PÚBLICO</v>
      </c>
      <c r="D6" s="154">
        <f>+'CUADRO DE AREAS'!D77</f>
        <v>5235.2929999999997</v>
      </c>
      <c r="E6" s="766"/>
      <c r="F6" s="32"/>
      <c r="G6" s="32"/>
      <c r="H6" s="32"/>
      <c r="I6" s="32"/>
      <c r="J6" s="32"/>
      <c r="K6" s="32"/>
      <c r="L6" s="32"/>
      <c r="M6" s="32"/>
      <c r="N6" s="32"/>
      <c r="O6" s="32"/>
      <c r="P6" s="32"/>
      <c r="Q6" s="32"/>
      <c r="R6" s="32"/>
      <c r="S6" s="32"/>
      <c r="T6" s="32"/>
    </row>
    <row r="7" spans="2:20" ht="15.75" thickBot="1">
      <c r="B7" s="644" t="str">
        <f>'CUADRO DE AREAS'!B78</f>
        <v>1.1</v>
      </c>
      <c r="C7" s="206" t="str">
        <f>'CUADRO DE AREAS'!C26</f>
        <v>CONTROL AMBIENTAL</v>
      </c>
      <c r="D7" s="74">
        <f>'CUADRO DE AREAS'!D78</f>
        <v>5235.2929999999997</v>
      </c>
      <c r="E7" s="767"/>
      <c r="F7" s="32"/>
      <c r="G7" s="32"/>
      <c r="H7" s="32"/>
      <c r="I7" s="32"/>
      <c r="J7" s="32"/>
      <c r="K7" s="32"/>
      <c r="L7" s="32"/>
      <c r="M7" s="32"/>
      <c r="N7" s="32"/>
      <c r="O7" s="32"/>
      <c r="P7" s="32"/>
      <c r="Q7" s="32"/>
      <c r="R7" s="32"/>
      <c r="S7" s="32"/>
      <c r="T7" s="32"/>
    </row>
    <row r="8" spans="2:20" ht="15.75" thickBot="1">
      <c r="B8" s="645" t="str">
        <f>'CUADRO DE AREAS'!B79</f>
        <v>1.1.1</v>
      </c>
      <c r="C8" s="173" t="str">
        <f>'CUADRO DE AREAS'!C79</f>
        <v>C.A. AC 22 - Av. Ferrocarríl de Occidente - (1)</v>
      </c>
      <c r="D8" s="71">
        <f>'CUADRO DE AREAS'!D79</f>
        <v>799.40899999999999</v>
      </c>
      <c r="E8" s="768"/>
      <c r="F8" s="32"/>
      <c r="G8" s="32"/>
      <c r="H8" s="32"/>
      <c r="I8" s="32"/>
      <c r="J8" s="32"/>
      <c r="K8" s="32"/>
      <c r="L8" s="32"/>
      <c r="M8" s="32"/>
      <c r="N8" s="32"/>
      <c r="O8" s="32"/>
      <c r="P8" s="32"/>
      <c r="Q8" s="32"/>
      <c r="R8" s="32"/>
      <c r="S8" s="32"/>
      <c r="T8" s="32"/>
    </row>
    <row r="9" spans="2:20" ht="15.75" thickBot="1">
      <c r="B9" s="645" t="str">
        <f>'CUADRO DE AREAS'!B80</f>
        <v>1.1.2</v>
      </c>
      <c r="C9" s="173" t="str">
        <f>'CUADRO DE AREAS'!C80</f>
        <v>C.A. AC 22 - Av. Ferrocarríl de Occidente - (2)</v>
      </c>
      <c r="D9" s="71">
        <f>'CUADRO DE AREAS'!D80</f>
        <v>599.67999999999995</v>
      </c>
      <c r="E9" s="768"/>
      <c r="F9" s="32"/>
      <c r="G9" s="32"/>
      <c r="H9" s="32"/>
      <c r="I9" s="32"/>
      <c r="J9" s="32"/>
      <c r="K9" s="32"/>
      <c r="L9" s="32"/>
      <c r="M9" s="32"/>
      <c r="N9" s="32"/>
      <c r="O9" s="32"/>
      <c r="P9" s="32"/>
      <c r="Q9" s="32"/>
      <c r="R9" s="32"/>
      <c r="S9" s="32"/>
      <c r="T9" s="32"/>
    </row>
    <row r="10" spans="2:20" ht="15.75" thickBot="1">
      <c r="B10" s="645" t="str">
        <f>'CUADRO DE AREAS'!B81</f>
        <v>1.1.3</v>
      </c>
      <c r="C10" s="173" t="str">
        <f>'CUADRO DE AREAS'!C81</f>
        <v>C.A. AK 68 - Av. Congreso Eucarístico - (1)</v>
      </c>
      <c r="D10" s="71">
        <f>'CUADRO DE AREAS'!D81</f>
        <v>1285.944</v>
      </c>
      <c r="E10" s="768"/>
      <c r="F10" s="32"/>
      <c r="G10" s="32"/>
      <c r="H10" s="32"/>
      <c r="I10" s="32"/>
      <c r="J10" s="32"/>
      <c r="K10" s="32"/>
      <c r="L10" s="32"/>
      <c r="M10" s="32"/>
      <c r="N10" s="32"/>
      <c r="O10" s="32"/>
      <c r="P10" s="32"/>
      <c r="Q10" s="32"/>
      <c r="R10" s="32"/>
      <c r="S10" s="32"/>
      <c r="T10" s="32"/>
    </row>
    <row r="11" spans="2:20" ht="15.75" thickBot="1">
      <c r="B11" s="645" t="str">
        <f>'CUADRO DE AREAS'!B82</f>
        <v>1.1.4</v>
      </c>
      <c r="C11" s="173" t="str">
        <f>'CUADRO DE AREAS'!C82</f>
        <v>C.A. AK 68 - Av. Congreso Eucarístico - (2)</v>
      </c>
      <c r="D11" s="71">
        <f>'CUADRO DE AREAS'!D82</f>
        <v>1511.95</v>
      </c>
      <c r="E11" s="768"/>
      <c r="F11" s="32"/>
      <c r="G11" s="32"/>
      <c r="H11" s="32"/>
      <c r="I11" s="32"/>
      <c r="J11" s="32"/>
      <c r="K11" s="32"/>
      <c r="L11" s="32"/>
      <c r="M11" s="32"/>
      <c r="N11" s="32"/>
      <c r="O11" s="32"/>
      <c r="P11" s="32"/>
      <c r="Q11" s="32"/>
      <c r="R11" s="32"/>
      <c r="S11" s="32"/>
      <c r="T11" s="32"/>
    </row>
    <row r="12" spans="2:20" ht="15.75" thickBot="1">
      <c r="B12" s="645" t="str">
        <f>'CUADRO DE AREAS'!B83</f>
        <v>1.1.5</v>
      </c>
      <c r="C12" s="173" t="str">
        <f>'CUADRO DE AREAS'!C83</f>
        <v>C.A. CL 19 - Av. Industrial - (1)</v>
      </c>
      <c r="D12" s="71">
        <f>'CUADRO DE AREAS'!D83</f>
        <v>205.28</v>
      </c>
      <c r="E12" s="768"/>
      <c r="F12" s="32"/>
      <c r="G12" s="32"/>
      <c r="H12" s="32"/>
      <c r="I12" s="32"/>
      <c r="J12" s="32"/>
      <c r="K12" s="32"/>
      <c r="L12" s="32"/>
      <c r="M12" s="32"/>
      <c r="N12" s="32"/>
      <c r="O12" s="32"/>
      <c r="P12" s="32"/>
      <c r="Q12" s="32"/>
      <c r="R12" s="32"/>
      <c r="S12" s="32"/>
      <c r="T12" s="32"/>
    </row>
    <row r="13" spans="2:20" ht="15.75" thickBot="1">
      <c r="B13" s="645" t="str">
        <f>'CUADRO DE AREAS'!B84</f>
        <v>1.1.6</v>
      </c>
      <c r="C13" s="173" t="str">
        <f>'CUADRO DE AREAS'!C84</f>
        <v>C.A. CL 19 - Av. Industrial - (2)</v>
      </c>
      <c r="D13" s="71">
        <f>'CUADRO DE AREAS'!D84</f>
        <v>228.49</v>
      </c>
      <c r="E13" s="768"/>
      <c r="F13" s="32"/>
      <c r="G13" s="32"/>
      <c r="H13" s="32"/>
      <c r="I13" s="32"/>
      <c r="J13" s="32"/>
      <c r="K13" s="32"/>
      <c r="L13" s="32"/>
      <c r="M13" s="32"/>
      <c r="N13" s="32"/>
      <c r="O13" s="32"/>
      <c r="P13" s="32"/>
      <c r="Q13" s="32"/>
      <c r="R13" s="32"/>
      <c r="S13" s="32"/>
      <c r="T13" s="32"/>
    </row>
    <row r="14" spans="2:20" ht="15.75" thickBot="1">
      <c r="B14" s="645" t="str">
        <f>'CUADRO DE AREAS'!B85</f>
        <v>1.1.7</v>
      </c>
      <c r="C14" s="173" t="str">
        <f>'CUADRO DE AREAS'!C85</f>
        <v>C.A. CL 19 - Av. Industrial - (3)</v>
      </c>
      <c r="D14" s="71">
        <f>'CUADRO DE AREAS'!D85</f>
        <v>604.54</v>
      </c>
      <c r="E14" s="768"/>
      <c r="F14" s="32"/>
      <c r="G14" s="32"/>
      <c r="H14" s="32"/>
      <c r="I14" s="32"/>
      <c r="J14" s="32"/>
      <c r="K14" s="32"/>
      <c r="L14" s="32"/>
      <c r="M14" s="32"/>
      <c r="N14" s="32"/>
      <c r="O14" s="32"/>
      <c r="P14" s="32"/>
      <c r="Q14" s="32"/>
      <c r="R14" s="32"/>
      <c r="S14" s="32"/>
      <c r="T14" s="32"/>
    </row>
    <row r="15" spans="2:20" ht="15.75" thickBot="1">
      <c r="B15" s="171">
        <v>2</v>
      </c>
      <c r="C15" s="172" t="str">
        <f>'CUADRO DE AREAS'!C86</f>
        <v>ÁREA PRIVADA AFECTA AL USO PÚBLICO - (A.P.A.U.P.)</v>
      </c>
      <c r="D15" s="154">
        <f>'CUADRO DE AREAS'!D86</f>
        <v>15969.610999999999</v>
      </c>
      <c r="E15" s="766"/>
      <c r="F15" s="509"/>
      <c r="G15" s="509"/>
      <c r="H15" s="32"/>
      <c r="I15" s="32"/>
      <c r="J15" s="32"/>
      <c r="K15" s="32"/>
      <c r="L15" s="32"/>
      <c r="M15" s="32"/>
      <c r="N15" s="32"/>
      <c r="O15" s="32"/>
      <c r="P15" s="32"/>
      <c r="Q15" s="32"/>
      <c r="R15" s="32"/>
      <c r="S15" s="32"/>
      <c r="T15" s="32"/>
    </row>
    <row r="16" spans="2:20" ht="15.75" thickBot="1">
      <c r="B16" s="644">
        <v>2.1</v>
      </c>
      <c r="C16" s="207" t="str">
        <f>'CUADRO DE AREAS'!C87</f>
        <v>ESPACIO GENERADO ZONAS VERDES - (A.P.A.U.P.)</v>
      </c>
      <c r="D16" s="161">
        <f>'CUADRO DE AREAS'!D87</f>
        <v>9394.6009999999987</v>
      </c>
      <c r="E16" s="767"/>
      <c r="F16" s="32"/>
      <c r="G16" s="32"/>
      <c r="H16" s="32"/>
      <c r="I16" s="32"/>
      <c r="J16" s="32"/>
      <c r="K16" s="32"/>
      <c r="L16" s="32"/>
      <c r="M16" s="32"/>
      <c r="N16" s="32"/>
      <c r="O16" s="32"/>
      <c r="P16" s="32"/>
      <c r="Q16" s="32"/>
      <c r="R16" s="32"/>
      <c r="S16" s="32"/>
      <c r="T16" s="32"/>
    </row>
    <row r="17" spans="2:20" ht="15.75" thickBot="1">
      <c r="B17" s="645" t="str">
        <f>'CUADRO DE AREAS'!B88</f>
        <v>2.1.1</v>
      </c>
      <c r="C17" s="173" t="str">
        <f>'CUADRO DE AREAS'!C88</f>
        <v>A.P.A.U.P.  Franja Ambiental. AC 22 - Av. Ferrocarríl de Occidente -  (1)</v>
      </c>
      <c r="D17" s="71">
        <f>'CUADRO DE AREAS'!D88</f>
        <v>741.00900000000001</v>
      </c>
      <c r="E17" s="768"/>
      <c r="F17" s="32"/>
      <c r="G17" s="32"/>
      <c r="H17" s="32"/>
      <c r="I17" s="32"/>
      <c r="J17" s="32"/>
      <c r="K17" s="32"/>
      <c r="L17" s="32"/>
      <c r="M17" s="32"/>
      <c r="N17" s="32"/>
      <c r="O17" s="32"/>
      <c r="P17" s="32"/>
      <c r="Q17" s="32"/>
      <c r="R17" s="32"/>
      <c r="S17" s="32"/>
      <c r="T17" s="32"/>
    </row>
    <row r="18" spans="2:20" ht="15.75" thickBot="1">
      <c r="B18" s="645" t="str">
        <f>'CUADRO DE AREAS'!B89</f>
        <v>2.1.2</v>
      </c>
      <c r="C18" s="173" t="str">
        <f>'CUADRO DE AREAS'!C89</f>
        <v>A.P.A.U.P.  Franja Ambiental. AC 22  - Av. Ferrocarríl de Occidente - (2)</v>
      </c>
      <c r="D18" s="71">
        <f>'CUADRO DE AREAS'!D89</f>
        <v>688.43</v>
      </c>
      <c r="E18" s="768"/>
      <c r="F18" s="32"/>
      <c r="G18" s="32"/>
      <c r="H18" s="32"/>
      <c r="I18" s="32"/>
      <c r="J18" s="32"/>
      <c r="K18" s="32"/>
      <c r="L18" s="32"/>
      <c r="M18" s="32"/>
      <c r="N18" s="32"/>
      <c r="O18" s="32"/>
      <c r="P18" s="32"/>
      <c r="Q18" s="32"/>
      <c r="R18" s="32"/>
      <c r="S18" s="32"/>
      <c r="T18" s="32"/>
    </row>
    <row r="19" spans="2:20" ht="15.75" thickBot="1">
      <c r="B19" s="645" t="str">
        <f>'CUADRO DE AREAS'!B90</f>
        <v>2.1.3</v>
      </c>
      <c r="C19" s="173" t="str">
        <f>'CUADRO DE AREAS'!C90</f>
        <v>A.P.A.U.P.  AC 22 - Av. Ferrocarríl de Occidente - (1)</v>
      </c>
      <c r="D19" s="71">
        <f>'CUADRO DE AREAS'!D90</f>
        <v>1103.26</v>
      </c>
      <c r="E19" s="768"/>
      <c r="F19" s="32"/>
      <c r="G19" s="32"/>
      <c r="H19" s="32"/>
      <c r="I19" s="32"/>
      <c r="J19" s="32"/>
      <c r="K19" s="32"/>
      <c r="L19" s="32"/>
      <c r="M19" s="32"/>
      <c r="N19" s="32"/>
      <c r="O19" s="32"/>
      <c r="P19" s="32"/>
      <c r="Q19" s="32"/>
      <c r="R19" s="32"/>
      <c r="S19" s="32"/>
      <c r="T19" s="32"/>
    </row>
    <row r="20" spans="2:20" ht="15.75" thickBot="1">
      <c r="B20" s="645" t="str">
        <f>'CUADRO DE AREAS'!B91</f>
        <v>2.1.4</v>
      </c>
      <c r="C20" s="173" t="str">
        <f>'CUADRO DE AREAS'!C91</f>
        <v>A.P.A.U.P.  Franja Ambiental. AK 68 - Av. Congreso Eucarístico - (1)</v>
      </c>
      <c r="D20" s="71">
        <f>'CUADRO DE AREAS'!D91</f>
        <v>1269.645</v>
      </c>
      <c r="E20" s="768"/>
      <c r="F20" s="32"/>
      <c r="G20" s="32"/>
      <c r="H20" s="32"/>
      <c r="I20" s="32"/>
      <c r="J20" s="32"/>
      <c r="K20" s="32"/>
      <c r="L20" s="32"/>
      <c r="M20" s="32"/>
      <c r="N20" s="32"/>
      <c r="O20" s="32"/>
      <c r="P20" s="32"/>
      <c r="Q20" s="32"/>
      <c r="R20" s="32"/>
      <c r="S20" s="32"/>
      <c r="T20" s="32"/>
    </row>
    <row r="21" spans="2:20" ht="15.75" thickBot="1">
      <c r="B21" s="645" t="str">
        <f>'CUADRO DE AREAS'!B92</f>
        <v>2.1.5</v>
      </c>
      <c r="C21" s="173" t="str">
        <f>'CUADRO DE AREAS'!C92</f>
        <v>A.P.A.U.P.  Franja Ambiental. AK 68 - Av. Congreso Eucarístico - (2)</v>
      </c>
      <c r="D21" s="71">
        <f>'CUADRO DE AREAS'!D92</f>
        <v>390.01</v>
      </c>
      <c r="E21" s="768"/>
      <c r="F21" s="32"/>
      <c r="G21" s="32"/>
      <c r="H21" s="32"/>
      <c r="I21" s="32"/>
      <c r="J21" s="32"/>
      <c r="K21" s="32"/>
      <c r="L21" s="32"/>
      <c r="M21" s="32"/>
      <c r="N21" s="32"/>
      <c r="O21" s="32"/>
      <c r="P21" s="32"/>
      <c r="Q21" s="32"/>
      <c r="R21" s="32"/>
      <c r="S21" s="32"/>
      <c r="T21" s="32"/>
    </row>
    <row r="22" spans="2:20" ht="15.75" thickBot="1">
      <c r="B22" s="645" t="str">
        <f>'CUADRO DE AREAS'!B93</f>
        <v>2.1.6</v>
      </c>
      <c r="C22" s="173" t="str">
        <f>'CUADRO DE AREAS'!C93</f>
        <v>A.P.A.U.P.  Franja Ambiental. CL 19 - Av. Industrial - (1)</v>
      </c>
      <c r="D22" s="71">
        <f>'CUADRO DE AREAS'!D93</f>
        <v>304.22000000000003</v>
      </c>
      <c r="E22" s="768"/>
      <c r="F22" s="32"/>
      <c r="G22" s="32"/>
      <c r="H22" s="32"/>
      <c r="I22" s="32"/>
      <c r="J22" s="32"/>
      <c r="K22" s="32"/>
      <c r="L22" s="32"/>
      <c r="M22" s="32"/>
      <c r="N22" s="32"/>
      <c r="O22" s="32"/>
      <c r="P22" s="32"/>
      <c r="Q22" s="32"/>
      <c r="R22" s="32"/>
      <c r="S22" s="32"/>
      <c r="T22" s="32"/>
    </row>
    <row r="23" spans="2:20" ht="15.75" thickBot="1">
      <c r="B23" s="645" t="str">
        <f>'CUADRO DE AREAS'!B94</f>
        <v>2.1.7</v>
      </c>
      <c r="C23" s="173" t="str">
        <f>'CUADRO DE AREAS'!C94</f>
        <v>A.P.A.U.P. Vía V-4 - CL 20 - (1)</v>
      </c>
      <c r="D23" s="71">
        <f>'CUADRO DE AREAS'!D94</f>
        <v>366.137</v>
      </c>
      <c r="E23" s="768"/>
      <c r="F23" s="32"/>
      <c r="G23" s="32"/>
      <c r="H23" s="32"/>
      <c r="I23" s="32"/>
      <c r="J23" s="32"/>
      <c r="K23" s="32"/>
      <c r="L23" s="32"/>
      <c r="M23" s="32"/>
      <c r="N23" s="32"/>
      <c r="O23" s="32"/>
      <c r="P23" s="32"/>
      <c r="Q23" s="32"/>
      <c r="R23" s="32"/>
      <c r="S23" s="32"/>
      <c r="T23" s="32"/>
    </row>
    <row r="24" spans="2:20" ht="15.75" thickBot="1">
      <c r="B24" s="645" t="str">
        <f>'CUADRO DE AREAS'!B95</f>
        <v>2.1.8</v>
      </c>
      <c r="C24" s="173" t="str">
        <f>'CUADRO DE AREAS'!C95</f>
        <v>A.P.A.U.P. Vía V-5 - KR 66 - (1)</v>
      </c>
      <c r="D24" s="71">
        <f>'CUADRO DE AREAS'!D95</f>
        <v>1237.31</v>
      </c>
      <c r="E24" s="768"/>
      <c r="F24" s="32"/>
      <c r="G24" s="32"/>
      <c r="H24" s="32"/>
      <c r="I24" s="32"/>
      <c r="J24" s="32"/>
      <c r="K24" s="32"/>
      <c r="L24" s="32"/>
      <c r="M24" s="32"/>
      <c r="N24" s="32"/>
      <c r="O24" s="32"/>
      <c r="P24" s="32"/>
      <c r="Q24" s="32"/>
      <c r="R24" s="32"/>
      <c r="S24" s="32"/>
      <c r="T24" s="32"/>
    </row>
    <row r="25" spans="2:20" ht="15.75" thickBot="1">
      <c r="B25" s="645" t="str">
        <f>'CUADRO DE AREAS'!B96</f>
        <v>2.1.9</v>
      </c>
      <c r="C25" s="173" t="str">
        <f>'CUADRO DE AREAS'!C96</f>
        <v>A.P.A.U.P.  Vía V-5 - KR 66 - (2)</v>
      </c>
      <c r="D25" s="71">
        <f>'CUADRO DE AREAS'!D96</f>
        <v>386.57</v>
      </c>
      <c r="E25" s="768"/>
      <c r="F25" s="32"/>
      <c r="G25" s="32"/>
      <c r="H25" s="32"/>
      <c r="I25" s="32"/>
      <c r="J25" s="32"/>
      <c r="K25" s="32"/>
      <c r="L25" s="32"/>
      <c r="M25" s="32"/>
      <c r="N25" s="32"/>
      <c r="O25" s="32"/>
      <c r="P25" s="32"/>
      <c r="Q25" s="32"/>
      <c r="R25" s="32"/>
      <c r="S25" s="32"/>
      <c r="T25" s="32"/>
    </row>
    <row r="26" spans="2:20" ht="15.75" thickBot="1">
      <c r="B26" s="645" t="str">
        <f>'CUADRO DE AREAS'!B97</f>
        <v>2.1.10</v>
      </c>
      <c r="C26" s="173" t="str">
        <f>'CUADRO DE AREAS'!C97</f>
        <v>A.P.A.U.P.  Vía V-5 - KR 66 - (3)</v>
      </c>
      <c r="D26" s="71">
        <f>'CUADRO DE AREAS'!D97</f>
        <v>1242.01</v>
      </c>
      <c r="E26" s="768"/>
      <c r="F26" s="32"/>
      <c r="G26" s="32"/>
      <c r="H26" s="32"/>
      <c r="I26" s="32"/>
      <c r="J26" s="32"/>
      <c r="K26" s="32"/>
      <c r="L26" s="32"/>
      <c r="M26" s="32"/>
      <c r="N26" s="32"/>
      <c r="O26" s="32"/>
      <c r="P26" s="32"/>
      <c r="Q26" s="32"/>
      <c r="R26" s="32"/>
      <c r="S26" s="32"/>
      <c r="T26" s="32"/>
    </row>
    <row r="27" spans="2:20" ht="15.75" thickBot="1">
      <c r="B27" s="645" t="str">
        <f>'CUADRO DE AREAS'!B98</f>
        <v>2.1.11</v>
      </c>
      <c r="C27" s="173" t="str">
        <f>'CUADRO DE AREAS'!C98</f>
        <v>A.P.A.U.P.  Vía V-5 - KR 66 - (4)</v>
      </c>
      <c r="D27" s="71">
        <f>'CUADRO DE AREAS'!D98</f>
        <v>1666</v>
      </c>
      <c r="E27" s="768"/>
      <c r="F27" s="32"/>
      <c r="G27" s="32"/>
      <c r="H27" s="32"/>
      <c r="I27" s="32"/>
      <c r="J27" s="32"/>
      <c r="K27" s="32"/>
      <c r="L27" s="32"/>
      <c r="M27" s="32"/>
      <c r="N27" s="32"/>
      <c r="O27" s="32"/>
      <c r="P27" s="32"/>
      <c r="Q27" s="32"/>
      <c r="R27" s="32"/>
      <c r="S27" s="32"/>
      <c r="T27" s="32"/>
    </row>
    <row r="28" spans="2:20" ht="15.75" thickBot="1">
      <c r="B28" s="644" t="str">
        <f>'CUADRO DE AREAS'!B99</f>
        <v>2.2</v>
      </c>
      <c r="C28" s="206" t="str">
        <f>'CUADRO DE AREAS'!C99</f>
        <v>ESPACIO GENERADO EN ZONAS PEATONALES</v>
      </c>
      <c r="D28" s="74">
        <f>'CUADRO DE AREAS'!D99</f>
        <v>6575.01</v>
      </c>
      <c r="E28" s="767"/>
      <c r="F28" s="32"/>
      <c r="G28" s="32"/>
      <c r="H28" s="32"/>
      <c r="I28" s="32"/>
      <c r="J28" s="32"/>
      <c r="K28" s="32"/>
      <c r="L28" s="32"/>
      <c r="M28" s="32"/>
      <c r="N28" s="32"/>
      <c r="O28" s="32"/>
      <c r="P28" s="32"/>
      <c r="Q28" s="32"/>
      <c r="R28" s="32"/>
      <c r="S28" s="32"/>
      <c r="T28" s="32"/>
    </row>
    <row r="29" spans="2:20" ht="15.75" thickBot="1">
      <c r="B29" s="645" t="str">
        <f>'CUADRO DE AREAS'!B100</f>
        <v>2.2.1</v>
      </c>
      <c r="C29" s="173" t="str">
        <f>'CUADRO DE AREAS'!C100</f>
        <v>A.P.A.U.P.  Plazoleta Infantil</v>
      </c>
      <c r="D29" s="71">
        <f>'CUADRO DE AREAS'!D100</f>
        <v>3377.17</v>
      </c>
      <c r="E29" s="768"/>
      <c r="F29" s="32"/>
      <c r="G29" s="32"/>
      <c r="H29" s="32"/>
      <c r="I29" s="32"/>
      <c r="J29" s="32"/>
      <c r="K29" s="32"/>
      <c r="L29" s="32"/>
      <c r="M29" s="32"/>
      <c r="N29" s="32"/>
      <c r="O29" s="32"/>
      <c r="P29" s="32"/>
      <c r="Q29" s="32"/>
      <c r="R29" s="32"/>
      <c r="S29" s="32"/>
      <c r="T29" s="32"/>
    </row>
    <row r="30" spans="2:20" ht="15.75" thickBot="1">
      <c r="B30" s="645" t="str">
        <f>'CUADRO DE AREAS'!B101</f>
        <v>2.2.2</v>
      </c>
      <c r="C30" s="173" t="str">
        <f>'CUADRO DE AREAS'!C101</f>
        <v>A.P.A.U.P.  Plaza Parque</v>
      </c>
      <c r="D30" s="71">
        <f>'CUADRO DE AREAS'!D101</f>
        <v>1326.28</v>
      </c>
      <c r="E30" s="768"/>
      <c r="F30" s="32"/>
      <c r="G30" s="32"/>
      <c r="H30" s="32"/>
      <c r="I30" s="32"/>
      <c r="J30" s="32"/>
      <c r="K30" s="32"/>
      <c r="L30" s="32"/>
      <c r="M30" s="32"/>
      <c r="N30" s="32"/>
      <c r="O30" s="32"/>
      <c r="P30" s="32"/>
      <c r="Q30" s="32"/>
      <c r="R30" s="32"/>
      <c r="S30" s="32"/>
      <c r="T30" s="32"/>
    </row>
    <row r="31" spans="2:20" ht="15.75" thickBot="1">
      <c r="B31" s="645" t="str">
        <f>'CUADRO DE AREAS'!B102</f>
        <v>2.2.3</v>
      </c>
      <c r="C31" s="173" t="str">
        <f>'CUADRO DE AREAS'!C102</f>
        <v>A.P.A.U.P.  Plazoleta</v>
      </c>
      <c r="D31" s="71">
        <f>'CUADRO DE AREAS'!D102</f>
        <v>1871.56</v>
      </c>
      <c r="E31" s="768"/>
      <c r="F31" s="32"/>
      <c r="G31" s="32"/>
      <c r="H31" s="32"/>
      <c r="I31" s="32"/>
      <c r="J31" s="32"/>
      <c r="K31" s="32"/>
      <c r="L31" s="32"/>
      <c r="M31" s="32"/>
      <c r="N31" s="32"/>
      <c r="O31" s="32"/>
      <c r="P31" s="32"/>
      <c r="Q31" s="32"/>
      <c r="R31" s="32"/>
      <c r="S31" s="32"/>
      <c r="T31" s="32"/>
    </row>
    <row r="32" spans="2:20" ht="15.75" thickBot="1">
      <c r="B32" s="645" t="s">
        <v>84</v>
      </c>
      <c r="C32" s="173" t="s">
        <v>85</v>
      </c>
      <c r="D32" s="71">
        <v>2515.06</v>
      </c>
      <c r="E32" s="768"/>
      <c r="F32" s="32"/>
      <c r="G32" s="32"/>
      <c r="H32" s="32"/>
      <c r="I32" s="32"/>
      <c r="J32" s="32"/>
      <c r="K32" s="32"/>
      <c r="L32" s="32"/>
      <c r="M32" s="32"/>
      <c r="N32" s="32"/>
      <c r="O32" s="32"/>
      <c r="P32" s="32"/>
      <c r="Q32" s="32"/>
      <c r="R32" s="32"/>
      <c r="S32" s="32"/>
      <c r="T32" s="32"/>
    </row>
    <row r="33" spans="2:20">
      <c r="B33" s="646">
        <f>'CUADRO DE AREAS'!B108</f>
        <v>3</v>
      </c>
      <c r="C33" s="647" t="s">
        <v>86</v>
      </c>
      <c r="D33" s="648">
        <f>+D6+D15</f>
        <v>21204.903999999999</v>
      </c>
      <c r="E33" s="769"/>
      <c r="F33" s="32"/>
      <c r="G33" s="32"/>
      <c r="H33" s="32"/>
      <c r="I33" s="32"/>
      <c r="J33" s="32"/>
      <c r="K33" s="32"/>
      <c r="L33" s="32"/>
      <c r="M33" s="32"/>
      <c r="N33" s="32"/>
      <c r="O33" s="32"/>
      <c r="P33" s="32"/>
      <c r="Q33" s="32"/>
      <c r="R33" s="32"/>
      <c r="S33" s="32"/>
      <c r="T33" s="32"/>
    </row>
    <row r="34" spans="2:20">
      <c r="B34" s="32"/>
      <c r="C34" s="32"/>
      <c r="D34" s="32"/>
      <c r="E34" s="763"/>
      <c r="F34" s="32"/>
      <c r="G34" s="32"/>
      <c r="H34" s="32"/>
      <c r="I34" s="32"/>
      <c r="J34" s="32"/>
      <c r="K34" s="32"/>
      <c r="L34" s="32"/>
      <c r="M34" s="32"/>
      <c r="N34" s="32"/>
      <c r="O34" s="32"/>
      <c r="P34" s="32"/>
      <c r="Q34" s="32"/>
      <c r="R34" s="32"/>
      <c r="S34" s="32"/>
      <c r="T34" s="32"/>
    </row>
    <row r="35" spans="2:20">
      <c r="B35" s="32"/>
      <c r="C35" s="32"/>
      <c r="D35" s="32"/>
      <c r="E35" s="763"/>
      <c r="F35" s="32"/>
      <c r="G35" s="32"/>
      <c r="H35" s="32"/>
      <c r="I35" s="32"/>
      <c r="J35" s="32"/>
      <c r="K35" s="32"/>
      <c r="L35" s="32"/>
      <c r="M35" s="32"/>
      <c r="N35" s="32"/>
      <c r="O35" s="32"/>
      <c r="P35" s="32"/>
      <c r="Q35" s="32"/>
      <c r="R35" s="32"/>
      <c r="S35" s="32"/>
      <c r="T35" s="32"/>
    </row>
    <row r="36" spans="2:20">
      <c r="B36" s="32"/>
      <c r="C36" s="32"/>
      <c r="D36" s="32"/>
      <c r="E36" s="763"/>
      <c r="F36" s="32"/>
      <c r="G36" s="32"/>
      <c r="H36" s="32"/>
      <c r="I36" s="32"/>
      <c r="J36" s="32"/>
      <c r="K36" s="32"/>
      <c r="L36" s="32"/>
      <c r="M36" s="32"/>
      <c r="N36" s="32"/>
      <c r="O36" s="32"/>
      <c r="P36" s="32"/>
      <c r="Q36" s="32"/>
      <c r="R36" s="32"/>
      <c r="S36" s="32"/>
      <c r="T36" s="32"/>
    </row>
    <row r="37" spans="2:20">
      <c r="B37" s="32"/>
      <c r="C37" s="32"/>
      <c r="D37" s="32"/>
      <c r="E37" s="763"/>
      <c r="F37" s="32"/>
      <c r="G37" s="32"/>
      <c r="H37" s="32"/>
      <c r="I37" s="32"/>
      <c r="J37" s="32"/>
      <c r="K37" s="32"/>
      <c r="L37" s="32"/>
      <c r="M37" s="32"/>
      <c r="N37" s="32"/>
      <c r="O37" s="32"/>
      <c r="P37" s="32"/>
      <c r="Q37" s="32"/>
      <c r="R37" s="32"/>
      <c r="S37" s="32"/>
      <c r="T37" s="32"/>
    </row>
    <row r="38" spans="2:20">
      <c r="B38" s="32"/>
      <c r="C38" s="32"/>
      <c r="D38" s="32"/>
      <c r="E38" s="763"/>
      <c r="F38" s="32"/>
      <c r="G38" s="32"/>
      <c r="H38" s="32"/>
      <c r="I38" s="32"/>
      <c r="J38" s="32"/>
      <c r="K38" s="32"/>
      <c r="L38" s="32"/>
      <c r="M38" s="32"/>
      <c r="N38" s="32"/>
      <c r="O38" s="32"/>
      <c r="P38" s="32"/>
      <c r="Q38" s="32"/>
      <c r="R38" s="32"/>
      <c r="S38" s="32"/>
      <c r="T38" s="32"/>
    </row>
    <row r="39" spans="2:20">
      <c r="B39" s="32"/>
      <c r="C39" s="32"/>
      <c r="D39" s="32"/>
      <c r="E39" s="763"/>
      <c r="F39" s="32"/>
      <c r="G39" s="32"/>
      <c r="H39" s="32"/>
      <c r="I39" s="32"/>
      <c r="J39" s="32"/>
      <c r="K39" s="32"/>
      <c r="L39" s="32"/>
      <c r="M39" s="32"/>
      <c r="N39" s="32"/>
      <c r="O39" s="32"/>
      <c r="P39" s="32"/>
      <c r="Q39" s="32"/>
      <c r="R39" s="32"/>
      <c r="S39" s="32"/>
      <c r="T39" s="32"/>
    </row>
    <row r="40" spans="2:20">
      <c r="B40" s="32"/>
      <c r="C40" s="32"/>
      <c r="D40" s="32"/>
      <c r="E40" s="763"/>
      <c r="F40" s="32"/>
      <c r="G40" s="32"/>
      <c r="H40" s="32"/>
      <c r="I40" s="32"/>
      <c r="J40" s="32"/>
      <c r="K40" s="32"/>
      <c r="L40" s="32"/>
      <c r="M40" s="32"/>
      <c r="N40" s="32"/>
      <c r="O40" s="32"/>
      <c r="P40" s="32"/>
      <c r="Q40" s="32"/>
      <c r="R40" s="32"/>
      <c r="S40" s="32"/>
      <c r="T40" s="32"/>
    </row>
    <row r="41" spans="2:20">
      <c r="B41" s="32"/>
      <c r="C41" s="32"/>
      <c r="D41" s="32"/>
      <c r="E41" s="763"/>
      <c r="F41" s="32"/>
      <c r="G41" s="32"/>
      <c r="H41" s="32"/>
      <c r="I41" s="32"/>
      <c r="J41" s="32"/>
      <c r="K41" s="32"/>
      <c r="L41" s="32"/>
      <c r="M41" s="32"/>
      <c r="N41" s="32"/>
      <c r="O41" s="32"/>
      <c r="P41" s="32"/>
      <c r="Q41" s="32"/>
      <c r="R41" s="32"/>
      <c r="S41" s="32"/>
      <c r="T41" s="32"/>
    </row>
    <row r="42" spans="2:20">
      <c r="B42" s="32"/>
      <c r="C42" s="32"/>
      <c r="D42" s="32"/>
      <c r="E42" s="763"/>
      <c r="F42" s="32"/>
      <c r="G42" s="32"/>
      <c r="H42" s="32"/>
      <c r="I42" s="32"/>
      <c r="J42" s="32"/>
      <c r="K42" s="32"/>
      <c r="L42" s="32"/>
      <c r="M42" s="32"/>
      <c r="N42" s="32"/>
      <c r="O42" s="32"/>
      <c r="P42" s="32"/>
      <c r="Q42" s="32"/>
      <c r="R42" s="32"/>
      <c r="S42" s="32"/>
      <c r="T42" s="32"/>
    </row>
    <row r="43" spans="2:20">
      <c r="B43" s="32"/>
      <c r="C43" s="32"/>
      <c r="D43" s="32"/>
      <c r="E43" s="763"/>
      <c r="F43" s="32"/>
      <c r="G43" s="32"/>
      <c r="H43" s="32"/>
      <c r="I43" s="32"/>
      <c r="J43" s="32"/>
      <c r="K43" s="32"/>
      <c r="L43" s="32"/>
      <c r="M43" s="32"/>
      <c r="N43" s="32"/>
      <c r="O43" s="32"/>
      <c r="P43" s="32"/>
      <c r="Q43" s="32"/>
      <c r="R43" s="32"/>
      <c r="S43" s="32"/>
      <c r="T43" s="32"/>
    </row>
    <row r="44" spans="2:20">
      <c r="B44" s="32"/>
      <c r="C44" s="32"/>
      <c r="D44" s="32"/>
      <c r="E44" s="763"/>
      <c r="F44" s="32"/>
      <c r="G44" s="32"/>
      <c r="H44" s="32"/>
      <c r="I44" s="32"/>
      <c r="J44" s="32"/>
      <c r="K44" s="32"/>
      <c r="L44" s="32"/>
      <c r="M44" s="32"/>
      <c r="N44" s="32"/>
      <c r="O44" s="32"/>
      <c r="P44" s="32"/>
      <c r="Q44" s="32"/>
      <c r="R44" s="32"/>
      <c r="S44" s="32"/>
      <c r="T44" s="32"/>
    </row>
    <row r="45" spans="2:20">
      <c r="B45" s="32"/>
      <c r="C45" s="32"/>
      <c r="D45" s="32"/>
      <c r="E45" s="763"/>
      <c r="F45" s="32"/>
      <c r="G45" s="32"/>
      <c r="H45" s="32"/>
      <c r="I45" s="32"/>
      <c r="J45" s="32"/>
      <c r="K45" s="32"/>
      <c r="L45" s="32"/>
      <c r="M45" s="32"/>
      <c r="N45" s="32"/>
      <c r="O45" s="32"/>
      <c r="P45" s="32"/>
      <c r="Q45" s="32"/>
      <c r="R45" s="32"/>
      <c r="S45" s="32"/>
      <c r="T45" s="32"/>
    </row>
    <row r="46" spans="2:20">
      <c r="B46" s="32"/>
      <c r="C46" s="32"/>
      <c r="D46" s="32"/>
      <c r="E46" s="763"/>
      <c r="F46" s="32"/>
      <c r="G46" s="32"/>
      <c r="H46" s="32"/>
      <c r="I46" s="32"/>
      <c r="J46" s="32"/>
      <c r="K46" s="32"/>
      <c r="L46" s="32"/>
      <c r="M46" s="32"/>
      <c r="N46" s="32"/>
      <c r="O46" s="32"/>
      <c r="P46" s="32"/>
      <c r="Q46" s="32"/>
      <c r="R46" s="32"/>
      <c r="S46" s="32"/>
      <c r="T46" s="32"/>
    </row>
    <row r="47" spans="2:20">
      <c r="B47" s="32"/>
      <c r="C47" s="32"/>
      <c r="D47" s="32"/>
      <c r="E47" s="763"/>
      <c r="F47" s="32"/>
      <c r="G47" s="32"/>
      <c r="H47" s="32"/>
      <c r="I47" s="32"/>
      <c r="J47" s="32"/>
      <c r="K47" s="32"/>
      <c r="L47" s="32"/>
      <c r="M47" s="32"/>
      <c r="N47" s="32"/>
      <c r="O47" s="32"/>
      <c r="P47" s="32"/>
      <c r="Q47" s="32"/>
      <c r="R47" s="32"/>
      <c r="S47" s="32"/>
      <c r="T47" s="32"/>
    </row>
    <row r="48" spans="2:20">
      <c r="B48" s="32"/>
      <c r="C48" s="32"/>
      <c r="D48" s="32"/>
      <c r="E48" s="763"/>
      <c r="F48" s="32"/>
      <c r="G48" s="32"/>
      <c r="H48" s="32"/>
      <c r="I48" s="32"/>
      <c r="J48" s="32"/>
      <c r="K48" s="32"/>
      <c r="L48" s="32"/>
      <c r="M48" s="32"/>
      <c r="N48" s="32"/>
      <c r="O48" s="32"/>
      <c r="P48" s="32"/>
      <c r="Q48" s="32"/>
      <c r="R48" s="32"/>
      <c r="S48" s="32"/>
      <c r="T48" s="32"/>
    </row>
    <row r="49" spans="2:20">
      <c r="B49" s="32"/>
      <c r="C49" s="32"/>
      <c r="D49" s="32"/>
      <c r="E49" s="763"/>
      <c r="F49" s="32"/>
      <c r="G49" s="32"/>
      <c r="H49" s="32"/>
      <c r="I49" s="32"/>
      <c r="J49" s="32"/>
      <c r="K49" s="32"/>
      <c r="L49" s="32"/>
      <c r="M49" s="32"/>
      <c r="N49" s="32"/>
      <c r="O49" s="32"/>
      <c r="P49" s="32"/>
      <c r="Q49" s="32"/>
      <c r="R49" s="32"/>
      <c r="S49" s="32"/>
      <c r="T49" s="32"/>
    </row>
    <row r="50" spans="2:20">
      <c r="B50" s="32"/>
      <c r="C50" s="32"/>
      <c r="D50" s="32"/>
      <c r="E50" s="763"/>
      <c r="F50" s="32"/>
      <c r="G50" s="32"/>
      <c r="H50" s="32"/>
      <c r="I50" s="32"/>
      <c r="J50" s="32"/>
      <c r="K50" s="32"/>
      <c r="L50" s="32"/>
      <c r="M50" s="32"/>
      <c r="N50" s="32"/>
      <c r="O50" s="32"/>
      <c r="P50" s="32"/>
      <c r="Q50" s="32"/>
      <c r="R50" s="32"/>
      <c r="S50" s="32"/>
      <c r="T50" s="32"/>
    </row>
    <row r="51" spans="2:20">
      <c r="B51" s="32"/>
      <c r="C51" s="32"/>
      <c r="D51" s="32"/>
      <c r="E51" s="763"/>
      <c r="F51" s="32"/>
      <c r="G51" s="32"/>
      <c r="H51" s="32"/>
      <c r="I51" s="32"/>
      <c r="J51" s="32"/>
      <c r="K51" s="32"/>
      <c r="L51" s="32"/>
      <c r="M51" s="32"/>
      <c r="N51" s="32"/>
      <c r="O51" s="32"/>
      <c r="P51" s="32"/>
      <c r="Q51" s="32"/>
      <c r="R51" s="32"/>
      <c r="S51" s="32"/>
      <c r="T51" s="32"/>
    </row>
    <row r="52" spans="2:20">
      <c r="B52" s="32"/>
      <c r="C52" s="32"/>
      <c r="D52" s="32"/>
      <c r="E52" s="763"/>
      <c r="F52" s="32"/>
      <c r="G52" s="32"/>
      <c r="H52" s="32"/>
      <c r="I52" s="32"/>
      <c r="J52" s="32"/>
      <c r="K52" s="32"/>
      <c r="L52" s="32"/>
      <c r="M52" s="32"/>
      <c r="N52" s="32"/>
      <c r="O52" s="32"/>
      <c r="P52" s="32"/>
      <c r="Q52" s="32"/>
      <c r="R52" s="32"/>
      <c r="S52" s="32"/>
      <c r="T52" s="32"/>
    </row>
    <row r="53" spans="2:20">
      <c r="B53" s="32"/>
      <c r="C53" s="32"/>
      <c r="D53" s="32"/>
      <c r="E53" s="763"/>
      <c r="F53" s="32"/>
      <c r="G53" s="32"/>
      <c r="H53" s="32"/>
      <c r="I53" s="32"/>
      <c r="J53" s="32"/>
      <c r="K53" s="32"/>
      <c r="L53" s="32"/>
      <c r="M53" s="32"/>
      <c r="N53" s="32"/>
      <c r="O53" s="32"/>
      <c r="P53" s="32"/>
      <c r="Q53" s="32"/>
      <c r="R53" s="32"/>
      <c r="S53" s="32"/>
      <c r="T53" s="32"/>
    </row>
    <row r="54" spans="2:20">
      <c r="B54" s="32"/>
      <c r="C54" s="32"/>
      <c r="D54" s="32"/>
      <c r="E54" s="763"/>
      <c r="F54" s="32"/>
      <c r="G54" s="32"/>
      <c r="H54" s="32"/>
      <c r="I54" s="32"/>
      <c r="J54" s="32"/>
      <c r="K54" s="32"/>
      <c r="L54" s="32"/>
      <c r="M54" s="32"/>
      <c r="N54" s="32"/>
      <c r="O54" s="32"/>
      <c r="P54" s="32"/>
      <c r="Q54" s="32"/>
      <c r="R54" s="32"/>
      <c r="S54" s="32"/>
      <c r="T54" s="32"/>
    </row>
    <row r="55" spans="2:20">
      <c r="B55" s="32"/>
      <c r="C55" s="32"/>
      <c r="D55" s="32"/>
      <c r="E55" s="763"/>
      <c r="F55" s="32"/>
      <c r="G55" s="32"/>
      <c r="H55" s="32"/>
      <c r="I55" s="32"/>
      <c r="J55" s="32"/>
      <c r="K55" s="32"/>
      <c r="L55" s="32"/>
      <c r="M55" s="32"/>
      <c r="N55" s="32"/>
      <c r="O55" s="32"/>
      <c r="P55" s="32"/>
      <c r="Q55" s="32"/>
      <c r="R55" s="32"/>
      <c r="S55" s="32"/>
      <c r="T55" s="32"/>
    </row>
    <row r="56" spans="2:20">
      <c r="B56" s="32"/>
      <c r="C56" s="32"/>
      <c r="D56" s="32"/>
      <c r="E56" s="763"/>
      <c r="F56" s="32"/>
      <c r="G56" s="32"/>
      <c r="H56" s="32"/>
      <c r="I56" s="32"/>
      <c r="J56" s="32"/>
      <c r="K56" s="32"/>
      <c r="L56" s="32"/>
      <c r="M56" s="32"/>
      <c r="N56" s="32"/>
      <c r="O56" s="32"/>
      <c r="P56" s="32"/>
      <c r="Q56" s="32"/>
      <c r="R56" s="32"/>
      <c r="S56" s="32"/>
      <c r="T56" s="32"/>
    </row>
    <row r="57" spans="2:20">
      <c r="B57" s="32"/>
      <c r="C57" s="32"/>
      <c r="D57" s="32"/>
      <c r="E57" s="763"/>
      <c r="F57" s="32"/>
      <c r="G57" s="32"/>
      <c r="H57" s="32"/>
      <c r="I57" s="32"/>
      <c r="J57" s="32"/>
      <c r="K57" s="32"/>
      <c r="L57" s="32"/>
      <c r="M57" s="32"/>
      <c r="N57" s="32"/>
      <c r="O57" s="32"/>
      <c r="P57" s="32"/>
      <c r="Q57" s="32"/>
      <c r="R57" s="32"/>
      <c r="S57" s="32"/>
      <c r="T57" s="32"/>
    </row>
    <row r="58" spans="2:20">
      <c r="B58" s="32"/>
      <c r="C58" s="32"/>
      <c r="D58" s="32"/>
      <c r="E58" s="763"/>
      <c r="F58" s="32"/>
      <c r="G58" s="32"/>
      <c r="H58" s="32"/>
      <c r="I58" s="32"/>
      <c r="J58" s="32"/>
      <c r="K58" s="32"/>
      <c r="L58" s="32"/>
      <c r="M58" s="32"/>
      <c r="N58" s="32"/>
      <c r="O58" s="32"/>
      <c r="P58" s="32"/>
      <c r="Q58" s="32"/>
      <c r="R58" s="32"/>
      <c r="S58" s="32"/>
      <c r="T58" s="32"/>
    </row>
    <row r="59" spans="2:20">
      <c r="B59" s="32"/>
      <c r="C59" s="32"/>
      <c r="D59" s="32"/>
      <c r="E59" s="763"/>
      <c r="F59" s="32"/>
      <c r="G59" s="32"/>
      <c r="H59" s="32"/>
      <c r="I59" s="32"/>
      <c r="J59" s="32"/>
      <c r="K59" s="32"/>
      <c r="L59" s="32"/>
      <c r="M59" s="32"/>
      <c r="N59" s="32"/>
      <c r="O59" s="32"/>
      <c r="P59" s="32"/>
      <c r="Q59" s="32"/>
      <c r="R59" s="32"/>
      <c r="S59" s="32"/>
      <c r="T59" s="32"/>
    </row>
    <row r="60" spans="2:20">
      <c r="B60" s="32"/>
      <c r="C60" s="32"/>
      <c r="D60" s="32"/>
      <c r="E60" s="763"/>
      <c r="F60" s="32"/>
      <c r="G60" s="32"/>
      <c r="H60" s="32"/>
      <c r="I60" s="32"/>
      <c r="J60" s="32"/>
      <c r="K60" s="32"/>
      <c r="L60" s="32"/>
      <c r="M60" s="32"/>
      <c r="N60" s="32"/>
      <c r="O60" s="32"/>
      <c r="P60" s="32"/>
      <c r="Q60" s="32"/>
      <c r="R60" s="32"/>
      <c r="S60" s="32"/>
      <c r="T60" s="32"/>
    </row>
    <row r="61" spans="2:20">
      <c r="B61" s="32"/>
      <c r="C61" s="32"/>
      <c r="D61" s="32"/>
      <c r="E61" s="763"/>
      <c r="F61" s="32"/>
      <c r="G61" s="32"/>
      <c r="H61" s="32"/>
      <c r="I61" s="32"/>
      <c r="J61" s="32"/>
      <c r="K61" s="32"/>
      <c r="L61" s="32"/>
      <c r="M61" s="32"/>
      <c r="N61" s="32"/>
      <c r="O61" s="32"/>
      <c r="P61" s="32"/>
      <c r="Q61" s="32"/>
      <c r="R61" s="32"/>
      <c r="S61" s="32"/>
      <c r="T61" s="32"/>
    </row>
    <row r="62" spans="2:20">
      <c r="B62" s="32"/>
      <c r="C62" s="32"/>
      <c r="D62" s="32"/>
      <c r="E62" s="763"/>
      <c r="F62" s="32"/>
      <c r="G62" s="32"/>
      <c r="H62" s="32"/>
      <c r="I62" s="32"/>
      <c r="J62" s="32"/>
      <c r="K62" s="32"/>
      <c r="L62" s="32"/>
      <c r="M62" s="32"/>
      <c r="N62" s="32"/>
      <c r="O62" s="32"/>
      <c r="P62" s="32"/>
      <c r="Q62" s="32"/>
      <c r="R62" s="32"/>
      <c r="S62" s="32"/>
      <c r="T62" s="32"/>
    </row>
    <row r="63" spans="2:20">
      <c r="B63" s="32"/>
      <c r="C63" s="32"/>
      <c r="D63" s="32"/>
      <c r="E63" s="763"/>
      <c r="F63" s="32"/>
      <c r="G63" s="32"/>
      <c r="H63" s="32"/>
      <c r="I63" s="32"/>
      <c r="J63" s="32"/>
      <c r="K63" s="32"/>
      <c r="L63" s="32"/>
      <c r="M63" s="32"/>
      <c r="N63" s="32"/>
      <c r="O63" s="32"/>
      <c r="P63" s="32"/>
      <c r="Q63" s="32"/>
      <c r="R63" s="32"/>
      <c r="S63" s="32"/>
      <c r="T63" s="32"/>
    </row>
    <row r="64" spans="2:20">
      <c r="B64" s="32"/>
      <c r="C64" s="32"/>
      <c r="D64" s="32"/>
      <c r="E64" s="763"/>
      <c r="F64" s="32"/>
      <c r="G64" s="32"/>
      <c r="H64" s="32"/>
      <c r="I64" s="32"/>
      <c r="J64" s="32"/>
      <c r="K64" s="32"/>
      <c r="L64" s="32"/>
      <c r="M64" s="32"/>
      <c r="N64" s="32"/>
      <c r="O64" s="32"/>
      <c r="P64" s="32"/>
      <c r="Q64" s="32"/>
      <c r="R64" s="32"/>
      <c r="S64" s="32"/>
      <c r="T64" s="32"/>
    </row>
    <row r="65" spans="2:20">
      <c r="B65" s="32"/>
      <c r="C65" s="32"/>
      <c r="D65" s="32"/>
      <c r="E65" s="763"/>
      <c r="F65" s="32"/>
      <c r="G65" s="32"/>
      <c r="H65" s="32"/>
      <c r="I65" s="32"/>
      <c r="J65" s="32"/>
      <c r="K65" s="32"/>
      <c r="L65" s="32"/>
      <c r="M65" s="32"/>
      <c r="N65" s="32"/>
      <c r="O65" s="32"/>
      <c r="P65" s="32"/>
      <c r="Q65" s="32"/>
      <c r="R65" s="32"/>
      <c r="S65" s="32"/>
      <c r="T65" s="32"/>
    </row>
    <row r="66" spans="2:20">
      <c r="B66" s="32"/>
      <c r="C66" s="32"/>
      <c r="D66" s="32"/>
      <c r="E66" s="763"/>
      <c r="F66" s="32"/>
      <c r="G66" s="32"/>
      <c r="H66" s="32"/>
      <c r="I66" s="32"/>
      <c r="J66" s="32"/>
      <c r="K66" s="32"/>
      <c r="L66" s="32"/>
      <c r="M66" s="32"/>
      <c r="N66" s="32"/>
      <c r="O66" s="32"/>
      <c r="P66" s="32"/>
      <c r="Q66" s="32"/>
      <c r="R66" s="32"/>
      <c r="S66" s="32"/>
      <c r="T66" s="32"/>
    </row>
    <row r="67" spans="2:20">
      <c r="B67" s="32"/>
      <c r="C67" s="32"/>
      <c r="D67" s="32"/>
      <c r="E67" s="763"/>
      <c r="F67" s="32"/>
      <c r="G67" s="32"/>
      <c r="H67" s="32"/>
      <c r="I67" s="32"/>
      <c r="J67" s="32"/>
      <c r="K67" s="32"/>
      <c r="L67" s="32"/>
      <c r="M67" s="32"/>
      <c r="N67" s="32"/>
      <c r="O67" s="32"/>
      <c r="P67" s="32"/>
      <c r="Q67" s="32"/>
      <c r="R67" s="32"/>
      <c r="S67" s="32"/>
      <c r="T67" s="32"/>
    </row>
    <row r="68" spans="2:20">
      <c r="B68" s="32"/>
      <c r="C68" s="32"/>
      <c r="D68" s="32"/>
      <c r="E68" s="763"/>
      <c r="F68" s="32"/>
      <c r="G68" s="32"/>
      <c r="H68" s="32"/>
      <c r="I68" s="32"/>
      <c r="J68" s="32"/>
      <c r="K68" s="32"/>
      <c r="L68" s="32"/>
      <c r="M68" s="32"/>
      <c r="N68" s="32"/>
      <c r="O68" s="32"/>
      <c r="P68" s="32"/>
      <c r="Q68" s="32"/>
      <c r="R68" s="32"/>
      <c r="S68" s="32"/>
      <c r="T68" s="32"/>
    </row>
    <row r="69" spans="2:20">
      <c r="B69" s="32"/>
      <c r="C69" s="32"/>
      <c r="D69" s="32"/>
      <c r="E69" s="763"/>
      <c r="F69" s="32"/>
      <c r="G69" s="32"/>
      <c r="H69" s="32"/>
      <c r="I69" s="32"/>
      <c r="J69" s="32"/>
      <c r="K69" s="32"/>
      <c r="L69" s="32"/>
      <c r="M69" s="32"/>
      <c r="N69" s="32"/>
      <c r="O69" s="32"/>
      <c r="P69" s="32"/>
      <c r="Q69" s="32"/>
      <c r="R69" s="32"/>
      <c r="S69" s="32"/>
      <c r="T69" s="32"/>
    </row>
    <row r="70" spans="2:20">
      <c r="B70" s="32"/>
      <c r="C70" s="32"/>
      <c r="D70" s="32"/>
      <c r="E70" s="763"/>
      <c r="F70" s="32"/>
      <c r="G70" s="32"/>
      <c r="H70" s="32"/>
      <c r="I70" s="32"/>
      <c r="J70" s="32"/>
      <c r="K70" s="32"/>
      <c r="L70" s="32"/>
      <c r="M70" s="32"/>
      <c r="N70" s="32"/>
      <c r="O70" s="32"/>
      <c r="P70" s="32"/>
      <c r="Q70" s="32"/>
      <c r="R70" s="32"/>
      <c r="S70" s="32"/>
      <c r="T70" s="32"/>
    </row>
    <row r="71" spans="2:20">
      <c r="B71" s="32"/>
      <c r="C71" s="32"/>
      <c r="D71" s="32"/>
      <c r="E71" s="763"/>
      <c r="F71" s="32"/>
      <c r="G71" s="32"/>
      <c r="H71" s="32"/>
      <c r="I71" s="32"/>
      <c r="J71" s="32"/>
      <c r="K71" s="32"/>
      <c r="L71" s="32"/>
      <c r="M71" s="32"/>
      <c r="N71" s="32"/>
      <c r="O71" s="32"/>
      <c r="P71" s="32"/>
      <c r="Q71" s="32"/>
      <c r="R71" s="32"/>
      <c r="S71" s="32"/>
      <c r="T71" s="32"/>
    </row>
    <row r="72" spans="2:20">
      <c r="B72" s="32"/>
      <c r="C72" s="32"/>
      <c r="D72" s="32"/>
      <c r="E72" s="763"/>
      <c r="F72" s="32"/>
      <c r="G72" s="32"/>
      <c r="H72" s="32"/>
      <c r="I72" s="32"/>
      <c r="J72" s="32"/>
      <c r="K72" s="32"/>
      <c r="L72" s="32"/>
      <c r="M72" s="32"/>
      <c r="N72" s="32"/>
      <c r="O72" s="32"/>
      <c r="P72" s="32"/>
      <c r="Q72" s="32"/>
      <c r="R72" s="32"/>
      <c r="S72" s="32"/>
      <c r="T72" s="32"/>
    </row>
    <row r="73" spans="2:20">
      <c r="B73" s="32"/>
      <c r="C73" s="32"/>
      <c r="D73" s="32"/>
      <c r="E73" s="763"/>
      <c r="F73" s="32"/>
      <c r="G73" s="32"/>
      <c r="H73" s="32"/>
      <c r="I73" s="32"/>
      <c r="J73" s="32"/>
      <c r="K73" s="32"/>
      <c r="L73" s="32"/>
      <c r="M73" s="32"/>
      <c r="N73" s="32"/>
      <c r="O73" s="32"/>
      <c r="P73" s="32"/>
      <c r="Q73" s="32"/>
      <c r="R73" s="32"/>
      <c r="S73" s="32"/>
      <c r="T73" s="32"/>
    </row>
    <row r="74" spans="2:20">
      <c r="B74" s="32"/>
      <c r="C74" s="32"/>
      <c r="D74" s="32"/>
      <c r="E74" s="763"/>
      <c r="F74" s="32"/>
      <c r="G74" s="32"/>
      <c r="H74" s="32"/>
      <c r="I74" s="32"/>
      <c r="J74" s="32"/>
      <c r="K74" s="32"/>
      <c r="L74" s="32"/>
      <c r="M74" s="32"/>
      <c r="N74" s="32"/>
      <c r="O74" s="32"/>
      <c r="P74" s="32"/>
      <c r="Q74" s="32"/>
      <c r="R74" s="32"/>
      <c r="S74" s="32"/>
      <c r="T74" s="32"/>
    </row>
    <row r="75" spans="2:20">
      <c r="B75" s="32"/>
      <c r="C75" s="32"/>
      <c r="D75" s="32"/>
      <c r="E75" s="763"/>
      <c r="F75" s="32"/>
      <c r="G75" s="32"/>
      <c r="H75" s="32"/>
      <c r="I75" s="32"/>
      <c r="J75" s="32"/>
      <c r="K75" s="32"/>
      <c r="L75" s="32"/>
      <c r="M75" s="32"/>
      <c r="N75" s="32"/>
      <c r="O75" s="32"/>
      <c r="P75" s="32"/>
      <c r="Q75" s="32"/>
      <c r="R75" s="32"/>
      <c r="S75" s="32"/>
      <c r="T75" s="32"/>
    </row>
    <row r="76" spans="2:20">
      <c r="B76" s="32"/>
      <c r="C76" s="32"/>
      <c r="D76" s="32"/>
      <c r="E76" s="763"/>
      <c r="F76" s="32"/>
      <c r="G76" s="32"/>
      <c r="H76" s="32"/>
      <c r="I76" s="32"/>
      <c r="J76" s="32"/>
      <c r="K76" s="32"/>
      <c r="L76" s="32"/>
      <c r="M76" s="32"/>
      <c r="N76" s="32"/>
      <c r="O76" s="32"/>
      <c r="P76" s="32"/>
      <c r="Q76" s="32"/>
      <c r="R76" s="32"/>
      <c r="S76" s="32"/>
      <c r="T76" s="32"/>
    </row>
    <row r="77" spans="2:20">
      <c r="B77" s="32"/>
      <c r="C77" s="32"/>
      <c r="D77" s="32"/>
      <c r="E77" s="763"/>
      <c r="F77" s="32"/>
      <c r="G77" s="32"/>
      <c r="H77" s="32"/>
      <c r="I77" s="32"/>
      <c r="J77" s="32"/>
      <c r="K77" s="32"/>
      <c r="L77" s="32"/>
      <c r="M77" s="32"/>
      <c r="N77" s="32"/>
      <c r="O77" s="32"/>
      <c r="P77" s="32"/>
      <c r="Q77" s="32"/>
      <c r="R77" s="32"/>
      <c r="S77" s="32"/>
      <c r="T77" s="32"/>
    </row>
    <row r="78" spans="2:20">
      <c r="B78" s="32"/>
      <c r="C78" s="32"/>
      <c r="D78" s="32"/>
      <c r="E78" s="763"/>
      <c r="F78" s="32"/>
      <c r="G78" s="32"/>
      <c r="H78" s="32"/>
      <c r="I78" s="32"/>
      <c r="J78" s="32"/>
      <c r="K78" s="32"/>
      <c r="L78" s="32"/>
      <c r="M78" s="32"/>
      <c r="N78" s="32"/>
      <c r="O78" s="32"/>
      <c r="P78" s="32"/>
      <c r="Q78" s="32"/>
      <c r="R78" s="32"/>
      <c r="S78" s="32"/>
      <c r="T78" s="32"/>
    </row>
    <row r="79" spans="2:20">
      <c r="B79" s="32"/>
      <c r="C79" s="32"/>
      <c r="D79" s="32"/>
      <c r="E79" s="763"/>
      <c r="F79" s="32"/>
      <c r="G79" s="32"/>
      <c r="H79" s="32"/>
      <c r="I79" s="32"/>
      <c r="J79" s="32"/>
      <c r="K79" s="32"/>
      <c r="L79" s="32"/>
      <c r="M79" s="32"/>
      <c r="N79" s="32"/>
      <c r="O79" s="32"/>
      <c r="P79" s="32"/>
      <c r="Q79" s="32"/>
      <c r="R79" s="32"/>
      <c r="S79" s="32"/>
      <c r="T79" s="32"/>
    </row>
    <row r="80" spans="2:20">
      <c r="B80" s="32"/>
      <c r="C80" s="32"/>
      <c r="D80" s="32"/>
      <c r="E80" s="763"/>
      <c r="F80" s="32"/>
      <c r="G80" s="32"/>
      <c r="H80" s="32"/>
      <c r="I80" s="32"/>
      <c r="J80" s="32"/>
      <c r="K80" s="32"/>
      <c r="L80" s="32"/>
      <c r="M80" s="32"/>
      <c r="N80" s="32"/>
      <c r="O80" s="32"/>
      <c r="P80" s="32"/>
      <c r="Q80" s="32"/>
      <c r="R80" s="32"/>
      <c r="S80" s="32"/>
      <c r="T80" s="32"/>
    </row>
    <row r="81" spans="2:20">
      <c r="B81" s="32"/>
      <c r="C81" s="32"/>
      <c r="D81" s="32"/>
      <c r="E81" s="763"/>
      <c r="F81" s="32"/>
      <c r="G81" s="32"/>
      <c r="H81" s="32"/>
      <c r="I81" s="32"/>
      <c r="J81" s="32"/>
      <c r="K81" s="32"/>
      <c r="L81" s="32"/>
      <c r="M81" s="32"/>
      <c r="N81" s="32"/>
      <c r="O81" s="32"/>
      <c r="P81" s="32"/>
      <c r="Q81" s="32"/>
      <c r="R81" s="32"/>
      <c r="S81" s="32"/>
      <c r="T81" s="32"/>
    </row>
    <row r="82" spans="2:20">
      <c r="B82" s="32"/>
      <c r="C82" s="32"/>
      <c r="D82" s="32"/>
      <c r="E82" s="763"/>
      <c r="F82" s="32"/>
      <c r="G82" s="32"/>
      <c r="H82" s="32"/>
      <c r="I82" s="32"/>
      <c r="J82" s="32"/>
      <c r="K82" s="32"/>
      <c r="L82" s="32"/>
      <c r="M82" s="32"/>
      <c r="N82" s="32"/>
      <c r="O82" s="32"/>
      <c r="P82" s="32"/>
      <c r="Q82" s="32"/>
      <c r="R82" s="32"/>
      <c r="S82" s="32"/>
      <c r="T82" s="32"/>
    </row>
    <row r="83" spans="2:20">
      <c r="B83" s="32"/>
      <c r="C83" s="32"/>
      <c r="D83" s="32"/>
      <c r="E83" s="763"/>
      <c r="F83" s="32"/>
      <c r="G83" s="32"/>
      <c r="H83" s="32"/>
      <c r="I83" s="32"/>
      <c r="J83" s="32"/>
      <c r="K83" s="32"/>
      <c r="L83" s="32"/>
      <c r="M83" s="32"/>
      <c r="N83" s="32"/>
      <c r="O83" s="32"/>
      <c r="P83" s="32"/>
      <c r="Q83" s="32"/>
      <c r="R83" s="32"/>
      <c r="S83" s="32"/>
      <c r="T83" s="32"/>
    </row>
    <row r="84" spans="2:20">
      <c r="B84" s="32"/>
      <c r="C84" s="32"/>
      <c r="D84" s="32"/>
      <c r="E84" s="763"/>
      <c r="F84" s="32"/>
      <c r="G84" s="32"/>
      <c r="H84" s="32"/>
      <c r="I84" s="32"/>
      <c r="J84" s="32"/>
      <c r="K84" s="32"/>
      <c r="L84" s="32"/>
      <c r="M84" s="32"/>
      <c r="N84" s="32"/>
      <c r="O84" s="32"/>
      <c r="P84" s="32"/>
      <c r="Q84" s="32"/>
      <c r="R84" s="32"/>
      <c r="S84" s="32"/>
      <c r="T84" s="32"/>
    </row>
    <row r="85" spans="2:20">
      <c r="B85" s="32"/>
      <c r="C85" s="32"/>
      <c r="D85" s="32"/>
      <c r="E85" s="763"/>
      <c r="F85" s="32"/>
      <c r="G85" s="32"/>
      <c r="H85" s="32"/>
      <c r="I85" s="32"/>
      <c r="J85" s="32"/>
      <c r="K85" s="32"/>
      <c r="L85" s="32"/>
      <c r="M85" s="32"/>
      <c r="N85" s="32"/>
      <c r="O85" s="32"/>
      <c r="P85" s="32"/>
      <c r="Q85" s="32"/>
      <c r="R85" s="32"/>
      <c r="S85" s="32"/>
      <c r="T85" s="32"/>
    </row>
    <row r="86" spans="2:20">
      <c r="B86" s="32"/>
      <c r="C86" s="32"/>
      <c r="D86" s="32"/>
      <c r="E86" s="763"/>
      <c r="F86" s="32"/>
      <c r="G86" s="32"/>
      <c r="H86" s="32"/>
      <c r="I86" s="32"/>
      <c r="J86" s="32"/>
      <c r="K86" s="32"/>
      <c r="L86" s="32"/>
      <c r="M86" s="32"/>
      <c r="N86" s="32"/>
      <c r="O86" s="32"/>
      <c r="P86" s="32"/>
      <c r="Q86" s="32"/>
      <c r="R86" s="32"/>
      <c r="S86" s="32"/>
      <c r="T86" s="32"/>
    </row>
    <row r="87" spans="2:20">
      <c r="B87" s="32"/>
      <c r="C87" s="32"/>
      <c r="D87" s="32"/>
      <c r="E87" s="763"/>
      <c r="F87" s="32"/>
      <c r="G87" s="32"/>
      <c r="H87" s="32"/>
      <c r="I87" s="32"/>
      <c r="J87" s="32"/>
      <c r="K87" s="32"/>
      <c r="L87" s="32"/>
      <c r="M87" s="32"/>
      <c r="N87" s="32"/>
      <c r="O87" s="32"/>
      <c r="P87" s="32"/>
      <c r="Q87" s="32"/>
      <c r="R87" s="32"/>
      <c r="S87" s="32"/>
      <c r="T87" s="32"/>
    </row>
    <row r="88" spans="2:20">
      <c r="B88" s="32"/>
      <c r="C88" s="32"/>
      <c r="D88" s="32"/>
      <c r="E88" s="763"/>
      <c r="F88" s="32"/>
      <c r="G88" s="32"/>
      <c r="H88" s="32"/>
      <c r="I88" s="32"/>
      <c r="J88" s="32"/>
      <c r="K88" s="32"/>
      <c r="L88" s="32"/>
      <c r="M88" s="32"/>
      <c r="N88" s="32"/>
      <c r="O88" s="32"/>
      <c r="P88" s="32"/>
      <c r="Q88" s="32"/>
      <c r="R88" s="32"/>
      <c r="S88" s="32"/>
      <c r="T88" s="32"/>
    </row>
    <row r="89" spans="2:20">
      <c r="B89" s="32"/>
      <c r="C89" s="32"/>
      <c r="D89" s="32"/>
      <c r="E89" s="763"/>
      <c r="F89" s="32"/>
      <c r="G89" s="32"/>
      <c r="H89" s="32"/>
      <c r="I89" s="32"/>
      <c r="J89" s="32"/>
      <c r="K89" s="32"/>
      <c r="L89" s="32"/>
      <c r="M89" s="32"/>
      <c r="N89" s="32"/>
      <c r="O89" s="32"/>
      <c r="P89" s="32"/>
      <c r="Q89" s="32"/>
      <c r="R89" s="32"/>
      <c r="S89" s="32"/>
      <c r="T89" s="32"/>
    </row>
    <row r="90" spans="2:20">
      <c r="B90" s="32"/>
      <c r="C90" s="32"/>
      <c r="D90" s="32"/>
      <c r="E90" s="763"/>
      <c r="F90" s="32"/>
      <c r="G90" s="32"/>
      <c r="H90" s="32"/>
      <c r="I90" s="32"/>
      <c r="J90" s="32"/>
      <c r="K90" s="32"/>
      <c r="L90" s="32"/>
      <c r="M90" s="32"/>
      <c r="N90" s="32"/>
      <c r="O90" s="32"/>
      <c r="P90" s="32"/>
      <c r="Q90" s="32"/>
      <c r="R90" s="32"/>
      <c r="S90" s="32"/>
      <c r="T90" s="32"/>
    </row>
    <row r="91" spans="2:20">
      <c r="B91" s="32"/>
      <c r="C91" s="32"/>
      <c r="D91" s="32"/>
      <c r="E91" s="763"/>
      <c r="F91" s="32"/>
      <c r="G91" s="32"/>
      <c r="H91" s="32"/>
      <c r="I91" s="32"/>
      <c r="J91" s="32"/>
      <c r="K91" s="32"/>
      <c r="L91" s="32"/>
      <c r="M91" s="32"/>
      <c r="N91" s="32"/>
      <c r="O91" s="32"/>
      <c r="P91" s="32"/>
      <c r="Q91" s="32"/>
      <c r="R91" s="32"/>
      <c r="S91" s="32"/>
      <c r="T91" s="32"/>
    </row>
    <row r="92" spans="2:20">
      <c r="B92" s="32"/>
      <c r="C92" s="32"/>
      <c r="D92" s="32"/>
      <c r="E92" s="763"/>
      <c r="F92" s="32"/>
      <c r="G92" s="32"/>
      <c r="H92" s="32"/>
      <c r="I92" s="32"/>
      <c r="J92" s="32"/>
      <c r="K92" s="32"/>
      <c r="L92" s="32"/>
      <c r="M92" s="32"/>
      <c r="N92" s="32"/>
      <c r="O92" s="32"/>
      <c r="P92" s="32"/>
      <c r="Q92" s="32"/>
      <c r="R92" s="32"/>
      <c r="S92" s="32"/>
      <c r="T92" s="32"/>
    </row>
    <row r="93" spans="2:20">
      <c r="B93" s="32"/>
      <c r="C93" s="32"/>
      <c r="D93" s="32"/>
      <c r="E93" s="763"/>
      <c r="F93" s="32"/>
      <c r="G93" s="32"/>
      <c r="H93" s="32"/>
      <c r="I93" s="32"/>
      <c r="J93" s="32"/>
      <c r="K93" s="32"/>
      <c r="L93" s="32"/>
      <c r="M93" s="32"/>
      <c r="N93" s="32"/>
      <c r="O93" s="32"/>
      <c r="P93" s="32"/>
      <c r="Q93" s="32"/>
      <c r="R93" s="32"/>
      <c r="S93" s="32"/>
      <c r="T93" s="32"/>
    </row>
    <row r="94" spans="2:20">
      <c r="B94" s="32"/>
      <c r="C94" s="32"/>
      <c r="D94" s="32"/>
      <c r="E94" s="763"/>
      <c r="F94" s="32"/>
      <c r="G94" s="32"/>
      <c r="H94" s="32"/>
      <c r="I94" s="32"/>
      <c r="J94" s="32"/>
      <c r="K94" s="32"/>
      <c r="L94" s="32"/>
      <c r="M94" s="32"/>
      <c r="N94" s="32"/>
      <c r="O94" s="32"/>
      <c r="P94" s="32"/>
      <c r="Q94" s="32"/>
      <c r="R94" s="32"/>
      <c r="S94" s="32"/>
      <c r="T94" s="32"/>
    </row>
    <row r="95" spans="2:20">
      <c r="B95" s="32"/>
      <c r="C95" s="32"/>
      <c r="D95" s="32"/>
      <c r="E95" s="763"/>
      <c r="F95" s="32"/>
      <c r="G95" s="32"/>
      <c r="H95" s="32"/>
      <c r="I95" s="32"/>
      <c r="J95" s="32"/>
      <c r="K95" s="32"/>
      <c r="L95" s="32"/>
      <c r="M95" s="32"/>
      <c r="N95" s="32"/>
      <c r="O95" s="32"/>
      <c r="P95" s="32"/>
      <c r="Q95" s="32"/>
      <c r="R95" s="32"/>
      <c r="S95" s="32"/>
      <c r="T95" s="32"/>
    </row>
    <row r="96" spans="2:20">
      <c r="B96" s="32"/>
      <c r="C96" s="32"/>
      <c r="D96" s="32"/>
      <c r="E96" s="763"/>
      <c r="F96" s="32"/>
      <c r="G96" s="32"/>
      <c r="H96" s="32"/>
      <c r="I96" s="32"/>
      <c r="J96" s="32"/>
      <c r="K96" s="32"/>
      <c r="L96" s="32"/>
      <c r="M96" s="32"/>
      <c r="N96" s="32"/>
      <c r="O96" s="32"/>
      <c r="P96" s="32"/>
      <c r="Q96" s="32"/>
      <c r="R96" s="32"/>
      <c r="S96" s="32"/>
      <c r="T96" s="32"/>
    </row>
    <row r="97" spans="2:20">
      <c r="B97" s="32"/>
      <c r="C97" s="32"/>
      <c r="D97" s="32"/>
      <c r="E97" s="763"/>
      <c r="F97" s="32"/>
      <c r="G97" s="32"/>
      <c r="H97" s="32"/>
      <c r="I97" s="32"/>
      <c r="J97" s="32"/>
      <c r="K97" s="32"/>
      <c r="L97" s="32"/>
      <c r="M97" s="32"/>
      <c r="N97" s="32"/>
      <c r="O97" s="32"/>
      <c r="P97" s="32"/>
      <c r="Q97" s="32"/>
      <c r="R97" s="32"/>
      <c r="S97" s="32"/>
      <c r="T97" s="32"/>
    </row>
    <row r="98" spans="2:20">
      <c r="B98" s="32"/>
      <c r="C98" s="32"/>
      <c r="D98" s="32"/>
      <c r="E98" s="763"/>
      <c r="F98" s="32"/>
      <c r="G98" s="32"/>
      <c r="H98" s="32"/>
      <c r="I98" s="32"/>
      <c r="J98" s="32"/>
      <c r="K98" s="32"/>
      <c r="L98" s="32"/>
      <c r="M98" s="32"/>
      <c r="N98" s="32"/>
      <c r="O98" s="32"/>
      <c r="P98" s="32"/>
      <c r="Q98" s="32"/>
      <c r="R98" s="32"/>
      <c r="S98" s="32"/>
      <c r="T98" s="32"/>
    </row>
    <row r="99" spans="2:20">
      <c r="B99" s="32"/>
      <c r="C99" s="32"/>
      <c r="D99" s="32"/>
      <c r="E99" s="763"/>
      <c r="F99" s="32"/>
      <c r="G99" s="32"/>
      <c r="H99" s="32"/>
      <c r="I99" s="32"/>
      <c r="J99" s="32"/>
      <c r="K99" s="32"/>
      <c r="L99" s="32"/>
      <c r="M99" s="32"/>
      <c r="N99" s="32"/>
      <c r="O99" s="32"/>
      <c r="P99" s="32"/>
      <c r="Q99" s="32"/>
      <c r="R99" s="32"/>
      <c r="S99" s="32"/>
      <c r="T99" s="32"/>
    </row>
    <row r="100" spans="2:20">
      <c r="B100" s="32"/>
      <c r="C100" s="32"/>
      <c r="D100" s="32"/>
      <c r="E100" s="763"/>
      <c r="F100" s="32"/>
      <c r="G100" s="32"/>
      <c r="H100" s="32"/>
      <c r="I100" s="32"/>
      <c r="J100" s="32"/>
      <c r="K100" s="32"/>
      <c r="L100" s="32"/>
      <c r="M100" s="32"/>
      <c r="N100" s="32"/>
      <c r="O100" s="32"/>
      <c r="P100" s="32"/>
      <c r="Q100" s="32"/>
      <c r="R100" s="32"/>
      <c r="S100" s="32"/>
      <c r="T100" s="32"/>
    </row>
    <row r="101" spans="2:20">
      <c r="B101" s="32"/>
      <c r="C101" s="32"/>
      <c r="D101" s="32"/>
      <c r="E101" s="763"/>
      <c r="F101" s="32"/>
      <c r="G101" s="32"/>
      <c r="H101" s="32"/>
      <c r="I101" s="32"/>
      <c r="J101" s="32"/>
      <c r="K101" s="32"/>
      <c r="L101" s="32"/>
      <c r="M101" s="32"/>
      <c r="N101" s="32"/>
      <c r="O101" s="32"/>
      <c r="P101" s="32"/>
      <c r="Q101" s="32"/>
      <c r="R101" s="32"/>
      <c r="S101" s="32"/>
      <c r="T101" s="32"/>
    </row>
    <row r="102" spans="2:20">
      <c r="B102" s="32"/>
      <c r="C102" s="32"/>
      <c r="D102" s="32"/>
      <c r="E102" s="763"/>
      <c r="F102" s="32"/>
      <c r="G102" s="32"/>
      <c r="H102" s="32"/>
      <c r="I102" s="32"/>
      <c r="J102" s="32"/>
      <c r="K102" s="32"/>
      <c r="L102" s="32"/>
      <c r="M102" s="32"/>
      <c r="N102" s="32"/>
      <c r="O102" s="32"/>
      <c r="P102" s="32"/>
      <c r="Q102" s="32"/>
      <c r="R102" s="32"/>
      <c r="S102" s="32"/>
      <c r="T102" s="32"/>
    </row>
    <row r="103" spans="2:20">
      <c r="B103" s="32"/>
      <c r="C103" s="32"/>
      <c r="D103" s="32"/>
      <c r="E103" s="763"/>
      <c r="F103" s="32"/>
      <c r="G103" s="32"/>
      <c r="H103" s="32"/>
      <c r="I103" s="32"/>
      <c r="J103" s="32"/>
      <c r="K103" s="32"/>
      <c r="L103" s="32"/>
      <c r="M103" s="32"/>
      <c r="N103" s="32"/>
      <c r="O103" s="32"/>
      <c r="P103" s="32"/>
      <c r="Q103" s="32"/>
      <c r="R103" s="32"/>
      <c r="S103" s="32"/>
      <c r="T103" s="32"/>
    </row>
    <row r="104" spans="2:20">
      <c r="B104" s="32"/>
      <c r="C104" s="32"/>
      <c r="D104" s="32"/>
      <c r="E104" s="763"/>
      <c r="F104" s="32"/>
      <c r="G104" s="32"/>
      <c r="H104" s="32"/>
      <c r="I104" s="32"/>
      <c r="J104" s="32"/>
      <c r="K104" s="32"/>
      <c r="L104" s="32"/>
      <c r="M104" s="32"/>
      <c r="N104" s="32"/>
      <c r="O104" s="32"/>
      <c r="P104" s="32"/>
      <c r="Q104" s="32"/>
      <c r="R104" s="32"/>
      <c r="S104" s="32"/>
      <c r="T104" s="32"/>
    </row>
    <row r="105" spans="2:20">
      <c r="B105" s="32"/>
      <c r="C105" s="32"/>
      <c r="D105" s="32"/>
      <c r="E105" s="763"/>
      <c r="F105" s="32"/>
      <c r="G105" s="32"/>
      <c r="H105" s="32"/>
      <c r="I105" s="32"/>
      <c r="J105" s="32"/>
      <c r="K105" s="32"/>
      <c r="L105" s="32"/>
      <c r="M105" s="32"/>
      <c r="N105" s="32"/>
      <c r="O105" s="32"/>
      <c r="P105" s="32"/>
      <c r="Q105" s="32"/>
      <c r="R105" s="32"/>
      <c r="S105" s="32"/>
      <c r="T105" s="32"/>
    </row>
    <row r="106" spans="2:20">
      <c r="B106" s="32"/>
      <c r="C106" s="32"/>
      <c r="D106" s="32"/>
      <c r="E106" s="763"/>
      <c r="F106" s="32"/>
      <c r="G106" s="32"/>
      <c r="H106" s="32"/>
      <c r="I106" s="32"/>
      <c r="J106" s="32"/>
      <c r="K106" s="32"/>
      <c r="L106" s="32"/>
      <c r="M106" s="32"/>
      <c r="N106" s="32"/>
      <c r="O106" s="32"/>
      <c r="P106" s="32"/>
      <c r="Q106" s="32"/>
      <c r="R106" s="32"/>
      <c r="S106" s="32"/>
      <c r="T106" s="32"/>
    </row>
    <row r="107" spans="2:20">
      <c r="B107" s="32"/>
      <c r="C107" s="32"/>
      <c r="D107" s="32"/>
      <c r="E107" s="763"/>
      <c r="F107" s="32"/>
      <c r="G107" s="32"/>
      <c r="H107" s="32"/>
      <c r="I107" s="32"/>
      <c r="J107" s="32"/>
      <c r="K107" s="32"/>
      <c r="L107" s="32"/>
      <c r="M107" s="32"/>
      <c r="N107" s="32"/>
      <c r="O107" s="32"/>
      <c r="P107" s="32"/>
      <c r="Q107" s="32"/>
      <c r="R107" s="32"/>
      <c r="S107" s="32"/>
      <c r="T107" s="32"/>
    </row>
    <row r="108" spans="2:20">
      <c r="B108" s="32"/>
      <c r="C108" s="32"/>
      <c r="D108" s="32"/>
      <c r="E108" s="763"/>
      <c r="F108" s="32"/>
      <c r="G108" s="32"/>
      <c r="H108" s="32"/>
      <c r="I108" s="32"/>
      <c r="J108" s="32"/>
      <c r="K108" s="32"/>
      <c r="L108" s="32"/>
      <c r="M108" s="32"/>
      <c r="N108" s="32"/>
      <c r="O108" s="32"/>
      <c r="P108" s="32"/>
      <c r="Q108" s="32"/>
      <c r="R108" s="32"/>
      <c r="S108" s="32"/>
      <c r="T108" s="32"/>
    </row>
    <row r="109" spans="2:20">
      <c r="B109" s="32"/>
      <c r="C109" s="32"/>
      <c r="D109" s="32"/>
      <c r="E109" s="763"/>
      <c r="F109" s="32"/>
      <c r="G109" s="32"/>
      <c r="H109" s="32"/>
      <c r="I109" s="32"/>
      <c r="J109" s="32"/>
      <c r="K109" s="32"/>
      <c r="L109" s="32"/>
      <c r="M109" s="32"/>
      <c r="N109" s="32"/>
      <c r="O109" s="32"/>
      <c r="P109" s="32"/>
      <c r="Q109" s="32"/>
      <c r="R109" s="32"/>
      <c r="S109" s="32"/>
      <c r="T109" s="32"/>
    </row>
    <row r="110" spans="2:20">
      <c r="B110" s="32"/>
      <c r="C110" s="32"/>
      <c r="D110" s="32"/>
      <c r="E110" s="763"/>
      <c r="F110" s="32"/>
      <c r="G110" s="32"/>
      <c r="H110" s="32"/>
      <c r="I110" s="32"/>
      <c r="J110" s="32"/>
      <c r="K110" s="32"/>
      <c r="L110" s="32"/>
      <c r="M110" s="32"/>
      <c r="N110" s="32"/>
      <c r="O110" s="32"/>
      <c r="P110" s="32"/>
      <c r="Q110" s="32"/>
      <c r="R110" s="32"/>
      <c r="S110" s="32"/>
      <c r="T110" s="32"/>
    </row>
    <row r="111" spans="2:20">
      <c r="B111" s="32"/>
      <c r="C111" s="32"/>
      <c r="D111" s="32"/>
      <c r="E111" s="763"/>
      <c r="F111" s="32"/>
      <c r="G111" s="32"/>
      <c r="H111" s="32"/>
      <c r="I111" s="32"/>
      <c r="J111" s="32"/>
      <c r="K111" s="32"/>
      <c r="L111" s="32"/>
      <c r="M111" s="32"/>
      <c r="N111" s="32"/>
      <c r="O111" s="32"/>
      <c r="P111" s="32"/>
      <c r="Q111" s="32"/>
      <c r="R111" s="32"/>
      <c r="S111" s="32"/>
      <c r="T111" s="32"/>
    </row>
    <row r="112" spans="2:20">
      <c r="B112" s="32"/>
      <c r="C112" s="32"/>
      <c r="D112" s="32"/>
      <c r="E112" s="763"/>
      <c r="F112" s="32"/>
      <c r="G112" s="32"/>
      <c r="H112" s="32"/>
      <c r="I112" s="32"/>
      <c r="J112" s="32"/>
      <c r="K112" s="32"/>
      <c r="L112" s="32"/>
      <c r="M112" s="32"/>
      <c r="N112" s="32"/>
      <c r="O112" s="32"/>
      <c r="P112" s="32"/>
      <c r="Q112" s="32"/>
      <c r="R112" s="32"/>
      <c r="S112" s="32"/>
      <c r="T112" s="32"/>
    </row>
    <row r="113" spans="2:20">
      <c r="B113" s="32"/>
      <c r="C113" s="32"/>
      <c r="D113" s="32"/>
      <c r="E113" s="763"/>
      <c r="F113" s="32"/>
      <c r="G113" s="32"/>
      <c r="H113" s="32"/>
      <c r="I113" s="32"/>
      <c r="J113" s="32"/>
      <c r="K113" s="32"/>
      <c r="L113" s="32"/>
      <c r="M113" s="32"/>
      <c r="N113" s="32"/>
      <c r="O113" s="32"/>
      <c r="P113" s="32"/>
      <c r="Q113" s="32"/>
      <c r="R113" s="32"/>
      <c r="S113" s="32"/>
      <c r="T113" s="32"/>
    </row>
    <row r="114" spans="2:20">
      <c r="B114" s="32"/>
      <c r="C114" s="32"/>
      <c r="D114" s="32"/>
      <c r="E114" s="763"/>
      <c r="F114" s="32"/>
      <c r="G114" s="32"/>
      <c r="H114" s="32"/>
      <c r="I114" s="32"/>
      <c r="J114" s="32"/>
      <c r="K114" s="32"/>
      <c r="L114" s="32"/>
      <c r="M114" s="32"/>
      <c r="N114" s="32"/>
      <c r="O114" s="32"/>
      <c r="P114" s="32"/>
      <c r="Q114" s="32"/>
      <c r="R114" s="32"/>
      <c r="S114" s="32"/>
      <c r="T114" s="32"/>
    </row>
    <row r="115" spans="2:20">
      <c r="B115" s="32"/>
      <c r="C115" s="32"/>
      <c r="D115" s="32"/>
      <c r="E115" s="763"/>
      <c r="F115" s="32"/>
      <c r="G115" s="32"/>
      <c r="H115" s="32"/>
      <c r="I115" s="32"/>
      <c r="J115" s="32"/>
      <c r="K115" s="32"/>
      <c r="L115" s="32"/>
      <c r="M115" s="32"/>
      <c r="N115" s="32"/>
      <c r="O115" s="32"/>
      <c r="P115" s="32"/>
      <c r="Q115" s="32"/>
      <c r="R115" s="32"/>
      <c r="S115" s="32"/>
      <c r="T115" s="32"/>
    </row>
    <row r="116" spans="2:20">
      <c r="B116" s="32"/>
      <c r="C116" s="32"/>
      <c r="D116" s="32"/>
      <c r="E116" s="763"/>
      <c r="F116" s="32"/>
      <c r="G116" s="32"/>
      <c r="H116" s="32"/>
      <c r="I116" s="32"/>
      <c r="J116" s="32"/>
      <c r="K116" s="32"/>
      <c r="L116" s="32"/>
      <c r="M116" s="32"/>
      <c r="N116" s="32"/>
      <c r="O116" s="32"/>
      <c r="P116" s="32"/>
      <c r="Q116" s="32"/>
      <c r="R116" s="32"/>
      <c r="S116" s="32"/>
      <c r="T116" s="32"/>
    </row>
    <row r="117" spans="2:20">
      <c r="B117" s="32"/>
      <c r="C117" s="32"/>
      <c r="D117" s="32"/>
      <c r="E117" s="763"/>
      <c r="F117" s="32"/>
      <c r="G117" s="32"/>
      <c r="H117" s="32"/>
      <c r="I117" s="32"/>
      <c r="J117" s="32"/>
      <c r="K117" s="32"/>
      <c r="L117" s="32"/>
      <c r="M117" s="32"/>
      <c r="N117" s="32"/>
      <c r="O117" s="32"/>
      <c r="P117" s="32"/>
      <c r="Q117" s="32"/>
      <c r="R117" s="32"/>
      <c r="S117" s="32"/>
      <c r="T117" s="32"/>
    </row>
    <row r="118" spans="2:20">
      <c r="B118" s="32"/>
      <c r="C118" s="32"/>
      <c r="D118" s="32"/>
      <c r="E118" s="763"/>
      <c r="F118" s="32"/>
      <c r="G118" s="32"/>
      <c r="H118" s="32"/>
      <c r="I118" s="32"/>
      <c r="J118" s="32"/>
      <c r="K118" s="32"/>
      <c r="L118" s="32"/>
      <c r="M118" s="32"/>
      <c r="N118" s="32"/>
      <c r="O118" s="32"/>
      <c r="P118" s="32"/>
      <c r="Q118" s="32"/>
      <c r="R118" s="32"/>
      <c r="S118" s="32"/>
      <c r="T118" s="32"/>
    </row>
    <row r="119" spans="2:20">
      <c r="B119" s="32"/>
      <c r="C119" s="32"/>
      <c r="D119" s="32"/>
      <c r="E119" s="763"/>
      <c r="F119" s="32"/>
      <c r="G119" s="32"/>
      <c r="H119" s="32"/>
      <c r="I119" s="32"/>
      <c r="J119" s="32"/>
      <c r="K119" s="32"/>
      <c r="L119" s="32"/>
      <c r="M119" s="32"/>
      <c r="N119" s="32"/>
      <c r="O119" s="32"/>
      <c r="P119" s="32"/>
      <c r="Q119" s="32"/>
      <c r="R119" s="32"/>
      <c r="S119" s="32"/>
      <c r="T119" s="32"/>
    </row>
    <row r="120" spans="2:20">
      <c r="B120" s="32"/>
      <c r="C120" s="32"/>
      <c r="D120" s="32"/>
      <c r="E120" s="763"/>
      <c r="F120" s="32"/>
      <c r="G120" s="32"/>
      <c r="H120" s="32"/>
      <c r="I120" s="32"/>
      <c r="J120" s="32"/>
      <c r="K120" s="32"/>
      <c r="L120" s="32"/>
      <c r="M120" s="32"/>
      <c r="N120" s="32"/>
      <c r="O120" s="32"/>
      <c r="P120" s="32"/>
      <c r="Q120" s="32"/>
      <c r="R120" s="32"/>
      <c r="S120" s="32"/>
      <c r="T120" s="32"/>
    </row>
    <row r="121" spans="2:20">
      <c r="B121" s="32"/>
      <c r="C121" s="32"/>
      <c r="D121" s="32"/>
      <c r="E121" s="763"/>
      <c r="F121" s="32"/>
      <c r="G121" s="32"/>
      <c r="H121" s="32"/>
      <c r="I121" s="32"/>
      <c r="J121" s="32"/>
      <c r="K121" s="32"/>
      <c r="L121" s="32"/>
      <c r="M121" s="32"/>
      <c r="N121" s="32"/>
      <c r="O121" s="32"/>
      <c r="P121" s="32"/>
      <c r="Q121" s="32"/>
      <c r="R121" s="32"/>
      <c r="S121" s="32"/>
      <c r="T121" s="32"/>
    </row>
    <row r="122" spans="2:20">
      <c r="B122" s="32"/>
      <c r="C122" s="32"/>
      <c r="D122" s="32"/>
      <c r="E122" s="763"/>
      <c r="F122" s="32"/>
      <c r="G122" s="32"/>
      <c r="H122" s="32"/>
      <c r="I122" s="32"/>
      <c r="J122" s="32"/>
      <c r="K122" s="32"/>
      <c r="L122" s="32"/>
      <c r="M122" s="32"/>
      <c r="N122" s="32"/>
      <c r="O122" s="32"/>
      <c r="P122" s="32"/>
      <c r="Q122" s="32"/>
      <c r="R122" s="32"/>
      <c r="S122" s="32"/>
      <c r="T122" s="32"/>
    </row>
    <row r="123" spans="2:20">
      <c r="B123" s="32"/>
      <c r="C123" s="32"/>
      <c r="D123" s="32"/>
      <c r="E123" s="763"/>
      <c r="F123" s="32"/>
      <c r="G123" s="32"/>
      <c r="H123" s="32"/>
      <c r="I123" s="32"/>
      <c r="J123" s="32"/>
      <c r="K123" s="32"/>
      <c r="L123" s="32"/>
      <c r="M123" s="32"/>
      <c r="N123" s="32"/>
      <c r="O123" s="32"/>
      <c r="P123" s="32"/>
      <c r="Q123" s="32"/>
      <c r="R123" s="32"/>
      <c r="S123" s="32"/>
      <c r="T123" s="32"/>
    </row>
    <row r="124" spans="2:20">
      <c r="B124" s="32"/>
      <c r="C124" s="32"/>
      <c r="D124" s="32"/>
      <c r="E124" s="763"/>
      <c r="F124" s="32"/>
      <c r="G124" s="32"/>
      <c r="H124" s="32"/>
      <c r="I124" s="32"/>
      <c r="J124" s="32"/>
      <c r="K124" s="32"/>
      <c r="L124" s="32"/>
      <c r="M124" s="32"/>
      <c r="N124" s="32"/>
      <c r="O124" s="32"/>
      <c r="P124" s="32"/>
      <c r="Q124" s="32"/>
      <c r="R124" s="32"/>
      <c r="S124" s="32"/>
      <c r="T124" s="32"/>
    </row>
    <row r="125" spans="2:20">
      <c r="B125" s="32"/>
      <c r="C125" s="32"/>
      <c r="D125" s="32"/>
      <c r="E125" s="763"/>
      <c r="F125" s="32"/>
      <c r="G125" s="32"/>
      <c r="H125" s="32"/>
      <c r="I125" s="32"/>
      <c r="J125" s="32"/>
      <c r="K125" s="32"/>
      <c r="L125" s="32"/>
      <c r="M125" s="32"/>
      <c r="N125" s="32"/>
      <c r="O125" s="32"/>
      <c r="P125" s="32"/>
      <c r="Q125" s="32"/>
      <c r="R125" s="32"/>
      <c r="S125" s="32"/>
      <c r="T125" s="32"/>
    </row>
    <row r="126" spans="2:20">
      <c r="B126" s="32"/>
      <c r="C126" s="32"/>
      <c r="D126" s="32"/>
      <c r="E126" s="763"/>
      <c r="F126" s="32"/>
      <c r="G126" s="32"/>
      <c r="H126" s="32"/>
      <c r="I126" s="32"/>
      <c r="J126" s="32"/>
      <c r="K126" s="32"/>
      <c r="L126" s="32"/>
      <c r="M126" s="32"/>
      <c r="N126" s="32"/>
      <c r="O126" s="32"/>
      <c r="P126" s="32"/>
      <c r="Q126" s="32"/>
      <c r="R126" s="32"/>
      <c r="S126" s="32"/>
      <c r="T126" s="32"/>
    </row>
    <row r="127" spans="2:20">
      <c r="B127" s="32"/>
      <c r="C127" s="32"/>
      <c r="D127" s="32"/>
      <c r="E127" s="763"/>
      <c r="F127" s="32"/>
      <c r="G127" s="32"/>
      <c r="H127" s="32"/>
      <c r="I127" s="32"/>
      <c r="J127" s="32"/>
      <c r="K127" s="32"/>
      <c r="L127" s="32"/>
      <c r="M127" s="32"/>
      <c r="N127" s="32"/>
      <c r="O127" s="32"/>
      <c r="P127" s="32"/>
      <c r="Q127" s="32"/>
      <c r="R127" s="32"/>
      <c r="S127" s="32"/>
      <c r="T127" s="32"/>
    </row>
    <row r="128" spans="2:20">
      <c r="B128" s="32"/>
      <c r="C128" s="32"/>
      <c r="D128" s="32"/>
      <c r="E128" s="763"/>
      <c r="F128" s="32"/>
      <c r="G128" s="32"/>
      <c r="H128" s="32"/>
      <c r="I128" s="32"/>
      <c r="J128" s="32"/>
      <c r="K128" s="32"/>
      <c r="L128" s="32"/>
      <c r="M128" s="32"/>
      <c r="N128" s="32"/>
      <c r="O128" s="32"/>
      <c r="P128" s="32"/>
      <c r="Q128" s="32"/>
      <c r="R128" s="32"/>
      <c r="S128" s="32"/>
      <c r="T128" s="32"/>
    </row>
    <row r="129" spans="2:20">
      <c r="B129" s="32"/>
      <c r="C129" s="32"/>
      <c r="D129" s="32"/>
      <c r="E129" s="763"/>
      <c r="F129" s="32"/>
      <c r="G129" s="32"/>
      <c r="H129" s="32"/>
      <c r="I129" s="32"/>
      <c r="J129" s="32"/>
      <c r="K129" s="32"/>
      <c r="L129" s="32"/>
      <c r="M129" s="32"/>
      <c r="N129" s="32"/>
      <c r="O129" s="32"/>
      <c r="P129" s="32"/>
      <c r="Q129" s="32"/>
      <c r="R129" s="32"/>
      <c r="S129" s="32"/>
      <c r="T129" s="32"/>
    </row>
    <row r="130" spans="2:20">
      <c r="B130" s="32"/>
      <c r="C130" s="32"/>
      <c r="D130" s="32"/>
      <c r="E130" s="763"/>
      <c r="F130" s="32"/>
      <c r="G130" s="32"/>
      <c r="H130" s="32"/>
      <c r="I130" s="32"/>
      <c r="J130" s="32"/>
      <c r="K130" s="32"/>
      <c r="L130" s="32"/>
      <c r="M130" s="32"/>
      <c r="N130" s="32"/>
      <c r="O130" s="32"/>
      <c r="P130" s="32"/>
      <c r="Q130" s="32"/>
      <c r="R130" s="32"/>
      <c r="S130" s="32"/>
      <c r="T130" s="32"/>
    </row>
    <row r="131" spans="2:20">
      <c r="B131" s="32"/>
      <c r="C131" s="32"/>
      <c r="D131" s="32"/>
      <c r="E131" s="763"/>
      <c r="F131" s="32"/>
      <c r="G131" s="32"/>
      <c r="H131" s="32"/>
      <c r="I131" s="32"/>
      <c r="J131" s="32"/>
      <c r="K131" s="32"/>
      <c r="L131" s="32"/>
      <c r="M131" s="32"/>
      <c r="N131" s="32"/>
      <c r="O131" s="32"/>
      <c r="P131" s="32"/>
      <c r="Q131" s="32"/>
      <c r="R131" s="32"/>
      <c r="S131" s="32"/>
      <c r="T131" s="32"/>
    </row>
    <row r="132" spans="2:20">
      <c r="B132" s="32"/>
      <c r="C132" s="32"/>
      <c r="D132" s="32"/>
      <c r="E132" s="763"/>
      <c r="F132" s="32"/>
      <c r="G132" s="32"/>
      <c r="H132" s="32"/>
      <c r="I132" s="32"/>
      <c r="J132" s="32"/>
      <c r="K132" s="32"/>
      <c r="L132" s="32"/>
      <c r="M132" s="32"/>
      <c r="N132" s="32"/>
      <c r="O132" s="32"/>
      <c r="P132" s="32"/>
      <c r="Q132" s="32"/>
      <c r="R132" s="32"/>
      <c r="S132" s="32"/>
      <c r="T132" s="32"/>
    </row>
    <row r="133" spans="2:20">
      <c r="B133" s="32"/>
      <c r="C133" s="32"/>
      <c r="D133" s="32"/>
      <c r="E133" s="763"/>
      <c r="F133" s="32"/>
      <c r="G133" s="32"/>
      <c r="H133" s="32"/>
      <c r="I133" s="32"/>
      <c r="J133" s="32"/>
      <c r="K133" s="32"/>
      <c r="L133" s="32"/>
      <c r="M133" s="32"/>
      <c r="N133" s="32"/>
      <c r="O133" s="32"/>
      <c r="P133" s="32"/>
      <c r="Q133" s="32"/>
      <c r="R133" s="32"/>
      <c r="S133" s="32"/>
      <c r="T133" s="32"/>
    </row>
    <row r="134" spans="2:20">
      <c r="B134" s="32"/>
      <c r="C134" s="32"/>
      <c r="D134" s="32"/>
      <c r="E134" s="763"/>
      <c r="F134" s="32"/>
      <c r="G134" s="32"/>
      <c r="H134" s="32"/>
      <c r="I134" s="32"/>
      <c r="J134" s="32"/>
      <c r="K134" s="32"/>
      <c r="L134" s="32"/>
      <c r="M134" s="32"/>
      <c r="N134" s="32"/>
      <c r="O134" s="32"/>
      <c r="P134" s="32"/>
      <c r="Q134" s="32"/>
      <c r="R134" s="32"/>
      <c r="S134" s="32"/>
      <c r="T134" s="32"/>
    </row>
    <row r="135" spans="2:20">
      <c r="B135" s="32"/>
      <c r="C135" s="32"/>
      <c r="D135" s="32"/>
      <c r="E135" s="763"/>
      <c r="F135" s="32"/>
      <c r="G135" s="32"/>
      <c r="H135" s="32"/>
      <c r="I135" s="32"/>
      <c r="J135" s="32"/>
      <c r="K135" s="32"/>
      <c r="L135" s="32"/>
      <c r="M135" s="32"/>
      <c r="N135" s="32"/>
      <c r="O135" s="32"/>
      <c r="P135" s="32"/>
      <c r="Q135" s="32"/>
      <c r="R135" s="32"/>
      <c r="S135" s="32"/>
      <c r="T135" s="32"/>
    </row>
    <row r="136" spans="2:20">
      <c r="B136" s="32"/>
      <c r="C136" s="32"/>
      <c r="D136" s="32"/>
      <c r="E136" s="763"/>
      <c r="F136" s="32"/>
      <c r="G136" s="32"/>
      <c r="H136" s="32"/>
      <c r="I136" s="32"/>
      <c r="J136" s="32"/>
      <c r="K136" s="32"/>
      <c r="L136" s="32"/>
      <c r="M136" s="32"/>
      <c r="N136" s="32"/>
      <c r="O136" s="32"/>
      <c r="P136" s="32"/>
      <c r="Q136" s="32"/>
      <c r="R136" s="32"/>
      <c r="S136" s="32"/>
      <c r="T136" s="32"/>
    </row>
    <row r="137" spans="2:20">
      <c r="B137" s="32"/>
      <c r="C137" s="32"/>
      <c r="D137" s="32"/>
      <c r="E137" s="763"/>
      <c r="F137" s="32"/>
      <c r="G137" s="32"/>
      <c r="H137" s="32"/>
      <c r="I137" s="32"/>
      <c r="J137" s="32"/>
      <c r="K137" s="32"/>
      <c r="L137" s="32"/>
      <c r="M137" s="32"/>
      <c r="N137" s="32"/>
      <c r="O137" s="32"/>
      <c r="P137" s="32"/>
      <c r="Q137" s="32"/>
      <c r="R137" s="32"/>
      <c r="S137" s="32"/>
      <c r="T137" s="32"/>
    </row>
    <row r="138" spans="2:20">
      <c r="B138" s="32"/>
      <c r="C138" s="32"/>
      <c r="D138" s="32"/>
      <c r="E138" s="763"/>
      <c r="F138" s="32"/>
      <c r="G138" s="32"/>
      <c r="H138" s="32"/>
      <c r="I138" s="32"/>
      <c r="J138" s="32"/>
      <c r="K138" s="32"/>
      <c r="L138" s="32"/>
      <c r="M138" s="32"/>
      <c r="N138" s="32"/>
      <c r="O138" s="32"/>
      <c r="P138" s="32"/>
      <c r="Q138" s="32"/>
      <c r="R138" s="32"/>
      <c r="S138" s="32"/>
      <c r="T138" s="32"/>
    </row>
    <row r="139" spans="2:20">
      <c r="B139" s="32"/>
      <c r="C139" s="32"/>
      <c r="D139" s="32"/>
      <c r="E139" s="763"/>
      <c r="F139" s="32"/>
      <c r="G139" s="32"/>
      <c r="H139" s="32"/>
      <c r="I139" s="32"/>
      <c r="J139" s="32"/>
      <c r="K139" s="32"/>
      <c r="L139" s="32"/>
      <c r="M139" s="32"/>
      <c r="N139" s="32"/>
      <c r="O139" s="32"/>
      <c r="P139" s="32"/>
      <c r="Q139" s="32"/>
      <c r="R139" s="32"/>
      <c r="S139" s="32"/>
      <c r="T139" s="32"/>
    </row>
    <row r="140" spans="2:20">
      <c r="B140" s="32"/>
      <c r="C140" s="32"/>
      <c r="D140" s="32"/>
      <c r="E140" s="763"/>
      <c r="F140" s="32"/>
      <c r="G140" s="32"/>
      <c r="H140" s="32"/>
      <c r="I140" s="32"/>
      <c r="J140" s="32"/>
      <c r="K140" s="32"/>
      <c r="L140" s="32"/>
      <c r="M140" s="32"/>
      <c r="N140" s="32"/>
      <c r="O140" s="32"/>
      <c r="P140" s="32"/>
      <c r="Q140" s="32"/>
      <c r="R140" s="32"/>
      <c r="S140" s="32"/>
      <c r="T140" s="32"/>
    </row>
    <row r="141" spans="2:20">
      <c r="B141" s="32"/>
      <c r="C141" s="32"/>
      <c r="D141" s="32"/>
      <c r="E141" s="763"/>
      <c r="F141" s="32"/>
      <c r="G141" s="32"/>
      <c r="H141" s="32"/>
      <c r="I141" s="32"/>
      <c r="J141" s="32"/>
      <c r="K141" s="32"/>
      <c r="L141" s="32"/>
      <c r="M141" s="32"/>
      <c r="N141" s="32"/>
      <c r="O141" s="32"/>
      <c r="P141" s="32"/>
      <c r="Q141" s="32"/>
      <c r="R141" s="32"/>
      <c r="S141" s="32"/>
      <c r="T141" s="32"/>
    </row>
    <row r="142" spans="2:20">
      <c r="B142" s="32"/>
      <c r="C142" s="32"/>
      <c r="D142" s="32"/>
      <c r="E142" s="763"/>
      <c r="F142" s="32"/>
      <c r="G142" s="32"/>
      <c r="H142" s="32"/>
      <c r="I142" s="32"/>
      <c r="J142" s="32"/>
      <c r="K142" s="32"/>
      <c r="L142" s="32"/>
      <c r="M142" s="32"/>
      <c r="N142" s="32"/>
      <c r="O142" s="32"/>
      <c r="P142" s="32"/>
      <c r="Q142" s="32"/>
      <c r="R142" s="32"/>
      <c r="S142" s="32"/>
      <c r="T142" s="32"/>
    </row>
    <row r="143" spans="2:20">
      <c r="B143" s="32"/>
      <c r="C143" s="32"/>
      <c r="D143" s="32"/>
      <c r="E143" s="763"/>
      <c r="F143" s="32"/>
      <c r="G143" s="32"/>
      <c r="H143" s="32"/>
      <c r="I143" s="32"/>
      <c r="J143" s="32"/>
      <c r="K143" s="32"/>
      <c r="L143" s="32"/>
      <c r="M143" s="32"/>
      <c r="N143" s="32"/>
      <c r="O143" s="32"/>
      <c r="P143" s="32"/>
      <c r="Q143" s="32"/>
      <c r="R143" s="32"/>
      <c r="S143" s="32"/>
      <c r="T143" s="32"/>
    </row>
    <row r="144" spans="2:20">
      <c r="B144" s="32"/>
      <c r="C144" s="32"/>
      <c r="D144" s="32"/>
      <c r="E144" s="763"/>
      <c r="F144" s="32"/>
      <c r="G144" s="32"/>
      <c r="H144" s="32"/>
      <c r="I144" s="32"/>
      <c r="J144" s="32"/>
      <c r="K144" s="32"/>
      <c r="L144" s="32"/>
      <c r="M144" s="32"/>
      <c r="N144" s="32"/>
      <c r="O144" s="32"/>
      <c r="P144" s="32"/>
      <c r="Q144" s="32"/>
      <c r="R144" s="32"/>
      <c r="S144" s="32"/>
      <c r="T144" s="32"/>
    </row>
    <row r="145" spans="2:20">
      <c r="B145" s="32"/>
      <c r="C145" s="32"/>
      <c r="D145" s="32"/>
      <c r="E145" s="763"/>
      <c r="F145" s="32"/>
      <c r="G145" s="32"/>
      <c r="H145" s="32"/>
      <c r="I145" s="32"/>
      <c r="J145" s="32"/>
      <c r="K145" s="32"/>
      <c r="L145" s="32"/>
      <c r="M145" s="32"/>
      <c r="N145" s="32"/>
      <c r="O145" s="32"/>
      <c r="P145" s="32"/>
      <c r="Q145" s="32"/>
      <c r="R145" s="32"/>
      <c r="S145" s="32"/>
      <c r="T145" s="32"/>
    </row>
    <row r="146" spans="2:20">
      <c r="B146" s="32"/>
      <c r="C146" s="32"/>
      <c r="D146" s="32"/>
      <c r="E146" s="763"/>
      <c r="F146" s="32"/>
      <c r="G146" s="32"/>
      <c r="H146" s="32"/>
      <c r="I146" s="32"/>
      <c r="J146" s="32"/>
      <c r="K146" s="32"/>
      <c r="L146" s="32"/>
      <c r="M146" s="32"/>
      <c r="N146" s="32"/>
      <c r="O146" s="32"/>
      <c r="P146" s="32"/>
      <c r="Q146" s="32"/>
      <c r="R146" s="32"/>
      <c r="S146" s="32"/>
      <c r="T146" s="32"/>
    </row>
    <row r="147" spans="2:20">
      <c r="B147" s="32"/>
      <c r="C147" s="32"/>
      <c r="D147" s="32"/>
      <c r="E147" s="763"/>
      <c r="F147" s="32"/>
      <c r="G147" s="32"/>
      <c r="H147" s="32"/>
      <c r="I147" s="32"/>
      <c r="J147" s="32"/>
      <c r="K147" s="32"/>
      <c r="L147" s="32"/>
      <c r="M147" s="32"/>
      <c r="N147" s="32"/>
      <c r="O147" s="32"/>
      <c r="P147" s="32"/>
      <c r="Q147" s="32"/>
      <c r="R147" s="32"/>
      <c r="S147" s="32"/>
      <c r="T147" s="32"/>
    </row>
    <row r="148" spans="2:20">
      <c r="B148" s="32"/>
      <c r="C148" s="32"/>
      <c r="D148" s="32"/>
      <c r="E148" s="763"/>
      <c r="F148" s="32"/>
      <c r="G148" s="32"/>
      <c r="H148" s="32"/>
      <c r="I148" s="32"/>
      <c r="J148" s="32"/>
      <c r="K148" s="32"/>
      <c r="L148" s="32"/>
      <c r="M148" s="32"/>
      <c r="N148" s="32"/>
      <c r="O148" s="32"/>
      <c r="P148" s="32"/>
      <c r="Q148" s="32"/>
      <c r="R148" s="32"/>
      <c r="S148" s="32"/>
      <c r="T148" s="32"/>
    </row>
    <row r="149" spans="2:20">
      <c r="B149" s="32"/>
      <c r="C149" s="32"/>
      <c r="D149" s="32"/>
      <c r="E149" s="763"/>
      <c r="F149" s="32"/>
      <c r="G149" s="32"/>
      <c r="H149" s="32"/>
      <c r="I149" s="32"/>
      <c r="J149" s="32"/>
      <c r="K149" s="32"/>
      <c r="L149" s="32"/>
      <c r="M149" s="32"/>
      <c r="N149" s="32"/>
      <c r="O149" s="32"/>
      <c r="P149" s="32"/>
      <c r="Q149" s="32"/>
      <c r="R149" s="32"/>
      <c r="S149" s="32"/>
      <c r="T149" s="32"/>
    </row>
    <row r="150" spans="2:20">
      <c r="B150" s="32"/>
      <c r="C150" s="32"/>
      <c r="D150" s="32"/>
      <c r="E150" s="763"/>
      <c r="F150" s="32"/>
      <c r="G150" s="32"/>
      <c r="H150" s="32"/>
      <c r="I150" s="32"/>
      <c r="J150" s="32"/>
      <c r="K150" s="32"/>
      <c r="L150" s="32"/>
      <c r="M150" s="32"/>
      <c r="N150" s="32"/>
      <c r="O150" s="32"/>
      <c r="P150" s="32"/>
      <c r="Q150" s="32"/>
      <c r="R150" s="32"/>
      <c r="S150" s="32"/>
      <c r="T150" s="32"/>
    </row>
    <row r="151" spans="2:20">
      <c r="B151" s="32"/>
      <c r="C151" s="32"/>
      <c r="D151" s="32"/>
      <c r="E151" s="763"/>
      <c r="F151" s="32"/>
      <c r="G151" s="32"/>
      <c r="H151" s="32"/>
      <c r="I151" s="32"/>
      <c r="J151" s="32"/>
      <c r="K151" s="32"/>
      <c r="L151" s="32"/>
      <c r="M151" s="32"/>
      <c r="N151" s="32"/>
      <c r="O151" s="32"/>
      <c r="P151" s="32"/>
      <c r="Q151" s="32"/>
      <c r="R151" s="32"/>
      <c r="S151" s="32"/>
      <c r="T151" s="32"/>
    </row>
    <row r="152" spans="2:20">
      <c r="B152" s="32"/>
      <c r="C152" s="32"/>
      <c r="D152" s="32"/>
      <c r="E152" s="763"/>
      <c r="F152" s="32"/>
      <c r="G152" s="32"/>
      <c r="H152" s="32"/>
      <c r="I152" s="32"/>
      <c r="J152" s="32"/>
      <c r="K152" s="32"/>
      <c r="L152" s="32"/>
      <c r="M152" s="32"/>
      <c r="N152" s="32"/>
      <c r="O152" s="32"/>
      <c r="P152" s="32"/>
      <c r="Q152" s="32"/>
      <c r="R152" s="32"/>
      <c r="S152" s="32"/>
      <c r="T152" s="32"/>
    </row>
    <row r="153" spans="2:20">
      <c r="B153" s="32"/>
      <c r="C153" s="32"/>
      <c r="D153" s="32"/>
      <c r="E153" s="763"/>
      <c r="F153" s="32"/>
      <c r="G153" s="32"/>
      <c r="H153" s="32"/>
      <c r="I153" s="32"/>
      <c r="J153" s="32"/>
      <c r="K153" s="32"/>
      <c r="L153" s="32"/>
      <c r="M153" s="32"/>
      <c r="N153" s="32"/>
      <c r="O153" s="32"/>
      <c r="P153" s="32"/>
      <c r="Q153" s="32"/>
      <c r="R153" s="32"/>
      <c r="S153" s="32"/>
      <c r="T153" s="32"/>
    </row>
    <row r="154" spans="2:20">
      <c r="B154" s="32"/>
      <c r="C154" s="32"/>
      <c r="D154" s="32"/>
      <c r="E154" s="763"/>
      <c r="F154" s="32"/>
      <c r="G154" s="32"/>
      <c r="H154" s="32"/>
      <c r="I154" s="32"/>
      <c r="J154" s="32"/>
      <c r="K154" s="32"/>
      <c r="L154" s="32"/>
      <c r="M154" s="32"/>
      <c r="N154" s="32"/>
      <c r="O154" s="32"/>
      <c r="P154" s="32"/>
      <c r="Q154" s="32"/>
      <c r="R154" s="32"/>
      <c r="S154" s="32"/>
      <c r="T154" s="32"/>
    </row>
    <row r="155" spans="2:20">
      <c r="B155" s="32"/>
      <c r="C155" s="32"/>
      <c r="D155" s="32"/>
      <c r="E155" s="763"/>
      <c r="F155" s="32"/>
      <c r="G155" s="32"/>
      <c r="H155" s="32"/>
      <c r="I155" s="32"/>
      <c r="J155" s="32"/>
      <c r="K155" s="32"/>
      <c r="L155" s="32"/>
      <c r="M155" s="32"/>
      <c r="N155" s="32"/>
      <c r="O155" s="32"/>
      <c r="P155" s="32"/>
      <c r="Q155" s="32"/>
      <c r="R155" s="32"/>
      <c r="S155" s="32"/>
      <c r="T155" s="32"/>
    </row>
    <row r="156" spans="2:20">
      <c r="B156" s="32"/>
      <c r="C156" s="32"/>
      <c r="D156" s="32"/>
      <c r="E156" s="763"/>
      <c r="F156" s="32"/>
      <c r="G156" s="32"/>
      <c r="H156" s="32"/>
      <c r="I156" s="32"/>
      <c r="J156" s="32"/>
      <c r="K156" s="32"/>
      <c r="L156" s="32"/>
      <c r="M156" s="32"/>
      <c r="N156" s="32"/>
      <c r="O156" s="32"/>
      <c r="P156" s="32"/>
      <c r="Q156" s="32"/>
      <c r="R156" s="32"/>
      <c r="S156" s="32"/>
      <c r="T156" s="32"/>
    </row>
    <row r="157" spans="2:20">
      <c r="B157" s="32"/>
      <c r="C157" s="32"/>
      <c r="D157" s="32"/>
      <c r="E157" s="763"/>
      <c r="F157" s="32"/>
      <c r="G157" s="32"/>
      <c r="H157" s="32"/>
      <c r="I157" s="32"/>
      <c r="J157" s="32"/>
      <c r="K157" s="32"/>
      <c r="L157" s="32"/>
      <c r="M157" s="32"/>
      <c r="N157" s="32"/>
      <c r="O157" s="32"/>
      <c r="P157" s="32"/>
      <c r="Q157" s="32"/>
      <c r="R157" s="32"/>
      <c r="S157" s="32"/>
      <c r="T157" s="32"/>
    </row>
    <row r="158" spans="2:20">
      <c r="B158" s="32"/>
      <c r="C158" s="32"/>
      <c r="D158" s="32"/>
      <c r="E158" s="763"/>
      <c r="F158" s="32"/>
      <c r="G158" s="32"/>
      <c r="H158" s="32"/>
      <c r="I158" s="32"/>
      <c r="J158" s="32"/>
      <c r="K158" s="32"/>
      <c r="L158" s="32"/>
      <c r="M158" s="32"/>
      <c r="N158" s="32"/>
      <c r="O158" s="32"/>
      <c r="P158" s="32"/>
      <c r="Q158" s="32"/>
      <c r="R158" s="32"/>
      <c r="S158" s="32"/>
      <c r="T158" s="32"/>
    </row>
    <row r="159" spans="2:20">
      <c r="B159" s="32"/>
      <c r="C159" s="32"/>
      <c r="D159" s="32"/>
      <c r="E159" s="763"/>
      <c r="F159" s="32"/>
      <c r="G159" s="32"/>
      <c r="H159" s="32"/>
      <c r="I159" s="32"/>
      <c r="J159" s="32"/>
      <c r="K159" s="32"/>
      <c r="L159" s="32"/>
      <c r="M159" s="32"/>
      <c r="N159" s="32"/>
      <c r="O159" s="32"/>
      <c r="P159" s="32"/>
      <c r="Q159" s="32"/>
      <c r="R159" s="32"/>
      <c r="S159" s="32"/>
      <c r="T159" s="32"/>
    </row>
    <row r="160" spans="2:20">
      <c r="B160" s="32"/>
      <c r="C160" s="32"/>
      <c r="D160" s="32"/>
      <c r="E160" s="763"/>
      <c r="F160" s="32"/>
      <c r="G160" s="32"/>
      <c r="H160" s="32"/>
      <c r="I160" s="32"/>
      <c r="J160" s="32"/>
      <c r="K160" s="32"/>
      <c r="L160" s="32"/>
      <c r="M160" s="32"/>
      <c r="N160" s="32"/>
      <c r="O160" s="32"/>
      <c r="P160" s="32"/>
      <c r="Q160" s="32"/>
      <c r="R160" s="32"/>
      <c r="S160" s="32"/>
      <c r="T160" s="32"/>
    </row>
    <row r="161" spans="2:20">
      <c r="B161" s="32"/>
      <c r="C161" s="32"/>
      <c r="D161" s="32"/>
      <c r="E161" s="763"/>
      <c r="F161" s="32"/>
      <c r="G161" s="32"/>
      <c r="H161" s="32"/>
      <c r="I161" s="32"/>
      <c r="J161" s="32"/>
      <c r="K161" s="32"/>
      <c r="L161" s="32"/>
      <c r="M161" s="32"/>
      <c r="N161" s="32"/>
      <c r="O161" s="32"/>
      <c r="P161" s="32"/>
      <c r="Q161" s="32"/>
      <c r="R161" s="32"/>
      <c r="S161" s="32"/>
      <c r="T161" s="32"/>
    </row>
    <row r="162" spans="2:20">
      <c r="B162" s="32"/>
      <c r="C162" s="32"/>
      <c r="D162" s="32"/>
      <c r="E162" s="763"/>
      <c r="F162" s="32"/>
      <c r="G162" s="32"/>
      <c r="H162" s="32"/>
      <c r="I162" s="32"/>
      <c r="J162" s="32"/>
      <c r="K162" s="32"/>
      <c r="L162" s="32"/>
      <c r="M162" s="32"/>
      <c r="N162" s="32"/>
      <c r="O162" s="32"/>
      <c r="P162" s="32"/>
      <c r="Q162" s="32"/>
      <c r="R162" s="32"/>
      <c r="S162" s="32"/>
      <c r="T162" s="32"/>
    </row>
    <row r="163" spans="2:20">
      <c r="B163" s="32"/>
      <c r="C163" s="32"/>
      <c r="D163" s="32"/>
      <c r="E163" s="763"/>
      <c r="F163" s="32"/>
      <c r="G163" s="32"/>
      <c r="H163" s="32"/>
      <c r="I163" s="32"/>
      <c r="J163" s="32"/>
      <c r="K163" s="32"/>
      <c r="L163" s="32"/>
      <c r="M163" s="32"/>
      <c r="N163" s="32"/>
      <c r="O163" s="32"/>
      <c r="P163" s="32"/>
      <c r="Q163" s="32"/>
      <c r="R163" s="32"/>
      <c r="S163" s="32"/>
      <c r="T163" s="32"/>
    </row>
    <row r="164" spans="2:20">
      <c r="B164" s="32"/>
      <c r="C164" s="32"/>
      <c r="D164" s="32"/>
      <c r="E164" s="763"/>
      <c r="F164" s="32"/>
      <c r="G164" s="32"/>
      <c r="H164" s="32"/>
      <c r="I164" s="32"/>
      <c r="J164" s="32"/>
      <c r="K164" s="32"/>
      <c r="L164" s="32"/>
      <c r="M164" s="32"/>
      <c r="N164" s="32"/>
      <c r="O164" s="32"/>
      <c r="P164" s="32"/>
      <c r="Q164" s="32"/>
      <c r="R164" s="32"/>
      <c r="S164" s="32"/>
      <c r="T164" s="32"/>
    </row>
    <row r="165" spans="2:20">
      <c r="B165" s="32"/>
      <c r="C165" s="32"/>
      <c r="D165" s="32"/>
      <c r="E165" s="763"/>
      <c r="F165" s="32"/>
      <c r="G165" s="32"/>
      <c r="H165" s="32"/>
      <c r="I165" s="32"/>
      <c r="J165" s="32"/>
      <c r="K165" s="32"/>
      <c r="L165" s="32"/>
      <c r="M165" s="32"/>
      <c r="N165" s="32"/>
      <c r="O165" s="32"/>
      <c r="P165" s="32"/>
      <c r="Q165" s="32"/>
      <c r="R165" s="32"/>
      <c r="S165" s="32"/>
      <c r="T165" s="32"/>
    </row>
    <row r="166" spans="2:20">
      <c r="B166" s="32"/>
      <c r="C166" s="32"/>
      <c r="D166" s="32"/>
      <c r="E166" s="763"/>
      <c r="F166" s="32"/>
      <c r="G166" s="32"/>
      <c r="H166" s="32"/>
      <c r="I166" s="32"/>
      <c r="J166" s="32"/>
      <c r="K166" s="32"/>
      <c r="L166" s="32"/>
      <c r="M166" s="32"/>
      <c r="N166" s="32"/>
      <c r="O166" s="32"/>
      <c r="P166" s="32"/>
      <c r="Q166" s="32"/>
      <c r="R166" s="32"/>
      <c r="S166" s="32"/>
      <c r="T166" s="32"/>
    </row>
    <row r="167" spans="2:20">
      <c r="B167" s="32"/>
      <c r="C167" s="32"/>
      <c r="D167" s="32"/>
      <c r="E167" s="763"/>
      <c r="F167" s="32"/>
      <c r="G167" s="32"/>
      <c r="H167" s="32"/>
      <c r="I167" s="32"/>
      <c r="J167" s="32"/>
      <c r="K167" s="32"/>
      <c r="L167" s="32"/>
      <c r="M167" s="32"/>
      <c r="N167" s="32"/>
      <c r="O167" s="32"/>
      <c r="P167" s="32"/>
      <c r="Q167" s="32"/>
      <c r="R167" s="32"/>
      <c r="S167" s="32"/>
      <c r="T167" s="32"/>
    </row>
    <row r="168" spans="2:20">
      <c r="B168" s="32"/>
      <c r="C168" s="32"/>
      <c r="D168" s="32"/>
      <c r="E168" s="763"/>
      <c r="F168" s="32"/>
      <c r="G168" s="32"/>
      <c r="H168" s="32"/>
      <c r="I168" s="32"/>
      <c r="J168" s="32"/>
      <c r="K168" s="32"/>
      <c r="L168" s="32"/>
      <c r="M168" s="32"/>
      <c r="N168" s="32"/>
      <c r="O168" s="32"/>
      <c r="P168" s="32"/>
      <c r="Q168" s="32"/>
      <c r="R168" s="32"/>
      <c r="S168" s="32"/>
      <c r="T168" s="32"/>
    </row>
    <row r="169" spans="2:20">
      <c r="B169" s="32"/>
      <c r="C169" s="32"/>
      <c r="D169" s="32"/>
      <c r="E169" s="763"/>
      <c r="F169" s="32"/>
      <c r="G169" s="32"/>
      <c r="H169" s="32"/>
      <c r="I169" s="32"/>
      <c r="J169" s="32"/>
      <c r="K169" s="32"/>
      <c r="L169" s="32"/>
      <c r="M169" s="32"/>
      <c r="N169" s="32"/>
      <c r="O169" s="32"/>
      <c r="P169" s="32"/>
      <c r="Q169" s="32"/>
      <c r="R169" s="32"/>
      <c r="S169" s="32"/>
      <c r="T169" s="32"/>
    </row>
    <row r="170" spans="2:20">
      <c r="B170" s="32"/>
      <c r="C170" s="32"/>
      <c r="D170" s="32"/>
      <c r="E170" s="763"/>
      <c r="F170" s="32"/>
      <c r="G170" s="32"/>
      <c r="H170" s="32"/>
      <c r="I170" s="32"/>
      <c r="J170" s="32"/>
      <c r="K170" s="32"/>
      <c r="L170" s="32"/>
      <c r="M170" s="32"/>
      <c r="N170" s="32"/>
      <c r="O170" s="32"/>
      <c r="P170" s="32"/>
      <c r="Q170" s="32"/>
      <c r="R170" s="32"/>
      <c r="S170" s="32"/>
      <c r="T170" s="32"/>
    </row>
    <row r="171" spans="2:20">
      <c r="B171" s="32"/>
      <c r="C171" s="32"/>
      <c r="D171" s="32"/>
      <c r="E171" s="763"/>
      <c r="F171" s="32"/>
      <c r="G171" s="32"/>
      <c r="H171" s="32"/>
      <c r="I171" s="32"/>
      <c r="J171" s="32"/>
      <c r="K171" s="32"/>
      <c r="L171" s="32"/>
      <c r="M171" s="32"/>
      <c r="N171" s="32"/>
      <c r="O171" s="32"/>
      <c r="P171" s="32"/>
      <c r="Q171" s="32"/>
      <c r="R171" s="32"/>
      <c r="S171" s="32"/>
      <c r="T171" s="32"/>
    </row>
    <row r="172" spans="2:20">
      <c r="B172" s="32"/>
      <c r="C172" s="32"/>
      <c r="D172" s="32"/>
      <c r="E172" s="763"/>
      <c r="F172" s="32"/>
      <c r="G172" s="32"/>
      <c r="H172" s="32"/>
      <c r="I172" s="32"/>
      <c r="J172" s="32"/>
      <c r="K172" s="32"/>
      <c r="L172" s="32"/>
      <c r="M172" s="32"/>
      <c r="N172" s="32"/>
      <c r="O172" s="32"/>
      <c r="P172" s="32"/>
      <c r="Q172" s="32"/>
      <c r="R172" s="32"/>
      <c r="S172" s="32"/>
      <c r="T172" s="32"/>
    </row>
    <row r="173" spans="2:20">
      <c r="B173" s="32"/>
      <c r="C173" s="32"/>
      <c r="D173" s="32"/>
      <c r="E173" s="763"/>
      <c r="F173" s="32"/>
      <c r="G173" s="32"/>
      <c r="H173" s="32"/>
      <c r="I173" s="32"/>
      <c r="J173" s="32"/>
      <c r="K173" s="32"/>
      <c r="L173" s="32"/>
      <c r="M173" s="32"/>
      <c r="N173" s="32"/>
      <c r="O173" s="32"/>
      <c r="P173" s="32"/>
      <c r="Q173" s="32"/>
      <c r="R173" s="32"/>
      <c r="S173" s="32"/>
      <c r="T173" s="32"/>
    </row>
    <row r="174" spans="2:20">
      <c r="B174" s="32"/>
      <c r="C174" s="32"/>
      <c r="D174" s="32"/>
      <c r="E174" s="763"/>
      <c r="F174" s="32"/>
      <c r="G174" s="32"/>
      <c r="H174" s="32"/>
      <c r="I174" s="32"/>
      <c r="J174" s="32"/>
      <c r="K174" s="32"/>
      <c r="L174" s="32"/>
      <c r="M174" s="32"/>
      <c r="N174" s="32"/>
      <c r="O174" s="32"/>
      <c r="P174" s="32"/>
      <c r="Q174" s="32"/>
      <c r="R174" s="32"/>
      <c r="S174" s="32"/>
      <c r="T174" s="32"/>
    </row>
    <row r="175" spans="2:20">
      <c r="B175" s="32"/>
      <c r="C175" s="32"/>
      <c r="D175" s="32"/>
      <c r="E175" s="763"/>
      <c r="F175" s="32"/>
      <c r="G175" s="32"/>
      <c r="H175" s="32"/>
      <c r="I175" s="32"/>
      <c r="J175" s="32"/>
      <c r="K175" s="32"/>
      <c r="L175" s="32"/>
      <c r="M175" s="32"/>
      <c r="N175" s="32"/>
      <c r="O175" s="32"/>
      <c r="P175" s="32"/>
      <c r="Q175" s="32"/>
      <c r="R175" s="32"/>
      <c r="S175" s="32"/>
      <c r="T175" s="32"/>
    </row>
    <row r="176" spans="2:20">
      <c r="B176" s="32"/>
      <c r="C176" s="32"/>
      <c r="D176" s="32"/>
      <c r="E176" s="763"/>
      <c r="F176" s="32"/>
      <c r="G176" s="32"/>
      <c r="H176" s="32"/>
      <c r="I176" s="32"/>
      <c r="J176" s="32"/>
      <c r="K176" s="32"/>
      <c r="L176" s="32"/>
      <c r="M176" s="32"/>
      <c r="N176" s="32"/>
      <c r="O176" s="32"/>
      <c r="P176" s="32"/>
      <c r="Q176" s="32"/>
      <c r="R176" s="32"/>
      <c r="S176" s="32"/>
      <c r="T176" s="32"/>
    </row>
    <row r="177" spans="2:20">
      <c r="B177" s="32"/>
      <c r="C177" s="32"/>
      <c r="D177" s="32"/>
      <c r="E177" s="763"/>
      <c r="F177" s="32"/>
      <c r="G177" s="32"/>
      <c r="H177" s="32"/>
      <c r="I177" s="32"/>
      <c r="J177" s="32"/>
      <c r="K177" s="32"/>
      <c r="L177" s="32"/>
      <c r="M177" s="32"/>
      <c r="N177" s="32"/>
      <c r="O177" s="32"/>
      <c r="P177" s="32"/>
      <c r="Q177" s="32"/>
      <c r="R177" s="32"/>
      <c r="S177" s="32"/>
      <c r="T177" s="32"/>
    </row>
    <row r="178" spans="2:20">
      <c r="B178" s="32"/>
      <c r="C178" s="32"/>
      <c r="D178" s="32"/>
      <c r="E178" s="763"/>
      <c r="F178" s="32"/>
      <c r="G178" s="32"/>
      <c r="H178" s="32"/>
      <c r="I178" s="32"/>
      <c r="J178" s="32"/>
      <c r="K178" s="32"/>
      <c r="L178" s="32"/>
      <c r="M178" s="32"/>
      <c r="N178" s="32"/>
      <c r="O178" s="32"/>
      <c r="P178" s="32"/>
      <c r="Q178" s="32"/>
      <c r="R178" s="32"/>
      <c r="S178" s="32"/>
      <c r="T178" s="32"/>
    </row>
    <row r="179" spans="2:20">
      <c r="B179" s="32"/>
      <c r="C179" s="32"/>
      <c r="D179" s="32"/>
      <c r="E179" s="763"/>
      <c r="F179" s="32"/>
      <c r="G179" s="32"/>
      <c r="H179" s="32"/>
      <c r="I179" s="32"/>
      <c r="J179" s="32"/>
      <c r="K179" s="32"/>
      <c r="L179" s="32"/>
      <c r="M179" s="32"/>
      <c r="N179" s="32"/>
      <c r="O179" s="32"/>
      <c r="P179" s="32"/>
      <c r="Q179" s="32"/>
      <c r="R179" s="32"/>
      <c r="S179" s="32"/>
      <c r="T179" s="32"/>
    </row>
    <row r="180" spans="2:20">
      <c r="B180" s="32"/>
      <c r="C180" s="32"/>
      <c r="D180" s="32"/>
      <c r="E180" s="763"/>
      <c r="F180" s="32"/>
      <c r="G180" s="32"/>
      <c r="H180" s="32"/>
      <c r="I180" s="32"/>
      <c r="J180" s="32"/>
      <c r="K180" s="32"/>
      <c r="L180" s="32"/>
      <c r="M180" s="32"/>
      <c r="N180" s="32"/>
      <c r="O180" s="32"/>
      <c r="P180" s="32"/>
      <c r="Q180" s="32"/>
      <c r="R180" s="32"/>
      <c r="S180" s="32"/>
      <c r="T180" s="32"/>
    </row>
    <row r="181" spans="2:20">
      <c r="B181" s="32"/>
      <c r="C181" s="32"/>
      <c r="D181" s="32"/>
      <c r="E181" s="763"/>
      <c r="F181" s="32"/>
      <c r="G181" s="32"/>
      <c r="H181" s="32"/>
      <c r="I181" s="32"/>
      <c r="J181" s="32"/>
      <c r="K181" s="32"/>
      <c r="L181" s="32"/>
      <c r="M181" s="32"/>
      <c r="N181" s="32"/>
      <c r="O181" s="32"/>
      <c r="P181" s="32"/>
      <c r="Q181" s="32"/>
      <c r="R181" s="32"/>
      <c r="S181" s="32"/>
      <c r="T181" s="32"/>
    </row>
    <row r="182" spans="2:20">
      <c r="B182" s="32"/>
      <c r="C182" s="32"/>
      <c r="D182" s="32"/>
      <c r="E182" s="763"/>
      <c r="F182" s="32"/>
      <c r="G182" s="32"/>
      <c r="H182" s="32"/>
      <c r="I182" s="32"/>
      <c r="J182" s="32"/>
      <c r="K182" s="32"/>
      <c r="L182" s="32"/>
      <c r="M182" s="32"/>
      <c r="N182" s="32"/>
      <c r="O182" s="32"/>
      <c r="P182" s="32"/>
      <c r="Q182" s="32"/>
      <c r="R182" s="32"/>
      <c r="S182" s="32"/>
      <c r="T182" s="32"/>
    </row>
    <row r="183" spans="2:20">
      <c r="B183" s="32"/>
      <c r="C183" s="32"/>
      <c r="D183" s="32"/>
      <c r="E183" s="763"/>
      <c r="F183" s="32"/>
      <c r="G183" s="32"/>
      <c r="H183" s="32"/>
      <c r="I183" s="32"/>
      <c r="J183" s="32"/>
      <c r="K183" s="32"/>
      <c r="L183" s="32"/>
      <c r="M183" s="32"/>
      <c r="N183" s="32"/>
      <c r="O183" s="32"/>
      <c r="P183" s="32"/>
      <c r="Q183" s="32"/>
      <c r="R183" s="32"/>
      <c r="S183" s="32"/>
      <c r="T183" s="32"/>
    </row>
    <row r="184" spans="2:20">
      <c r="B184" s="32"/>
      <c r="C184" s="32"/>
      <c r="D184" s="32"/>
      <c r="E184" s="763"/>
      <c r="F184" s="32"/>
      <c r="G184" s="32"/>
      <c r="H184" s="32"/>
      <c r="I184" s="32"/>
      <c r="J184" s="32"/>
      <c r="K184" s="32"/>
      <c r="L184" s="32"/>
      <c r="M184" s="32"/>
      <c r="N184" s="32"/>
      <c r="O184" s="32"/>
      <c r="P184" s="32"/>
      <c r="Q184" s="32"/>
      <c r="R184" s="32"/>
      <c r="S184" s="32"/>
      <c r="T184" s="32"/>
    </row>
  </sheetData>
  <sheetProtection pivotTables="0"/>
  <mergeCells count="2">
    <mergeCell ref="B2:E2"/>
    <mergeCell ref="B3:E3"/>
  </mergeCells>
  <pageMargins left="0.7" right="0.7" top="0.75" bottom="0.75" header="0.3" footer="0.3"/>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2">
    <tabColor theme="8" tint="-0.249977111117893"/>
  </sheetPr>
  <dimension ref="A1:IM194"/>
  <sheetViews>
    <sheetView topLeftCell="A84" zoomScale="75" zoomScaleNormal="75" workbookViewId="0">
      <selection activeCell="B95" sqref="B95:D100"/>
    </sheetView>
  </sheetViews>
  <sheetFormatPr defaultColWidth="15" defaultRowHeight="12.75"/>
  <cols>
    <col min="1" max="1" width="2.7109375" style="15" customWidth="1"/>
    <col min="2" max="2" width="83.85546875" style="18" customWidth="1"/>
    <col min="3" max="3" width="14.5703125" style="19" hidden="1" customWidth="1"/>
    <col min="4" max="4" width="7.42578125" style="15" hidden="1" customWidth="1"/>
    <col min="5" max="5" width="15.5703125" style="15" customWidth="1"/>
    <col min="6" max="6" width="15.42578125" style="35" customWidth="1"/>
    <col min="7" max="7" width="0.28515625" style="35" customWidth="1"/>
    <col min="8" max="8" width="21.140625" style="393" customWidth="1"/>
    <col min="9" max="9" width="9.140625" style="15" customWidth="1"/>
    <col min="10" max="10" width="21" style="397" customWidth="1"/>
    <col min="11" max="11" width="6.5703125" style="35" customWidth="1"/>
    <col min="12" max="12" width="21.140625" style="35" customWidth="1"/>
    <col min="13" max="13" width="21.7109375" style="35" customWidth="1"/>
    <col min="14" max="15" width="20.5703125" style="35" bestFit="1" customWidth="1"/>
    <col min="16" max="16" width="11.42578125" style="35" customWidth="1"/>
    <col min="17" max="17" width="37.85546875" style="35" customWidth="1"/>
    <col min="18" max="18" width="4.85546875" style="35" bestFit="1" customWidth="1"/>
    <col min="19" max="19" width="8.7109375" style="35" bestFit="1" customWidth="1"/>
    <col min="20" max="20" width="13.140625" style="35" customWidth="1"/>
    <col min="21" max="21" width="23.140625" style="35" bestFit="1" customWidth="1"/>
    <col min="22" max="23" width="21.85546875" style="35" bestFit="1" customWidth="1"/>
    <col min="24" max="238" width="11.42578125" style="35" customWidth="1"/>
    <col min="239" max="239" width="8.42578125" style="35" customWidth="1"/>
    <col min="240" max="240" width="59.28515625" style="35" customWidth="1"/>
    <col min="241" max="243" width="18.42578125" style="35" customWidth="1"/>
    <col min="244" max="244" width="21.42578125" style="35" customWidth="1"/>
    <col min="245" max="245" width="16.42578125" style="35" customWidth="1"/>
    <col min="246" max="247" width="15" style="35"/>
    <col min="248" max="16384" width="15" style="15"/>
  </cols>
  <sheetData>
    <row r="1" spans="1:247" s="35" customFormat="1" ht="27" customHeight="1">
      <c r="B1" s="525"/>
      <c r="C1" s="525"/>
      <c r="D1" s="525"/>
      <c r="H1" s="393"/>
      <c r="J1" s="393"/>
    </row>
    <row r="2" spans="1:247" s="35" customFormat="1" ht="20.25">
      <c r="B2" s="798" t="s">
        <v>14</v>
      </c>
      <c r="C2" s="799"/>
      <c r="D2" s="799"/>
      <c r="E2" s="799"/>
      <c r="F2" s="799"/>
      <c r="G2" s="799"/>
      <c r="H2" s="799"/>
      <c r="I2" s="799"/>
      <c r="J2" s="800"/>
    </row>
    <row r="3" spans="1:247" ht="20.25">
      <c r="B3" s="798" t="s">
        <v>87</v>
      </c>
      <c r="C3" s="799"/>
      <c r="D3" s="799"/>
      <c r="E3" s="799"/>
      <c r="F3" s="799"/>
      <c r="G3" s="799"/>
      <c r="H3" s="799"/>
      <c r="I3" s="799"/>
      <c r="J3" s="800"/>
    </row>
    <row r="4" spans="1:247" s="35" customFormat="1">
      <c r="B4" s="220"/>
      <c r="C4" s="220"/>
      <c r="D4" s="220"/>
      <c r="H4" s="393"/>
      <c r="J4" s="393"/>
    </row>
    <row r="5" spans="1:247" ht="57" customHeight="1">
      <c r="B5" s="838" t="s">
        <v>88</v>
      </c>
      <c r="C5" s="839"/>
      <c r="D5" s="839"/>
      <c r="E5" s="839"/>
      <c r="F5" s="839"/>
      <c r="G5" s="839"/>
      <c r="H5" s="839"/>
      <c r="I5" s="839"/>
      <c r="J5" s="840"/>
    </row>
    <row r="6" spans="1:247" s="35" customFormat="1" ht="15.75" thickBot="1">
      <c r="B6" s="224"/>
      <c r="C6" s="224"/>
      <c r="D6" s="220"/>
      <c r="H6" s="393"/>
      <c r="J6" s="393"/>
      <c r="L6" s="265"/>
      <c r="M6" s="266"/>
      <c r="AO6"/>
      <c r="AP6"/>
      <c r="AQ6"/>
      <c r="AR6"/>
      <c r="AS6"/>
      <c r="AT6"/>
      <c r="AU6"/>
      <c r="AV6"/>
      <c r="AW6"/>
      <c r="AX6"/>
      <c r="AY6"/>
      <c r="AZ6"/>
    </row>
    <row r="7" spans="1:247" s="16" customFormat="1" ht="33.6" customHeight="1" thickBot="1">
      <c r="A7" s="2"/>
      <c r="B7" s="841" t="s">
        <v>89</v>
      </c>
      <c r="C7" s="557" t="str">
        <f>[8]CARGAS_UGU!D13</f>
        <v>ÁREAS</v>
      </c>
      <c r="D7" s="557"/>
      <c r="E7" s="557"/>
      <c r="F7" s="557" t="str">
        <f>[8]CARGAS_UGU!G13</f>
        <v>COSTO M2 CONSTRUCCIÓN</v>
      </c>
      <c r="G7" s="558"/>
      <c r="H7" s="844" t="str">
        <f>[8]CARGAS_UGU!I13</f>
        <v xml:space="preserve">TOTAL CARGA </v>
      </c>
      <c r="I7" s="845"/>
      <c r="J7" s="846"/>
      <c r="K7" s="35"/>
      <c r="L7" s="404" t="s">
        <v>90</v>
      </c>
      <c r="M7"/>
      <c r="N7" s="35"/>
      <c r="O7" s="847"/>
      <c r="P7" s="265"/>
      <c r="Q7" s="265"/>
      <c r="R7" s="265"/>
      <c r="S7" s="265"/>
      <c r="T7" s="265"/>
      <c r="U7" s="265"/>
      <c r="V7" s="266"/>
      <c r="W7" s="847"/>
      <c r="X7" s="847"/>
      <c r="Y7" s="847"/>
      <c r="Z7" s="847"/>
      <c r="AA7" s="35"/>
      <c r="AB7" s="847"/>
      <c r="AC7" s="265"/>
      <c r="AD7" s="265"/>
      <c r="AE7" s="265"/>
      <c r="AF7" s="265"/>
      <c r="AG7" s="265"/>
      <c r="AH7" s="265"/>
      <c r="AI7" s="266"/>
      <c r="AJ7" s="847"/>
      <c r="AK7" s="847"/>
      <c r="AL7" s="847"/>
      <c r="AM7" s="847"/>
      <c r="AN7" s="35"/>
      <c r="AO7"/>
      <c r="AP7"/>
      <c r="AQ7"/>
      <c r="AR7"/>
      <c r="AS7"/>
      <c r="AT7"/>
      <c r="AU7"/>
      <c r="AV7"/>
      <c r="AW7"/>
      <c r="AX7"/>
      <c r="AY7"/>
      <c r="AZ7"/>
      <c r="BA7" s="35"/>
      <c r="BB7" s="847"/>
      <c r="BC7" s="265"/>
      <c r="BD7" s="265"/>
      <c r="BE7" s="265"/>
      <c r="BF7" s="265"/>
      <c r="BG7" s="265"/>
      <c r="BH7" s="265"/>
      <c r="BI7" s="266"/>
      <c r="BJ7" s="847"/>
      <c r="BK7" s="847"/>
      <c r="BL7" s="847"/>
      <c r="BM7" s="847"/>
      <c r="BN7" s="35"/>
      <c r="BO7" s="847"/>
      <c r="BP7" s="265"/>
      <c r="BQ7" s="265"/>
      <c r="BR7" s="265"/>
      <c r="BS7" s="265"/>
      <c r="BT7" s="265"/>
      <c r="BU7" s="265"/>
      <c r="BV7" s="266"/>
      <c r="BW7" s="847"/>
      <c r="BX7" s="847"/>
      <c r="BY7" s="847"/>
      <c r="BZ7" s="847"/>
      <c r="CA7" s="35"/>
      <c r="CB7" s="847"/>
      <c r="CC7" s="265"/>
      <c r="CD7" s="265"/>
      <c r="CE7" s="265"/>
      <c r="CF7" s="265"/>
      <c r="CG7" s="265"/>
      <c r="CH7" s="265"/>
      <c r="CI7" s="266"/>
      <c r="CJ7" s="847"/>
      <c r="CK7" s="847"/>
      <c r="CL7" s="847"/>
      <c r="CM7" s="847"/>
      <c r="CN7" s="35"/>
      <c r="CO7" s="847"/>
      <c r="CP7" s="265"/>
      <c r="CQ7" s="265"/>
      <c r="CR7" s="265"/>
      <c r="CS7" s="265"/>
      <c r="CT7" s="265"/>
      <c r="CU7" s="265"/>
      <c r="CV7" s="266"/>
      <c r="CW7" s="847"/>
      <c r="CX7" s="847"/>
      <c r="CY7" s="847"/>
      <c r="CZ7" s="847"/>
      <c r="DA7" s="35"/>
      <c r="DB7" s="847"/>
      <c r="DC7" s="265"/>
      <c r="DD7" s="265"/>
      <c r="DE7" s="265"/>
      <c r="DF7" s="265"/>
      <c r="DG7" s="265"/>
      <c r="DH7" s="265"/>
      <c r="DI7" s="266"/>
      <c r="DJ7" s="847"/>
      <c r="DK7" s="847"/>
      <c r="DL7" s="847"/>
      <c r="DM7" s="847"/>
      <c r="DN7" s="35"/>
      <c r="DO7" s="847"/>
      <c r="DP7" s="265"/>
      <c r="DQ7" s="265"/>
      <c r="DR7" s="265"/>
      <c r="DS7" s="265"/>
      <c r="DT7" s="265"/>
      <c r="DU7" s="265"/>
      <c r="DV7" s="266"/>
      <c r="DW7" s="847"/>
      <c r="DX7" s="847"/>
      <c r="DY7" s="847"/>
      <c r="DZ7" s="847"/>
      <c r="EA7" s="35"/>
      <c r="EB7" s="847"/>
      <c r="EC7" s="265"/>
      <c r="ED7" s="265"/>
      <c r="EE7" s="265"/>
      <c r="EF7" s="265"/>
      <c r="EG7" s="265"/>
      <c r="EH7" s="265"/>
      <c r="EI7" s="266"/>
      <c r="EJ7" s="847"/>
      <c r="EK7" s="847"/>
      <c r="EL7" s="847"/>
      <c r="EM7" s="847"/>
      <c r="EN7" s="35"/>
      <c r="EO7" s="847"/>
      <c r="EP7" s="265"/>
      <c r="EQ7" s="265"/>
      <c r="ER7" s="265"/>
      <c r="ES7" s="265"/>
      <c r="ET7" s="265"/>
      <c r="EU7" s="265"/>
      <c r="EV7" s="266"/>
      <c r="EW7" s="847"/>
      <c r="EX7" s="847"/>
      <c r="EY7" s="847"/>
      <c r="EZ7" s="847"/>
      <c r="FA7" s="35"/>
      <c r="FB7" s="847"/>
      <c r="FC7" s="265"/>
      <c r="FD7" s="265"/>
      <c r="FE7" s="265"/>
      <c r="FF7" s="265"/>
      <c r="FG7" s="265"/>
      <c r="FH7" s="265"/>
      <c r="FI7" s="266"/>
      <c r="FJ7" s="847"/>
      <c r="FK7" s="847"/>
      <c r="FL7" s="847"/>
      <c r="FM7" s="847"/>
      <c r="FN7" s="35"/>
      <c r="FO7" s="847"/>
      <c r="FP7" s="265"/>
      <c r="FQ7" s="265"/>
      <c r="FR7" s="265"/>
      <c r="FS7" s="265"/>
      <c r="FT7" s="265"/>
      <c r="FU7" s="265"/>
      <c r="FV7" s="266"/>
      <c r="FW7" s="847"/>
      <c r="FX7" s="847"/>
      <c r="FY7" s="847"/>
      <c r="FZ7" s="847"/>
      <c r="GA7" s="35"/>
      <c r="GB7" s="847"/>
      <c r="GC7" s="265"/>
      <c r="GD7" s="265"/>
      <c r="GE7" s="265"/>
      <c r="GF7" s="265"/>
      <c r="GG7" s="265"/>
      <c r="GH7" s="265"/>
      <c r="GI7" s="266"/>
      <c r="GJ7" s="847"/>
      <c r="GK7" s="847"/>
      <c r="GL7" s="847"/>
      <c r="GM7" s="847"/>
      <c r="GN7" s="35"/>
      <c r="GO7" s="847"/>
      <c r="GP7" s="265"/>
      <c r="GQ7" s="265"/>
      <c r="GR7" s="265"/>
      <c r="GS7" s="265"/>
      <c r="GT7" s="265"/>
      <c r="GU7" s="265"/>
      <c r="GV7" s="266"/>
      <c r="GW7" s="847"/>
      <c r="GX7" s="847"/>
      <c r="GY7" s="847"/>
      <c r="GZ7" s="847"/>
      <c r="HA7" s="35"/>
      <c r="HB7" s="847"/>
      <c r="HC7" s="265"/>
      <c r="HD7" s="265"/>
      <c r="HE7" s="265"/>
      <c r="HF7" s="265"/>
      <c r="HG7" s="265"/>
      <c r="HH7" s="265"/>
      <c r="HI7" s="266"/>
      <c r="HJ7" s="847"/>
      <c r="HK7" s="847"/>
      <c r="HL7" s="847"/>
      <c r="HM7" s="847"/>
      <c r="HN7" s="35"/>
      <c r="HO7" s="847"/>
      <c r="HP7" s="265"/>
      <c r="HQ7" s="265"/>
      <c r="HR7" s="265"/>
      <c r="HS7" s="265"/>
      <c r="HT7" s="265"/>
      <c r="HU7" s="265"/>
      <c r="HV7" s="266"/>
      <c r="HW7" s="847"/>
      <c r="HX7" s="847"/>
      <c r="HY7" s="847"/>
      <c r="HZ7" s="847"/>
      <c r="IA7" s="35"/>
      <c r="IB7" s="847"/>
      <c r="IC7" s="265"/>
      <c r="ID7" s="265"/>
      <c r="IE7" s="265"/>
      <c r="IF7" s="265"/>
      <c r="IG7" s="265"/>
      <c r="IH7" s="265"/>
      <c r="II7" s="266"/>
      <c r="IJ7" s="38"/>
      <c r="IK7" s="38"/>
      <c r="IL7" s="38"/>
      <c r="IM7" s="38"/>
    </row>
    <row r="8" spans="1:247" s="16" customFormat="1" ht="25.9" customHeight="1" thickBot="1">
      <c r="A8" s="2"/>
      <c r="B8" s="842"/>
      <c r="C8" s="222" t="str">
        <f>[8]CARGAS_UGU!D14</f>
        <v>U.G. 1</v>
      </c>
      <c r="D8" s="222" t="str">
        <f>[8]CARGAS_UGU!E14</f>
        <v>A.M.D.</v>
      </c>
      <c r="E8" s="222" t="str">
        <f>[8]CARGAS_UGU!F14</f>
        <v>TOTAL PLAN PARCIAL</v>
      </c>
      <c r="F8" s="222"/>
      <c r="G8" s="223"/>
      <c r="H8" s="396" t="str">
        <f>[8]CARGAS_UGU!I14</f>
        <v>U.G. 1</v>
      </c>
      <c r="I8" s="222" t="str">
        <f>[8]CARGAS_UGU!J14</f>
        <v>A.M.D.</v>
      </c>
      <c r="J8" s="559" t="str">
        <f>[8]CARGAS_UGU!K14</f>
        <v>TOTAL PLAN PARCIAL</v>
      </c>
      <c r="K8" s="35"/>
      <c r="L8" s="405" t="s">
        <v>91</v>
      </c>
      <c r="N8" s="35"/>
      <c r="O8" s="847"/>
      <c r="P8" s="265"/>
      <c r="Q8" s="265"/>
      <c r="R8" s="265"/>
      <c r="S8" s="265"/>
      <c r="T8" s="265"/>
      <c r="U8" s="265"/>
      <c r="V8" s="266"/>
      <c r="W8" s="265"/>
      <c r="X8" s="265"/>
      <c r="Y8" s="265"/>
      <c r="Z8" s="265"/>
      <c r="AA8" s="35"/>
      <c r="AB8" s="847"/>
      <c r="AC8" s="265"/>
      <c r="AD8" s="265"/>
      <c r="AE8" s="265"/>
      <c r="AF8" s="265"/>
      <c r="AG8" s="265"/>
      <c r="AH8" s="265"/>
      <c r="AI8" s="266"/>
      <c r="AJ8" s="265"/>
      <c r="AK8" s="265"/>
      <c r="AL8" s="265"/>
      <c r="AM8" s="265"/>
      <c r="AN8" s="35"/>
      <c r="AO8"/>
      <c r="AP8"/>
      <c r="AQ8"/>
      <c r="AR8"/>
      <c r="AS8"/>
      <c r="AT8"/>
      <c r="AU8"/>
      <c r="AV8"/>
      <c r="AW8"/>
      <c r="AX8"/>
      <c r="AY8"/>
      <c r="AZ8"/>
      <c r="BA8" s="35"/>
      <c r="BB8" s="847"/>
      <c r="BC8" s="265"/>
      <c r="BD8" s="265"/>
      <c r="BE8" s="265"/>
      <c r="BF8" s="265"/>
      <c r="BG8" s="265"/>
      <c r="BH8" s="265"/>
      <c r="BI8" s="266"/>
      <c r="BJ8" s="265"/>
      <c r="BK8" s="265"/>
      <c r="BL8" s="265"/>
      <c r="BM8" s="265"/>
      <c r="BN8" s="35"/>
      <c r="BO8" s="847"/>
      <c r="BP8" s="265"/>
      <c r="BQ8" s="265"/>
      <c r="BR8" s="265"/>
      <c r="BS8" s="265"/>
      <c r="BT8" s="265"/>
      <c r="BU8" s="265"/>
      <c r="BV8" s="266"/>
      <c r="BW8" s="265"/>
      <c r="BX8" s="265"/>
      <c r="BY8" s="265"/>
      <c r="BZ8" s="265"/>
      <c r="CA8" s="35"/>
      <c r="CB8" s="847"/>
      <c r="CC8" s="265"/>
      <c r="CD8" s="265"/>
      <c r="CE8" s="265"/>
      <c r="CF8" s="265"/>
      <c r="CG8" s="265"/>
      <c r="CH8" s="265"/>
      <c r="CI8" s="266"/>
      <c r="CJ8" s="265"/>
      <c r="CK8" s="265"/>
      <c r="CL8" s="265"/>
      <c r="CM8" s="265"/>
      <c r="CN8" s="35"/>
      <c r="CO8" s="847"/>
      <c r="CP8" s="265"/>
      <c r="CQ8" s="265"/>
      <c r="CR8" s="265"/>
      <c r="CS8" s="265"/>
      <c r="CT8" s="265"/>
      <c r="CU8" s="265"/>
      <c r="CV8" s="266"/>
      <c r="CW8" s="265"/>
      <c r="CX8" s="265"/>
      <c r="CY8" s="265"/>
      <c r="CZ8" s="265"/>
      <c r="DA8" s="35"/>
      <c r="DB8" s="847"/>
      <c r="DC8" s="265"/>
      <c r="DD8" s="265"/>
      <c r="DE8" s="265"/>
      <c r="DF8" s="265"/>
      <c r="DG8" s="265"/>
      <c r="DH8" s="265"/>
      <c r="DI8" s="266"/>
      <c r="DJ8" s="265"/>
      <c r="DK8" s="265"/>
      <c r="DL8" s="265"/>
      <c r="DM8" s="265"/>
      <c r="DN8" s="35"/>
      <c r="DO8" s="847"/>
      <c r="DP8" s="265"/>
      <c r="DQ8" s="265"/>
      <c r="DR8" s="265"/>
      <c r="DS8" s="265"/>
      <c r="DT8" s="265"/>
      <c r="DU8" s="265"/>
      <c r="DV8" s="266"/>
      <c r="DW8" s="265"/>
      <c r="DX8" s="265"/>
      <c r="DY8" s="265"/>
      <c r="DZ8" s="265"/>
      <c r="EA8" s="35"/>
      <c r="EB8" s="847"/>
      <c r="EC8" s="265"/>
      <c r="ED8" s="265"/>
      <c r="EE8" s="265"/>
      <c r="EF8" s="265"/>
      <c r="EG8" s="265"/>
      <c r="EH8" s="265"/>
      <c r="EI8" s="266"/>
      <c r="EJ8" s="265"/>
      <c r="EK8" s="265"/>
      <c r="EL8" s="265"/>
      <c r="EM8" s="265"/>
      <c r="EN8" s="35"/>
      <c r="EO8" s="847"/>
      <c r="EP8" s="265"/>
      <c r="EQ8" s="265"/>
      <c r="ER8" s="265"/>
      <c r="ES8" s="265"/>
      <c r="ET8" s="265"/>
      <c r="EU8" s="265"/>
      <c r="EV8" s="266"/>
      <c r="EW8" s="265"/>
      <c r="EX8" s="265"/>
      <c r="EY8" s="265"/>
      <c r="EZ8" s="265"/>
      <c r="FA8" s="35"/>
      <c r="FB8" s="847"/>
      <c r="FC8" s="265"/>
      <c r="FD8" s="265"/>
      <c r="FE8" s="265"/>
      <c r="FF8" s="265"/>
      <c r="FG8" s="265"/>
      <c r="FH8" s="265"/>
      <c r="FI8" s="266"/>
      <c r="FJ8" s="265"/>
      <c r="FK8" s="265"/>
      <c r="FL8" s="265"/>
      <c r="FM8" s="265"/>
      <c r="FN8" s="35"/>
      <c r="FO8" s="847"/>
      <c r="FP8" s="265"/>
      <c r="FQ8" s="265"/>
      <c r="FR8" s="265"/>
      <c r="FS8" s="265"/>
      <c r="FT8" s="265"/>
      <c r="FU8" s="265"/>
      <c r="FV8" s="266"/>
      <c r="FW8" s="265"/>
      <c r="FX8" s="265"/>
      <c r="FY8" s="265"/>
      <c r="FZ8" s="265"/>
      <c r="GA8" s="35"/>
      <c r="GB8" s="847"/>
      <c r="GC8" s="265"/>
      <c r="GD8" s="265"/>
      <c r="GE8" s="265"/>
      <c r="GF8" s="265"/>
      <c r="GG8" s="265"/>
      <c r="GH8" s="265"/>
      <c r="GI8" s="266"/>
      <c r="GJ8" s="265"/>
      <c r="GK8" s="265"/>
      <c r="GL8" s="265"/>
      <c r="GM8" s="265"/>
      <c r="GN8" s="35"/>
      <c r="GO8" s="847"/>
      <c r="GP8" s="265"/>
      <c r="GQ8" s="265"/>
      <c r="GR8" s="265"/>
      <c r="GS8" s="265"/>
      <c r="GT8" s="265"/>
      <c r="GU8" s="265"/>
      <c r="GV8" s="266"/>
      <c r="GW8" s="265"/>
      <c r="GX8" s="265"/>
      <c r="GY8" s="265"/>
      <c r="GZ8" s="265"/>
      <c r="HA8" s="35"/>
      <c r="HB8" s="847"/>
      <c r="HC8" s="265"/>
      <c r="HD8" s="265"/>
      <c r="HE8" s="265"/>
      <c r="HF8" s="265"/>
      <c r="HG8" s="265"/>
      <c r="HH8" s="265"/>
      <c r="HI8" s="266"/>
      <c r="HJ8" s="265"/>
      <c r="HK8" s="265"/>
      <c r="HL8" s="265"/>
      <c r="HM8" s="265"/>
      <c r="HN8" s="35"/>
      <c r="HO8" s="847"/>
      <c r="HP8" s="265"/>
      <c r="HQ8" s="265"/>
      <c r="HR8" s="265"/>
      <c r="HS8" s="265"/>
      <c r="HT8" s="265"/>
      <c r="HU8" s="265"/>
      <c r="HV8" s="266"/>
      <c r="HW8" s="265"/>
      <c r="HX8" s="265"/>
      <c r="HY8" s="265"/>
      <c r="HZ8" s="265"/>
      <c r="IA8" s="35"/>
      <c r="IB8" s="847"/>
      <c r="IC8" s="265"/>
      <c r="ID8" s="265"/>
      <c r="IE8" s="265"/>
      <c r="IF8" s="265"/>
      <c r="IG8" s="265"/>
      <c r="IH8" s="265"/>
      <c r="II8" s="266"/>
      <c r="IJ8" s="38"/>
      <c r="IK8" s="38"/>
      <c r="IL8" s="38"/>
      <c r="IM8" s="38"/>
    </row>
    <row r="9" spans="1:247" s="16" customFormat="1" ht="22.9" customHeight="1" thickBot="1">
      <c r="A9" s="2"/>
      <c r="B9" s="843"/>
      <c r="C9" s="222" t="str">
        <f>[8]CARGAS_UGU!D15</f>
        <v>M2</v>
      </c>
      <c r="D9" s="222" t="str">
        <f>[8]CARGAS_UGU!E15</f>
        <v>M2</v>
      </c>
      <c r="E9" s="222" t="str">
        <f>[8]CARGAS_UGU!F15</f>
        <v>M2</v>
      </c>
      <c r="F9" s="222" t="str">
        <f>[8]CARGAS_UGU!G15</f>
        <v>COP Miles</v>
      </c>
      <c r="G9" s="223"/>
      <c r="H9" s="396" t="str">
        <f>[8]CARGAS_UGU!I15</f>
        <v>COP Miles</v>
      </c>
      <c r="I9" s="222" t="str">
        <f>[8]CARGAS_UGU!J15</f>
        <v>COP Miles</v>
      </c>
      <c r="J9" s="559" t="str">
        <f>[8]CARGAS_UGU!K15</f>
        <v>COP Miles</v>
      </c>
      <c r="K9" s="35"/>
      <c r="L9" s="405" t="str">
        <f>J9</f>
        <v>COP Miles</v>
      </c>
      <c r="N9" s="35"/>
      <c r="O9" s="847"/>
      <c r="P9" s="265"/>
      <c r="Q9" s="265"/>
      <c r="R9" s="265"/>
      <c r="S9" s="265"/>
      <c r="T9" s="265"/>
      <c r="U9" s="265"/>
      <c r="V9" s="266"/>
      <c r="W9" s="265"/>
      <c r="X9" s="265"/>
      <c r="Y9" s="265"/>
      <c r="Z9" s="265"/>
      <c r="AA9" s="35"/>
      <c r="AB9" s="847"/>
      <c r="AC9" s="265"/>
      <c r="AD9" s="265"/>
      <c r="AE9" s="265"/>
      <c r="AF9" s="265"/>
      <c r="AG9" s="265"/>
      <c r="AH9" s="265"/>
      <c r="AI9" s="266"/>
      <c r="AJ9" s="265"/>
      <c r="AK9" s="265"/>
      <c r="AL9" s="265"/>
      <c r="AM9" s="265"/>
      <c r="AN9" s="35"/>
      <c r="AO9"/>
      <c r="AP9"/>
      <c r="AQ9"/>
      <c r="AR9"/>
      <c r="AS9"/>
      <c r="AT9"/>
      <c r="AU9"/>
      <c r="AV9"/>
      <c r="AW9"/>
      <c r="AX9"/>
      <c r="AY9"/>
      <c r="AZ9"/>
      <c r="BA9" s="35"/>
      <c r="BB9" s="847"/>
      <c r="BC9" s="265"/>
      <c r="BD9" s="265"/>
      <c r="BE9" s="265"/>
      <c r="BF9" s="265"/>
      <c r="BG9" s="265"/>
      <c r="BH9" s="265"/>
      <c r="BI9" s="266"/>
      <c r="BJ9" s="265"/>
      <c r="BK9" s="265"/>
      <c r="BL9" s="265"/>
      <c r="BM9" s="265"/>
      <c r="BN9" s="35"/>
      <c r="BO9" s="847"/>
      <c r="BP9" s="265"/>
      <c r="BQ9" s="265"/>
      <c r="BR9" s="265"/>
      <c r="BS9" s="265"/>
      <c r="BT9" s="265"/>
      <c r="BU9" s="265"/>
      <c r="BV9" s="266"/>
      <c r="BW9" s="265"/>
      <c r="BX9" s="265"/>
      <c r="BY9" s="265"/>
      <c r="BZ9" s="265"/>
      <c r="CA9" s="35"/>
      <c r="CB9" s="847"/>
      <c r="CC9" s="265"/>
      <c r="CD9" s="265"/>
      <c r="CE9" s="265"/>
      <c r="CF9" s="265"/>
      <c r="CG9" s="265"/>
      <c r="CH9" s="265"/>
      <c r="CI9" s="266"/>
      <c r="CJ9" s="265"/>
      <c r="CK9" s="265"/>
      <c r="CL9" s="265"/>
      <c r="CM9" s="265"/>
      <c r="CN9" s="35"/>
      <c r="CO9" s="847"/>
      <c r="CP9" s="265"/>
      <c r="CQ9" s="265"/>
      <c r="CR9" s="265"/>
      <c r="CS9" s="265"/>
      <c r="CT9" s="265"/>
      <c r="CU9" s="265"/>
      <c r="CV9" s="266"/>
      <c r="CW9" s="265"/>
      <c r="CX9" s="265"/>
      <c r="CY9" s="265"/>
      <c r="CZ9" s="265"/>
      <c r="DA9" s="35"/>
      <c r="DB9" s="847"/>
      <c r="DC9" s="265"/>
      <c r="DD9" s="265"/>
      <c r="DE9" s="265"/>
      <c r="DF9" s="265"/>
      <c r="DG9" s="265"/>
      <c r="DH9" s="265"/>
      <c r="DI9" s="266"/>
      <c r="DJ9" s="265"/>
      <c r="DK9" s="265"/>
      <c r="DL9" s="265"/>
      <c r="DM9" s="265"/>
      <c r="DN9" s="35"/>
      <c r="DO9" s="847"/>
      <c r="DP9" s="265"/>
      <c r="DQ9" s="265"/>
      <c r="DR9" s="265"/>
      <c r="DS9" s="265"/>
      <c r="DT9" s="265"/>
      <c r="DU9" s="265"/>
      <c r="DV9" s="266"/>
      <c r="DW9" s="265"/>
      <c r="DX9" s="265"/>
      <c r="DY9" s="265"/>
      <c r="DZ9" s="265"/>
      <c r="EA9" s="35"/>
      <c r="EB9" s="847"/>
      <c r="EC9" s="265"/>
      <c r="ED9" s="265"/>
      <c r="EE9" s="265"/>
      <c r="EF9" s="265"/>
      <c r="EG9" s="265"/>
      <c r="EH9" s="265"/>
      <c r="EI9" s="266"/>
      <c r="EJ9" s="265"/>
      <c r="EK9" s="265"/>
      <c r="EL9" s="265"/>
      <c r="EM9" s="265"/>
      <c r="EN9" s="35"/>
      <c r="EO9" s="847"/>
      <c r="EP9" s="265"/>
      <c r="EQ9" s="265"/>
      <c r="ER9" s="265"/>
      <c r="ES9" s="265"/>
      <c r="ET9" s="265"/>
      <c r="EU9" s="265"/>
      <c r="EV9" s="266"/>
      <c r="EW9" s="265"/>
      <c r="EX9" s="265"/>
      <c r="EY9" s="265"/>
      <c r="EZ9" s="265"/>
      <c r="FA9" s="35"/>
      <c r="FB9" s="847"/>
      <c r="FC9" s="265"/>
      <c r="FD9" s="265"/>
      <c r="FE9" s="265"/>
      <c r="FF9" s="265"/>
      <c r="FG9" s="265"/>
      <c r="FH9" s="265"/>
      <c r="FI9" s="266"/>
      <c r="FJ9" s="265"/>
      <c r="FK9" s="265"/>
      <c r="FL9" s="265"/>
      <c r="FM9" s="265"/>
      <c r="FN9" s="35"/>
      <c r="FO9" s="847"/>
      <c r="FP9" s="265"/>
      <c r="FQ9" s="265"/>
      <c r="FR9" s="265"/>
      <c r="FS9" s="265"/>
      <c r="FT9" s="265"/>
      <c r="FU9" s="265"/>
      <c r="FV9" s="266"/>
      <c r="FW9" s="265"/>
      <c r="FX9" s="265"/>
      <c r="FY9" s="265"/>
      <c r="FZ9" s="265"/>
      <c r="GA9" s="35"/>
      <c r="GB9" s="847"/>
      <c r="GC9" s="265"/>
      <c r="GD9" s="265"/>
      <c r="GE9" s="265"/>
      <c r="GF9" s="265"/>
      <c r="GG9" s="265"/>
      <c r="GH9" s="265"/>
      <c r="GI9" s="266"/>
      <c r="GJ9" s="265"/>
      <c r="GK9" s="265"/>
      <c r="GL9" s="265"/>
      <c r="GM9" s="265"/>
      <c r="GN9" s="35"/>
      <c r="GO9" s="847"/>
      <c r="GP9" s="265"/>
      <c r="GQ9" s="265"/>
      <c r="GR9" s="265"/>
      <c r="GS9" s="265"/>
      <c r="GT9" s="265"/>
      <c r="GU9" s="265"/>
      <c r="GV9" s="266"/>
      <c r="GW9" s="265"/>
      <c r="GX9" s="265"/>
      <c r="GY9" s="265"/>
      <c r="GZ9" s="265"/>
      <c r="HA9" s="35"/>
      <c r="HB9" s="847"/>
      <c r="HC9" s="265"/>
      <c r="HD9" s="265"/>
      <c r="HE9" s="265"/>
      <c r="HF9" s="265"/>
      <c r="HG9" s="265"/>
      <c r="HH9" s="265"/>
      <c r="HI9" s="266"/>
      <c r="HJ9" s="265"/>
      <c r="HK9" s="265"/>
      <c r="HL9" s="265"/>
      <c r="HM9" s="265"/>
      <c r="HN9" s="35"/>
      <c r="HO9" s="847"/>
      <c r="HP9" s="265"/>
      <c r="HQ9" s="265"/>
      <c r="HR9" s="265"/>
      <c r="HS9" s="265"/>
      <c r="HT9" s="265"/>
      <c r="HU9" s="265"/>
      <c r="HV9" s="266"/>
      <c r="HW9" s="265"/>
      <c r="HX9" s="265"/>
      <c r="HY9" s="265"/>
      <c r="HZ9" s="265"/>
      <c r="IA9" s="35"/>
      <c r="IB9" s="847"/>
      <c r="IC9" s="265"/>
      <c r="ID9" s="265"/>
      <c r="IE9" s="265"/>
      <c r="IF9" s="265"/>
      <c r="IG9" s="265"/>
      <c r="IH9" s="265"/>
      <c r="II9" s="266"/>
      <c r="IJ9" s="38"/>
      <c r="IK9" s="38"/>
      <c r="IL9" s="38"/>
      <c r="IM9" s="38"/>
    </row>
    <row r="10" spans="1:247" s="524" customFormat="1" ht="21" thickTop="1" thickBot="1">
      <c r="A10" s="511"/>
      <c r="B10" s="560" t="s">
        <v>92</v>
      </c>
      <c r="C10" s="513">
        <f>SUM(C11,C29)</f>
        <v>14691.675999999999</v>
      </c>
      <c r="D10" s="561"/>
      <c r="E10" s="513">
        <f>SUM(E11,E29)</f>
        <v>14691.675999999999</v>
      </c>
      <c r="F10" s="562"/>
      <c r="G10" s="562"/>
      <c r="H10" s="513">
        <f>SUM(H11,H29)</f>
        <v>14116177.157600373</v>
      </c>
      <c r="I10" s="562"/>
      <c r="J10" s="563">
        <f>SUM(J11,J29)</f>
        <v>14116177.157600373</v>
      </c>
      <c r="K10" s="514"/>
      <c r="L10" s="515">
        <f>SUM(L11,L29)</f>
        <v>3879867.5880000005</v>
      </c>
      <c r="N10" s="522"/>
      <c r="O10" s="517"/>
      <c r="P10" s="517"/>
      <c r="Q10" s="517"/>
      <c r="R10" s="517"/>
      <c r="S10" s="517"/>
      <c r="T10" s="518"/>
      <c r="U10" s="519"/>
      <c r="V10" s="520"/>
      <c r="W10" s="521"/>
      <c r="X10" s="521"/>
      <c r="Y10" s="521"/>
      <c r="Z10" s="521"/>
      <c r="AA10" s="522"/>
      <c r="AB10" s="517"/>
      <c r="AC10" s="517"/>
      <c r="AD10" s="517"/>
      <c r="AE10" s="517"/>
      <c r="AF10" s="517"/>
      <c r="AG10" s="518"/>
      <c r="AH10" s="519"/>
      <c r="AI10" s="520"/>
      <c r="AJ10" s="521"/>
      <c r="AK10" s="521"/>
      <c r="AL10" s="521"/>
      <c r="AM10" s="521"/>
      <c r="AN10" s="522"/>
      <c r="AO10" s="516"/>
      <c r="AP10" s="516"/>
      <c r="AQ10" s="516"/>
      <c r="AR10" s="516"/>
      <c r="AS10" s="516"/>
      <c r="AT10" s="516"/>
      <c r="AU10" s="516"/>
      <c r="AV10" s="516"/>
      <c r="AW10" s="516"/>
      <c r="AX10" s="516"/>
      <c r="AY10" s="516"/>
      <c r="AZ10" s="516"/>
      <c r="BA10" s="522"/>
      <c r="BB10" s="517"/>
      <c r="BC10" s="517"/>
      <c r="BD10" s="517"/>
      <c r="BE10" s="517"/>
      <c r="BF10" s="517"/>
      <c r="BG10" s="518"/>
      <c r="BH10" s="519"/>
      <c r="BI10" s="520"/>
      <c r="BJ10" s="521"/>
      <c r="BK10" s="521"/>
      <c r="BL10" s="521"/>
      <c r="BM10" s="521"/>
      <c r="BN10" s="522"/>
      <c r="BO10" s="517"/>
      <c r="BP10" s="517"/>
      <c r="BQ10" s="517"/>
      <c r="BR10" s="517"/>
      <c r="BS10" s="517"/>
      <c r="BT10" s="518"/>
      <c r="BU10" s="519"/>
      <c r="BV10" s="520"/>
      <c r="BW10" s="521"/>
      <c r="BX10" s="521"/>
      <c r="BY10" s="521"/>
      <c r="BZ10" s="521"/>
      <c r="CA10" s="522"/>
      <c r="CB10" s="517"/>
      <c r="CC10" s="517"/>
      <c r="CD10" s="517"/>
      <c r="CE10" s="517"/>
      <c r="CF10" s="517"/>
      <c r="CG10" s="518"/>
      <c r="CH10" s="519"/>
      <c r="CI10" s="520"/>
      <c r="CJ10" s="521"/>
      <c r="CK10" s="521"/>
      <c r="CL10" s="521"/>
      <c r="CM10" s="521"/>
      <c r="CN10" s="522"/>
      <c r="CO10" s="517"/>
      <c r="CP10" s="517"/>
      <c r="CQ10" s="517"/>
      <c r="CR10" s="517"/>
      <c r="CS10" s="517"/>
      <c r="CT10" s="518"/>
      <c r="CU10" s="519"/>
      <c r="CV10" s="520"/>
      <c r="CW10" s="521"/>
      <c r="CX10" s="521"/>
      <c r="CY10" s="521"/>
      <c r="CZ10" s="521"/>
      <c r="DA10" s="522"/>
      <c r="DB10" s="517"/>
      <c r="DC10" s="517"/>
      <c r="DD10" s="517"/>
      <c r="DE10" s="517"/>
      <c r="DF10" s="517"/>
      <c r="DG10" s="518"/>
      <c r="DH10" s="519"/>
      <c r="DI10" s="520"/>
      <c r="DJ10" s="521"/>
      <c r="DK10" s="521"/>
      <c r="DL10" s="521"/>
      <c r="DM10" s="521"/>
      <c r="DN10" s="522"/>
      <c r="DO10" s="517"/>
      <c r="DP10" s="517"/>
      <c r="DQ10" s="517"/>
      <c r="DR10" s="517"/>
      <c r="DS10" s="517"/>
      <c r="DT10" s="518"/>
      <c r="DU10" s="519"/>
      <c r="DV10" s="520"/>
      <c r="DW10" s="521"/>
      <c r="DX10" s="521"/>
      <c r="DY10" s="521"/>
      <c r="DZ10" s="521"/>
      <c r="EA10" s="522"/>
      <c r="EB10" s="517"/>
      <c r="EC10" s="517"/>
      <c r="ED10" s="517"/>
      <c r="EE10" s="517"/>
      <c r="EF10" s="517"/>
      <c r="EG10" s="518"/>
      <c r="EH10" s="519"/>
      <c r="EI10" s="520"/>
      <c r="EJ10" s="521"/>
      <c r="EK10" s="521"/>
      <c r="EL10" s="521"/>
      <c r="EM10" s="521"/>
      <c r="EN10" s="522"/>
      <c r="EO10" s="517"/>
      <c r="EP10" s="517"/>
      <c r="EQ10" s="517"/>
      <c r="ER10" s="517"/>
      <c r="ES10" s="517"/>
      <c r="ET10" s="518"/>
      <c r="EU10" s="519"/>
      <c r="EV10" s="520"/>
      <c r="EW10" s="521"/>
      <c r="EX10" s="521"/>
      <c r="EY10" s="521"/>
      <c r="EZ10" s="521"/>
      <c r="FA10" s="522"/>
      <c r="FB10" s="517"/>
      <c r="FC10" s="517"/>
      <c r="FD10" s="517"/>
      <c r="FE10" s="517"/>
      <c r="FF10" s="517"/>
      <c r="FG10" s="518"/>
      <c r="FH10" s="519"/>
      <c r="FI10" s="520"/>
      <c r="FJ10" s="521"/>
      <c r="FK10" s="521"/>
      <c r="FL10" s="521"/>
      <c r="FM10" s="521"/>
      <c r="FN10" s="522"/>
      <c r="FO10" s="517"/>
      <c r="FP10" s="517"/>
      <c r="FQ10" s="517"/>
      <c r="FR10" s="517"/>
      <c r="FS10" s="517"/>
      <c r="FT10" s="518"/>
      <c r="FU10" s="519"/>
      <c r="FV10" s="520"/>
      <c r="FW10" s="521"/>
      <c r="FX10" s="521"/>
      <c r="FY10" s="521"/>
      <c r="FZ10" s="521"/>
      <c r="GA10" s="522"/>
      <c r="GB10" s="517"/>
      <c r="GC10" s="517"/>
      <c r="GD10" s="517"/>
      <c r="GE10" s="517"/>
      <c r="GF10" s="517"/>
      <c r="GG10" s="518"/>
      <c r="GH10" s="519"/>
      <c r="GI10" s="520"/>
      <c r="GJ10" s="521"/>
      <c r="GK10" s="521"/>
      <c r="GL10" s="521"/>
      <c r="GM10" s="521"/>
      <c r="GN10" s="522"/>
      <c r="GO10" s="517"/>
      <c r="GP10" s="517"/>
      <c r="GQ10" s="517"/>
      <c r="GR10" s="517"/>
      <c r="GS10" s="517"/>
      <c r="GT10" s="518"/>
      <c r="GU10" s="519"/>
      <c r="GV10" s="520"/>
      <c r="GW10" s="521"/>
      <c r="GX10" s="521"/>
      <c r="GY10" s="521"/>
      <c r="GZ10" s="521"/>
      <c r="HA10" s="522"/>
      <c r="HB10" s="517"/>
      <c r="HC10" s="517"/>
      <c r="HD10" s="517"/>
      <c r="HE10" s="517"/>
      <c r="HF10" s="517"/>
      <c r="HG10" s="518"/>
      <c r="HH10" s="519"/>
      <c r="HI10" s="520"/>
      <c r="HJ10" s="521"/>
      <c r="HK10" s="521"/>
      <c r="HL10" s="521"/>
      <c r="HM10" s="521"/>
      <c r="HN10" s="522"/>
      <c r="HO10" s="517"/>
      <c r="HP10" s="517"/>
      <c r="HQ10" s="517"/>
      <c r="HR10" s="517"/>
      <c r="HS10" s="517"/>
      <c r="HT10" s="518"/>
      <c r="HU10" s="519"/>
      <c r="HV10" s="520"/>
      <c r="HW10" s="521"/>
      <c r="HX10" s="521"/>
      <c r="HY10" s="521"/>
      <c r="HZ10" s="521"/>
      <c r="IA10" s="522"/>
      <c r="IB10" s="517"/>
      <c r="IC10" s="517"/>
      <c r="ID10" s="517"/>
      <c r="IE10" s="517"/>
      <c r="IF10" s="517"/>
      <c r="IG10" s="518"/>
      <c r="IH10" s="519"/>
      <c r="II10" s="520"/>
      <c r="IJ10" s="523"/>
      <c r="IK10" s="523"/>
      <c r="IL10" s="523"/>
      <c r="IM10" s="523"/>
    </row>
    <row r="11" spans="1:247" s="16" customFormat="1" ht="15.75" thickBot="1">
      <c r="A11" s="3"/>
      <c r="B11" s="171" t="s">
        <v>93</v>
      </c>
      <c r="C11" s="154">
        <f>SUM(C21,C12)</f>
        <v>8595.6729999999989</v>
      </c>
      <c r="D11" s="172"/>
      <c r="E11" s="154">
        <f>SUM(E21,E12)</f>
        <v>8595.6729999999989</v>
      </c>
      <c r="F11" s="564"/>
      <c r="G11" s="565"/>
      <c r="H11" s="154">
        <f>SUM(H21,H12)</f>
        <v>9699668.9700000007</v>
      </c>
      <c r="I11" s="564"/>
      <c r="J11" s="566">
        <f>SUM(J21,J12)</f>
        <v>9699668.9700000007</v>
      </c>
      <c r="K11" s="35"/>
      <c r="L11" s="406">
        <f>SUM(L21,L12)</f>
        <v>3879867.5880000005</v>
      </c>
      <c r="N11" s="40"/>
      <c r="O11" s="269"/>
      <c r="P11" s="33"/>
      <c r="Q11" s="269"/>
      <c r="R11" s="269"/>
      <c r="S11" s="269"/>
      <c r="T11" s="270"/>
      <c r="U11" s="271"/>
      <c r="V11" s="272"/>
      <c r="W11" s="273"/>
      <c r="X11" s="273"/>
      <c r="Y11" s="273"/>
      <c r="Z11" s="273"/>
      <c r="AA11" s="40"/>
      <c r="AB11" s="269"/>
      <c r="AC11" s="33"/>
      <c r="AD11" s="269"/>
      <c r="AE11" s="269"/>
      <c r="AF11" s="269"/>
      <c r="AG11" s="270"/>
      <c r="AH11" s="271"/>
      <c r="AI11" s="272"/>
      <c r="AJ11" s="273"/>
      <c r="AK11" s="273"/>
      <c r="AL11" s="273"/>
      <c r="AM11" s="273"/>
      <c r="AN11" s="40"/>
      <c r="AO11"/>
      <c r="AP11"/>
      <c r="AQ11"/>
      <c r="AR11"/>
      <c r="AS11"/>
      <c r="AT11"/>
      <c r="AU11"/>
      <c r="AV11"/>
      <c r="AW11"/>
      <c r="AX11"/>
      <c r="AY11"/>
      <c r="AZ11"/>
      <c r="BA11" s="40"/>
      <c r="BB11" s="269"/>
      <c r="BC11" s="33"/>
      <c r="BD11" s="269"/>
      <c r="BE11" s="269"/>
      <c r="BF11" s="269"/>
      <c r="BG11" s="270"/>
      <c r="BH11" s="271"/>
      <c r="BI11" s="272"/>
      <c r="BJ11" s="273"/>
      <c r="BK11" s="273"/>
      <c r="BL11" s="273"/>
      <c r="BM11" s="273"/>
      <c r="BN11" s="40"/>
      <c r="BO11" s="269"/>
      <c r="BP11" s="33"/>
      <c r="BQ11" s="269"/>
      <c r="BR11" s="269"/>
      <c r="BS11" s="269"/>
      <c r="BT11" s="270"/>
      <c r="BU11" s="271"/>
      <c r="BV11" s="272"/>
      <c r="BW11" s="273"/>
      <c r="BX11" s="273"/>
      <c r="BY11" s="273"/>
      <c r="BZ11" s="273"/>
      <c r="CA11" s="40"/>
      <c r="CB11" s="269"/>
      <c r="CC11" s="33"/>
      <c r="CD11" s="269"/>
      <c r="CE11" s="269"/>
      <c r="CF11" s="269"/>
      <c r="CG11" s="270"/>
      <c r="CH11" s="271"/>
      <c r="CI11" s="272"/>
      <c r="CJ11" s="273"/>
      <c r="CK11" s="273"/>
      <c r="CL11" s="273"/>
      <c r="CM11" s="273"/>
      <c r="CN11" s="40"/>
      <c r="CO11" s="269"/>
      <c r="CP11" s="33"/>
      <c r="CQ11" s="269"/>
      <c r="CR11" s="269"/>
      <c r="CS11" s="269"/>
      <c r="CT11" s="270"/>
      <c r="CU11" s="271"/>
      <c r="CV11" s="272"/>
      <c r="CW11" s="273"/>
      <c r="CX11" s="273"/>
      <c r="CY11" s="273"/>
      <c r="CZ11" s="273"/>
      <c r="DA11" s="40"/>
      <c r="DB11" s="269"/>
      <c r="DC11" s="33"/>
      <c r="DD11" s="269"/>
      <c r="DE11" s="269"/>
      <c r="DF11" s="269"/>
      <c r="DG11" s="270"/>
      <c r="DH11" s="271"/>
      <c r="DI11" s="272"/>
      <c r="DJ11" s="273"/>
      <c r="DK11" s="273"/>
      <c r="DL11" s="273"/>
      <c r="DM11" s="273"/>
      <c r="DN11" s="40"/>
      <c r="DO11" s="269"/>
      <c r="DP11" s="33"/>
      <c r="DQ11" s="269"/>
      <c r="DR11" s="269"/>
      <c r="DS11" s="269"/>
      <c r="DT11" s="270"/>
      <c r="DU11" s="271"/>
      <c r="DV11" s="272"/>
      <c r="DW11" s="273"/>
      <c r="DX11" s="273"/>
      <c r="DY11" s="273"/>
      <c r="DZ11" s="273"/>
      <c r="EA11" s="40"/>
      <c r="EB11" s="269"/>
      <c r="EC11" s="33"/>
      <c r="ED11" s="269"/>
      <c r="EE11" s="269"/>
      <c r="EF11" s="269"/>
      <c r="EG11" s="270"/>
      <c r="EH11" s="271"/>
      <c r="EI11" s="272"/>
      <c r="EJ11" s="273"/>
      <c r="EK11" s="273"/>
      <c r="EL11" s="273"/>
      <c r="EM11" s="273"/>
      <c r="EN11" s="40"/>
      <c r="EO11" s="269"/>
      <c r="EP11" s="33"/>
      <c r="EQ11" s="269"/>
      <c r="ER11" s="269"/>
      <c r="ES11" s="269"/>
      <c r="ET11" s="270"/>
      <c r="EU11" s="271"/>
      <c r="EV11" s="272"/>
      <c r="EW11" s="273"/>
      <c r="EX11" s="273"/>
      <c r="EY11" s="273"/>
      <c r="EZ11" s="273"/>
      <c r="FA11" s="40"/>
      <c r="FB11" s="269"/>
      <c r="FC11" s="33"/>
      <c r="FD11" s="269"/>
      <c r="FE11" s="269"/>
      <c r="FF11" s="269"/>
      <c r="FG11" s="270"/>
      <c r="FH11" s="271"/>
      <c r="FI11" s="272"/>
      <c r="FJ11" s="273"/>
      <c r="FK11" s="273"/>
      <c r="FL11" s="273"/>
      <c r="FM11" s="273"/>
      <c r="FN11" s="40"/>
      <c r="FO11" s="269"/>
      <c r="FP11" s="33"/>
      <c r="FQ11" s="269"/>
      <c r="FR11" s="269"/>
      <c r="FS11" s="269"/>
      <c r="FT11" s="270"/>
      <c r="FU11" s="271"/>
      <c r="FV11" s="272"/>
      <c r="FW11" s="273"/>
      <c r="FX11" s="273"/>
      <c r="FY11" s="273"/>
      <c r="FZ11" s="273"/>
      <c r="GA11" s="40"/>
      <c r="GB11" s="269"/>
      <c r="GC11" s="33"/>
      <c r="GD11" s="269"/>
      <c r="GE11" s="269"/>
      <c r="GF11" s="269"/>
      <c r="GG11" s="270"/>
      <c r="GH11" s="271"/>
      <c r="GI11" s="272"/>
      <c r="GJ11" s="273"/>
      <c r="GK11" s="273"/>
      <c r="GL11" s="273"/>
      <c r="GM11" s="273"/>
      <c r="GN11" s="40"/>
      <c r="GO11" s="269"/>
      <c r="GP11" s="33"/>
      <c r="GQ11" s="269"/>
      <c r="GR11" s="269"/>
      <c r="GS11" s="269"/>
      <c r="GT11" s="270"/>
      <c r="GU11" s="271"/>
      <c r="GV11" s="272"/>
      <c r="GW11" s="273"/>
      <c r="GX11" s="273"/>
      <c r="GY11" s="273"/>
      <c r="GZ11" s="273"/>
      <c r="HA11" s="40"/>
      <c r="HB11" s="269"/>
      <c r="HC11" s="33"/>
      <c r="HD11" s="269"/>
      <c r="HE11" s="269"/>
      <c r="HF11" s="269"/>
      <c r="HG11" s="270"/>
      <c r="HH11" s="271"/>
      <c r="HI11" s="272"/>
      <c r="HJ11" s="273"/>
      <c r="HK11" s="273"/>
      <c r="HL11" s="273"/>
      <c r="HM11" s="273"/>
      <c r="HN11" s="40"/>
      <c r="HO11" s="269"/>
      <c r="HP11" s="33"/>
      <c r="HQ11" s="269"/>
      <c r="HR11" s="269"/>
      <c r="HS11" s="269"/>
      <c r="HT11" s="270"/>
      <c r="HU11" s="271"/>
      <c r="HV11" s="272"/>
      <c r="HW11" s="273"/>
      <c r="HX11" s="273"/>
      <c r="HY11" s="273"/>
      <c r="HZ11" s="273"/>
      <c r="IA11" s="40"/>
      <c r="IB11" s="269"/>
      <c r="IC11" s="33"/>
      <c r="ID11" s="269"/>
      <c r="IE11" s="269"/>
      <c r="IF11" s="269"/>
      <c r="IG11" s="270"/>
      <c r="IH11" s="271"/>
      <c r="II11" s="272"/>
      <c r="IJ11" s="38"/>
      <c r="IK11" s="38"/>
      <c r="IL11" s="38"/>
      <c r="IM11" s="38"/>
    </row>
    <row r="12" spans="1:247" s="16" customFormat="1" ht="15.75" thickBot="1">
      <c r="A12" s="3"/>
      <c r="B12" s="567" t="s">
        <v>94</v>
      </c>
      <c r="C12" s="74">
        <f>SUM(C13:C20)</f>
        <v>3360.38</v>
      </c>
      <c r="D12" s="568"/>
      <c r="E12" s="74">
        <f>SUM(E13:E20)</f>
        <v>3360.38</v>
      </c>
      <c r="F12" s="569"/>
      <c r="G12" s="569"/>
      <c r="H12" s="74">
        <f>SUM(H13:H20)</f>
        <v>3783787.8799999994</v>
      </c>
      <c r="I12" s="570"/>
      <c r="J12" s="571">
        <f>SUM(J13:J20)</f>
        <v>3783787.8799999994</v>
      </c>
      <c r="K12" s="35"/>
      <c r="L12" s="407">
        <f>SUM(L13:L20)</f>
        <v>1513515.152</v>
      </c>
      <c r="N12" s="40"/>
      <c r="O12" s="269"/>
      <c r="P12" s="33"/>
      <c r="Q12" s="269"/>
      <c r="R12" s="269"/>
      <c r="S12" s="269"/>
      <c r="T12" s="270"/>
      <c r="U12" s="271"/>
      <c r="V12" s="272"/>
      <c r="W12" s="273"/>
      <c r="X12" s="273"/>
      <c r="Y12" s="273"/>
      <c r="Z12" s="273"/>
      <c r="AA12" s="40"/>
      <c r="AB12" s="269"/>
      <c r="AC12" s="33"/>
      <c r="AD12" s="269"/>
      <c r="AE12" s="269"/>
      <c r="AF12" s="269"/>
      <c r="AG12" s="270"/>
      <c r="AH12" s="271"/>
      <c r="AI12" s="272"/>
      <c r="AJ12" s="273"/>
      <c r="AK12" s="273"/>
      <c r="AL12" s="273"/>
      <c r="AM12" s="273"/>
      <c r="AN12" s="40"/>
      <c r="AO12"/>
      <c r="AP12"/>
      <c r="AQ12"/>
      <c r="AR12"/>
      <c r="AS12"/>
      <c r="AT12"/>
      <c r="AU12"/>
      <c r="AV12"/>
      <c r="AW12"/>
      <c r="AX12"/>
      <c r="AY12"/>
      <c r="AZ12"/>
      <c r="BA12" s="40"/>
      <c r="BB12" s="269"/>
      <c r="BC12" s="33"/>
      <c r="BD12" s="269"/>
      <c r="BE12" s="269"/>
      <c r="BF12" s="269"/>
      <c r="BG12" s="270"/>
      <c r="BH12" s="271"/>
      <c r="BI12" s="272"/>
      <c r="BJ12" s="273"/>
      <c r="BK12" s="273"/>
      <c r="BL12" s="273"/>
      <c r="BM12" s="273"/>
      <c r="BN12" s="40"/>
      <c r="BO12" s="269"/>
      <c r="BP12" s="33"/>
      <c r="BQ12" s="269"/>
      <c r="BR12" s="269"/>
      <c r="BS12" s="269"/>
      <c r="BT12" s="270"/>
      <c r="BU12" s="271"/>
      <c r="BV12" s="272"/>
      <c r="BW12" s="273"/>
      <c r="BX12" s="273"/>
      <c r="BY12" s="273"/>
      <c r="BZ12" s="273"/>
      <c r="CA12" s="40"/>
      <c r="CB12" s="269"/>
      <c r="CC12" s="33"/>
      <c r="CD12" s="269"/>
      <c r="CE12" s="269"/>
      <c r="CF12" s="269"/>
      <c r="CG12" s="270"/>
      <c r="CH12" s="271"/>
      <c r="CI12" s="272"/>
      <c r="CJ12" s="273"/>
      <c r="CK12" s="273"/>
      <c r="CL12" s="273"/>
      <c r="CM12" s="273"/>
      <c r="CN12" s="40"/>
      <c r="CO12" s="269"/>
      <c r="CP12" s="33"/>
      <c r="CQ12" s="269"/>
      <c r="CR12" s="269"/>
      <c r="CS12" s="269"/>
      <c r="CT12" s="270"/>
      <c r="CU12" s="271"/>
      <c r="CV12" s="272"/>
      <c r="CW12" s="273"/>
      <c r="CX12" s="273"/>
      <c r="CY12" s="273"/>
      <c r="CZ12" s="273"/>
      <c r="DA12" s="40"/>
      <c r="DB12" s="269"/>
      <c r="DC12" s="33"/>
      <c r="DD12" s="269"/>
      <c r="DE12" s="269"/>
      <c r="DF12" s="269"/>
      <c r="DG12" s="270"/>
      <c r="DH12" s="271"/>
      <c r="DI12" s="272"/>
      <c r="DJ12" s="273"/>
      <c r="DK12" s="273"/>
      <c r="DL12" s="273"/>
      <c r="DM12" s="273"/>
      <c r="DN12" s="40"/>
      <c r="DO12" s="269"/>
      <c r="DP12" s="33"/>
      <c r="DQ12" s="269"/>
      <c r="DR12" s="269"/>
      <c r="DS12" s="269"/>
      <c r="DT12" s="270"/>
      <c r="DU12" s="271"/>
      <c r="DV12" s="272"/>
      <c r="DW12" s="273"/>
      <c r="DX12" s="273"/>
      <c r="DY12" s="273"/>
      <c r="DZ12" s="273"/>
      <c r="EA12" s="40"/>
      <c r="EB12" s="269"/>
      <c r="EC12" s="33"/>
      <c r="ED12" s="269"/>
      <c r="EE12" s="269"/>
      <c r="EF12" s="269"/>
      <c r="EG12" s="270"/>
      <c r="EH12" s="271"/>
      <c r="EI12" s="272"/>
      <c r="EJ12" s="273"/>
      <c r="EK12" s="273"/>
      <c r="EL12" s="273"/>
      <c r="EM12" s="273"/>
      <c r="EN12" s="40"/>
      <c r="EO12" s="269"/>
      <c r="EP12" s="33"/>
      <c r="EQ12" s="269"/>
      <c r="ER12" s="269"/>
      <c r="ES12" s="269"/>
      <c r="ET12" s="270"/>
      <c r="EU12" s="271"/>
      <c r="EV12" s="272"/>
      <c r="EW12" s="273"/>
      <c r="EX12" s="273"/>
      <c r="EY12" s="273"/>
      <c r="EZ12" s="273"/>
      <c r="FA12" s="40"/>
      <c r="FB12" s="269"/>
      <c r="FC12" s="33"/>
      <c r="FD12" s="269"/>
      <c r="FE12" s="269"/>
      <c r="FF12" s="269"/>
      <c r="FG12" s="270"/>
      <c r="FH12" s="271"/>
      <c r="FI12" s="272"/>
      <c r="FJ12" s="273"/>
      <c r="FK12" s="273"/>
      <c r="FL12" s="273"/>
      <c r="FM12" s="273"/>
      <c r="FN12" s="40"/>
      <c r="FO12" s="269"/>
      <c r="FP12" s="33"/>
      <c r="FQ12" s="269"/>
      <c r="FR12" s="269"/>
      <c r="FS12" s="269"/>
      <c r="FT12" s="270"/>
      <c r="FU12" s="271"/>
      <c r="FV12" s="272"/>
      <c r="FW12" s="273"/>
      <c r="FX12" s="273"/>
      <c r="FY12" s="273"/>
      <c r="FZ12" s="273"/>
      <c r="GA12" s="40"/>
      <c r="GB12" s="269"/>
      <c r="GC12" s="33"/>
      <c r="GD12" s="269"/>
      <c r="GE12" s="269"/>
      <c r="GF12" s="269"/>
      <c r="GG12" s="270"/>
      <c r="GH12" s="271"/>
      <c r="GI12" s="272"/>
      <c r="GJ12" s="273"/>
      <c r="GK12" s="273"/>
      <c r="GL12" s="273"/>
      <c r="GM12" s="273"/>
      <c r="GN12" s="40"/>
      <c r="GO12" s="269"/>
      <c r="GP12" s="33"/>
      <c r="GQ12" s="269"/>
      <c r="GR12" s="269"/>
      <c r="GS12" s="269"/>
      <c r="GT12" s="270"/>
      <c r="GU12" s="271"/>
      <c r="GV12" s="272"/>
      <c r="GW12" s="273"/>
      <c r="GX12" s="273"/>
      <c r="GY12" s="273"/>
      <c r="GZ12" s="273"/>
      <c r="HA12" s="40"/>
      <c r="HB12" s="269"/>
      <c r="HC12" s="33"/>
      <c r="HD12" s="269"/>
      <c r="HE12" s="269"/>
      <c r="HF12" s="269"/>
      <c r="HG12" s="270"/>
      <c r="HH12" s="271"/>
      <c r="HI12" s="272"/>
      <c r="HJ12" s="273"/>
      <c r="HK12" s="273"/>
      <c r="HL12" s="273"/>
      <c r="HM12" s="273"/>
      <c r="HN12" s="40"/>
      <c r="HO12" s="269"/>
      <c r="HP12" s="33"/>
      <c r="HQ12" s="269"/>
      <c r="HR12" s="269"/>
      <c r="HS12" s="269"/>
      <c r="HT12" s="270"/>
      <c r="HU12" s="271"/>
      <c r="HV12" s="272"/>
      <c r="HW12" s="273"/>
      <c r="HX12" s="273"/>
      <c r="HY12" s="273"/>
      <c r="HZ12" s="273"/>
      <c r="IA12" s="40"/>
      <c r="IB12" s="269"/>
      <c r="IC12" s="33"/>
      <c r="ID12" s="269"/>
      <c r="IE12" s="269"/>
      <c r="IF12" s="269"/>
      <c r="IG12" s="270"/>
      <c r="IH12" s="271"/>
      <c r="II12" s="272"/>
      <c r="IJ12" s="38"/>
      <c r="IK12" s="38"/>
      <c r="IL12" s="38"/>
      <c r="IM12" s="38"/>
    </row>
    <row r="13" spans="1:247" s="16" customFormat="1" ht="15.75" thickBot="1">
      <c r="A13" s="3"/>
      <c r="B13" s="572" t="str">
        <f>'CUADRO DE AREAS'!C17</f>
        <v>Reserva Víal - Intersección AK 68-  Av. Congreso Eucaristico por AC 22 - Av. Ferrocarril de O. - (1)</v>
      </c>
      <c r="C13" s="71">
        <f>'CUADRO DE AREAS'!D17</f>
        <v>529.32000000000005</v>
      </c>
      <c r="D13" s="170"/>
      <c r="E13" s="71">
        <f t="shared" ref="E13:E20" si="0">SUM(C13:D13)</f>
        <v>529.32000000000005</v>
      </c>
      <c r="F13" s="141">
        <v>1126</v>
      </c>
      <c r="G13" s="141"/>
      <c r="H13" s="71">
        <f t="shared" ref="H13:H20" si="1">E13*F13</f>
        <v>596014.32000000007</v>
      </c>
      <c r="I13" s="573"/>
      <c r="J13" s="574">
        <f t="shared" ref="J13:J20" si="2">SUM(H13:I13)</f>
        <v>596014.32000000007</v>
      </c>
      <c r="K13" s="395"/>
      <c r="L13" s="408">
        <f t="shared" ref="L13:L20" si="3">(SUM(J13:K13))*(0.4)</f>
        <v>238405.72800000003</v>
      </c>
      <c r="M13" s="272"/>
      <c r="N13" s="40"/>
      <c r="O13" s="269"/>
      <c r="P13" s="33"/>
      <c r="Q13" s="269"/>
      <c r="R13" s="269"/>
      <c r="S13" s="269"/>
      <c r="T13" s="270"/>
      <c r="U13" s="271"/>
      <c r="V13" s="272"/>
      <c r="W13" s="273"/>
      <c r="X13" s="273"/>
      <c r="Y13" s="273"/>
      <c r="Z13" s="273"/>
      <c r="AA13" s="40"/>
      <c r="AB13" s="269"/>
      <c r="AC13" s="33"/>
      <c r="AD13" s="269"/>
      <c r="AE13" s="269"/>
      <c r="AF13" s="269"/>
      <c r="AG13" s="270"/>
      <c r="AH13" s="271"/>
      <c r="AI13" s="272"/>
      <c r="AJ13" s="273"/>
      <c r="AK13" s="273"/>
      <c r="AL13" s="273"/>
      <c r="AM13" s="273"/>
      <c r="AN13" s="40"/>
      <c r="AO13"/>
      <c r="AP13"/>
      <c r="AQ13"/>
      <c r="AR13"/>
      <c r="AS13"/>
      <c r="AT13"/>
      <c r="AU13"/>
      <c r="AV13"/>
      <c r="AW13"/>
      <c r="AX13"/>
      <c r="AY13"/>
      <c r="AZ13"/>
      <c r="BA13" s="40"/>
      <c r="BB13" s="269"/>
      <c r="BC13" s="33"/>
      <c r="BD13" s="269"/>
      <c r="BE13" s="269"/>
      <c r="BF13" s="269"/>
      <c r="BG13" s="270"/>
      <c r="BH13" s="271"/>
      <c r="BI13" s="272"/>
      <c r="BJ13" s="273"/>
      <c r="BK13" s="273"/>
      <c r="BL13" s="273"/>
      <c r="BM13" s="273"/>
      <c r="BN13" s="40"/>
      <c r="BO13" s="269"/>
      <c r="BP13" s="33"/>
      <c r="BQ13" s="269"/>
      <c r="BR13" s="269"/>
      <c r="BS13" s="269"/>
      <c r="BT13" s="270"/>
      <c r="BU13" s="271"/>
      <c r="BV13" s="272"/>
      <c r="BW13" s="273"/>
      <c r="BX13" s="273"/>
      <c r="BY13" s="273"/>
      <c r="BZ13" s="273"/>
      <c r="CA13" s="40"/>
      <c r="CB13" s="269"/>
      <c r="CC13" s="33"/>
      <c r="CD13" s="269"/>
      <c r="CE13" s="269"/>
      <c r="CF13" s="269"/>
      <c r="CG13" s="270"/>
      <c r="CH13" s="271"/>
      <c r="CI13" s="272"/>
      <c r="CJ13" s="273"/>
      <c r="CK13" s="273"/>
      <c r="CL13" s="273"/>
      <c r="CM13" s="273"/>
      <c r="CN13" s="40"/>
      <c r="CO13" s="269"/>
      <c r="CP13" s="33"/>
      <c r="CQ13" s="269"/>
      <c r="CR13" s="269"/>
      <c r="CS13" s="269"/>
      <c r="CT13" s="270"/>
      <c r="CU13" s="271"/>
      <c r="CV13" s="272"/>
      <c r="CW13" s="273"/>
      <c r="CX13" s="273"/>
      <c r="CY13" s="273"/>
      <c r="CZ13" s="273"/>
      <c r="DA13" s="40"/>
      <c r="DB13" s="269"/>
      <c r="DC13" s="33"/>
      <c r="DD13" s="269"/>
      <c r="DE13" s="269"/>
      <c r="DF13" s="269"/>
      <c r="DG13" s="270"/>
      <c r="DH13" s="271"/>
      <c r="DI13" s="272"/>
      <c r="DJ13" s="273"/>
      <c r="DK13" s="273"/>
      <c r="DL13" s="273"/>
      <c r="DM13" s="273"/>
      <c r="DN13" s="40"/>
      <c r="DO13" s="269"/>
      <c r="DP13" s="33"/>
      <c r="DQ13" s="269"/>
      <c r="DR13" s="269"/>
      <c r="DS13" s="269"/>
      <c r="DT13" s="270"/>
      <c r="DU13" s="271"/>
      <c r="DV13" s="272"/>
      <c r="DW13" s="273"/>
      <c r="DX13" s="273"/>
      <c r="DY13" s="273"/>
      <c r="DZ13" s="273"/>
      <c r="EA13" s="40"/>
      <c r="EB13" s="269"/>
      <c r="EC13" s="33"/>
      <c r="ED13" s="269"/>
      <c r="EE13" s="269"/>
      <c r="EF13" s="269"/>
      <c r="EG13" s="270"/>
      <c r="EH13" s="271"/>
      <c r="EI13" s="272"/>
      <c r="EJ13" s="273"/>
      <c r="EK13" s="273"/>
      <c r="EL13" s="273"/>
      <c r="EM13" s="273"/>
      <c r="EN13" s="40"/>
      <c r="EO13" s="269"/>
      <c r="EP13" s="33"/>
      <c r="EQ13" s="269"/>
      <c r="ER13" s="269"/>
      <c r="ES13" s="269"/>
      <c r="ET13" s="270"/>
      <c r="EU13" s="271"/>
      <c r="EV13" s="272"/>
      <c r="EW13" s="273"/>
      <c r="EX13" s="273"/>
      <c r="EY13" s="273"/>
      <c r="EZ13" s="273"/>
      <c r="FA13" s="40"/>
      <c r="FB13" s="269"/>
      <c r="FC13" s="33"/>
      <c r="FD13" s="269"/>
      <c r="FE13" s="269"/>
      <c r="FF13" s="269"/>
      <c r="FG13" s="270"/>
      <c r="FH13" s="271"/>
      <c r="FI13" s="272"/>
      <c r="FJ13" s="273"/>
      <c r="FK13" s="273"/>
      <c r="FL13" s="273"/>
      <c r="FM13" s="273"/>
      <c r="FN13" s="40"/>
      <c r="FO13" s="269"/>
      <c r="FP13" s="33"/>
      <c r="FQ13" s="269"/>
      <c r="FR13" s="269"/>
      <c r="FS13" s="269"/>
      <c r="FT13" s="270"/>
      <c r="FU13" s="271"/>
      <c r="FV13" s="272"/>
      <c r="FW13" s="273"/>
      <c r="FX13" s="273"/>
      <c r="FY13" s="273"/>
      <c r="FZ13" s="273"/>
      <c r="GA13" s="40"/>
      <c r="GB13" s="269"/>
      <c r="GC13" s="33"/>
      <c r="GD13" s="269"/>
      <c r="GE13" s="269"/>
      <c r="GF13" s="269"/>
      <c r="GG13" s="270"/>
      <c r="GH13" s="271"/>
      <c r="GI13" s="272"/>
      <c r="GJ13" s="273"/>
      <c r="GK13" s="273"/>
      <c r="GL13" s="273"/>
      <c r="GM13" s="273"/>
      <c r="GN13" s="40"/>
      <c r="GO13" s="269"/>
      <c r="GP13" s="33"/>
      <c r="GQ13" s="269"/>
      <c r="GR13" s="269"/>
      <c r="GS13" s="269"/>
      <c r="GT13" s="270"/>
      <c r="GU13" s="271"/>
      <c r="GV13" s="272"/>
      <c r="GW13" s="273"/>
      <c r="GX13" s="273"/>
      <c r="GY13" s="273"/>
      <c r="GZ13" s="273"/>
      <c r="HA13" s="40"/>
      <c r="HB13" s="269"/>
      <c r="HC13" s="33"/>
      <c r="HD13" s="269"/>
      <c r="HE13" s="269"/>
      <c r="HF13" s="269"/>
      <c r="HG13" s="270"/>
      <c r="HH13" s="271"/>
      <c r="HI13" s="272"/>
      <c r="HJ13" s="273"/>
      <c r="HK13" s="273"/>
      <c r="HL13" s="273"/>
      <c r="HM13" s="273"/>
      <c r="HN13" s="40"/>
      <c r="HO13" s="269"/>
      <c r="HP13" s="33"/>
      <c r="HQ13" s="269"/>
      <c r="HR13" s="269"/>
      <c r="HS13" s="269"/>
      <c r="HT13" s="270"/>
      <c r="HU13" s="271"/>
      <c r="HV13" s="272"/>
      <c r="HW13" s="273"/>
      <c r="HX13" s="273"/>
      <c r="HY13" s="273"/>
      <c r="HZ13" s="273"/>
      <c r="IA13" s="40"/>
      <c r="IB13" s="269"/>
      <c r="IC13" s="33"/>
      <c r="ID13" s="269"/>
      <c r="IE13" s="269"/>
      <c r="IF13" s="269"/>
      <c r="IG13" s="270"/>
      <c r="IH13" s="271"/>
      <c r="II13" s="272"/>
      <c r="IJ13" s="38"/>
      <c r="IK13" s="38"/>
      <c r="IL13" s="38"/>
      <c r="IM13" s="38"/>
    </row>
    <row r="14" spans="1:247" s="16" customFormat="1" ht="15.75" thickBot="1">
      <c r="A14" s="3"/>
      <c r="B14" s="572" t="str">
        <f>'CUADRO DE AREAS'!C18</f>
        <v>Reserva Víal - AC 22 - Av. Ferrocarril de Occidente - (2)</v>
      </c>
      <c r="C14" s="71">
        <f>'CUADRO DE AREAS'!D18</f>
        <v>1560.49</v>
      </c>
      <c r="D14" s="170"/>
      <c r="E14" s="71">
        <f t="shared" si="0"/>
        <v>1560.49</v>
      </c>
      <c r="F14" s="141">
        <v>1126</v>
      </c>
      <c r="G14" s="141"/>
      <c r="H14" s="71">
        <f t="shared" si="1"/>
        <v>1757111.74</v>
      </c>
      <c r="I14" s="573"/>
      <c r="J14" s="574">
        <f t="shared" si="2"/>
        <v>1757111.74</v>
      </c>
      <c r="K14" s="35"/>
      <c r="L14" s="408">
        <f t="shared" si="3"/>
        <v>702844.696</v>
      </c>
      <c r="M14"/>
      <c r="N14"/>
      <c r="O14"/>
      <c r="P14" s="33"/>
      <c r="Q14" s="269"/>
      <c r="R14" s="269"/>
      <c r="S14" s="269"/>
      <c r="T14" s="270"/>
      <c r="U14" s="271"/>
      <c r="V14" s="272"/>
      <c r="W14" s="273"/>
      <c r="X14" s="273"/>
      <c r="Y14" s="273"/>
      <c r="Z14" s="273"/>
      <c r="AA14" s="40"/>
      <c r="AB14" s="269"/>
      <c r="AC14" s="33"/>
      <c r="AD14" s="269"/>
      <c r="AE14" s="269"/>
      <c r="AF14" s="269"/>
      <c r="AG14" s="270"/>
      <c r="AH14" s="271"/>
      <c r="AI14" s="272"/>
      <c r="AJ14" s="273"/>
      <c r="AK14" s="273"/>
      <c r="AL14" s="273"/>
      <c r="AM14" s="273"/>
      <c r="AN14" s="40"/>
      <c r="AO14"/>
      <c r="AP14"/>
      <c r="AQ14"/>
      <c r="AR14"/>
      <c r="AS14"/>
      <c r="AT14"/>
      <c r="AU14"/>
      <c r="AV14"/>
      <c r="AW14"/>
      <c r="AX14"/>
      <c r="AY14"/>
      <c r="AZ14"/>
      <c r="BA14" s="40"/>
      <c r="BB14" s="269"/>
      <c r="BC14" s="33"/>
      <c r="BD14" s="269"/>
      <c r="BE14" s="269"/>
      <c r="BF14" s="269"/>
      <c r="BG14" s="270"/>
      <c r="BH14" s="271"/>
      <c r="BI14" s="272"/>
      <c r="BJ14" s="273"/>
      <c r="BK14" s="273"/>
      <c r="BL14" s="273"/>
      <c r="BM14" s="273"/>
      <c r="BN14" s="40"/>
      <c r="BO14" s="269"/>
      <c r="BP14" s="33"/>
      <c r="BQ14" s="269"/>
      <c r="BR14" s="269"/>
      <c r="BS14" s="269"/>
      <c r="BT14" s="270"/>
      <c r="BU14" s="271"/>
      <c r="BV14" s="272"/>
      <c r="BW14" s="273"/>
      <c r="BX14" s="273"/>
      <c r="BY14" s="273"/>
      <c r="BZ14" s="273"/>
      <c r="CA14" s="40"/>
      <c r="CB14" s="269"/>
      <c r="CC14" s="33"/>
      <c r="CD14" s="269"/>
      <c r="CE14" s="269"/>
      <c r="CF14" s="269"/>
      <c r="CG14" s="270"/>
      <c r="CH14" s="271"/>
      <c r="CI14" s="272"/>
      <c r="CJ14" s="273"/>
      <c r="CK14" s="273"/>
      <c r="CL14" s="273"/>
      <c r="CM14" s="273"/>
      <c r="CN14" s="40"/>
      <c r="CO14" s="269"/>
      <c r="CP14" s="33"/>
      <c r="CQ14" s="269"/>
      <c r="CR14" s="269"/>
      <c r="CS14" s="269"/>
      <c r="CT14" s="270"/>
      <c r="CU14" s="271"/>
      <c r="CV14" s="272"/>
      <c r="CW14" s="273"/>
      <c r="CX14" s="273"/>
      <c r="CY14" s="273"/>
      <c r="CZ14" s="273"/>
      <c r="DA14" s="40"/>
      <c r="DB14" s="269"/>
      <c r="DC14" s="33"/>
      <c r="DD14" s="269"/>
      <c r="DE14" s="269"/>
      <c r="DF14" s="269"/>
      <c r="DG14" s="270"/>
      <c r="DH14" s="271"/>
      <c r="DI14" s="272"/>
      <c r="DJ14" s="273"/>
      <c r="DK14" s="273"/>
      <c r="DL14" s="273"/>
      <c r="DM14" s="273"/>
      <c r="DN14" s="40"/>
      <c r="DO14" s="269"/>
      <c r="DP14" s="33"/>
      <c r="DQ14" s="269"/>
      <c r="DR14" s="269"/>
      <c r="DS14" s="269"/>
      <c r="DT14" s="270"/>
      <c r="DU14" s="271"/>
      <c r="DV14" s="272"/>
      <c r="DW14" s="273"/>
      <c r="DX14" s="273"/>
      <c r="DY14" s="273"/>
      <c r="DZ14" s="273"/>
      <c r="EA14" s="40"/>
      <c r="EB14" s="269"/>
      <c r="EC14" s="33"/>
      <c r="ED14" s="269"/>
      <c r="EE14" s="269"/>
      <c r="EF14" s="269"/>
      <c r="EG14" s="270"/>
      <c r="EH14" s="271"/>
      <c r="EI14" s="272"/>
      <c r="EJ14" s="273"/>
      <c r="EK14" s="273"/>
      <c r="EL14" s="273"/>
      <c r="EM14" s="273"/>
      <c r="EN14" s="40"/>
      <c r="EO14" s="269"/>
      <c r="EP14" s="33"/>
      <c r="EQ14" s="269"/>
      <c r="ER14" s="269"/>
      <c r="ES14" s="269"/>
      <c r="ET14" s="270"/>
      <c r="EU14" s="271"/>
      <c r="EV14" s="272"/>
      <c r="EW14" s="273"/>
      <c r="EX14" s="273"/>
      <c r="EY14" s="273"/>
      <c r="EZ14" s="273"/>
      <c r="FA14" s="40"/>
      <c r="FB14" s="269"/>
      <c r="FC14" s="33"/>
      <c r="FD14" s="269"/>
      <c r="FE14" s="269"/>
      <c r="FF14" s="269"/>
      <c r="FG14" s="270"/>
      <c r="FH14" s="271"/>
      <c r="FI14" s="272"/>
      <c r="FJ14" s="273"/>
      <c r="FK14" s="273"/>
      <c r="FL14" s="273"/>
      <c r="FM14" s="273"/>
      <c r="FN14" s="40"/>
      <c r="FO14" s="269"/>
      <c r="FP14" s="33"/>
      <c r="FQ14" s="269"/>
      <c r="FR14" s="269"/>
      <c r="FS14" s="269"/>
      <c r="FT14" s="270"/>
      <c r="FU14" s="271"/>
      <c r="FV14" s="272"/>
      <c r="FW14" s="273"/>
      <c r="FX14" s="273"/>
      <c r="FY14" s="273"/>
      <c r="FZ14" s="273"/>
      <c r="GA14" s="40"/>
      <c r="GB14" s="269"/>
      <c r="GC14" s="33"/>
      <c r="GD14" s="269"/>
      <c r="GE14" s="269"/>
      <c r="GF14" s="269"/>
      <c r="GG14" s="270"/>
      <c r="GH14" s="271"/>
      <c r="GI14" s="272"/>
      <c r="GJ14" s="273"/>
      <c r="GK14" s="273"/>
      <c r="GL14" s="273"/>
      <c r="GM14" s="273"/>
      <c r="GN14" s="40"/>
      <c r="GO14" s="269"/>
      <c r="GP14" s="33"/>
      <c r="GQ14" s="269"/>
      <c r="GR14" s="269"/>
      <c r="GS14" s="269"/>
      <c r="GT14" s="270"/>
      <c r="GU14" s="271"/>
      <c r="GV14" s="272"/>
      <c r="GW14" s="273"/>
      <c r="GX14" s="273"/>
      <c r="GY14" s="273"/>
      <c r="GZ14" s="273"/>
      <c r="HA14" s="40"/>
      <c r="HB14" s="269"/>
      <c r="HC14" s="33"/>
      <c r="HD14" s="269"/>
      <c r="HE14" s="269"/>
      <c r="HF14" s="269"/>
      <c r="HG14" s="270"/>
      <c r="HH14" s="271"/>
      <c r="HI14" s="272"/>
      <c r="HJ14" s="273"/>
      <c r="HK14" s="273"/>
      <c r="HL14" s="273"/>
      <c r="HM14" s="273"/>
      <c r="HN14" s="40"/>
      <c r="HO14" s="269"/>
      <c r="HP14" s="33"/>
      <c r="HQ14" s="269"/>
      <c r="HR14" s="269"/>
      <c r="HS14" s="269"/>
      <c r="HT14" s="270"/>
      <c r="HU14" s="271"/>
      <c r="HV14" s="272"/>
      <c r="HW14" s="273"/>
      <c r="HX14" s="273"/>
      <c r="HY14" s="273"/>
      <c r="HZ14" s="273"/>
      <c r="IA14" s="40"/>
      <c r="IB14" s="269"/>
      <c r="IC14" s="33"/>
      <c r="ID14" s="269"/>
      <c r="IE14" s="269"/>
      <c r="IF14" s="269"/>
      <c r="IG14" s="270"/>
      <c r="IH14" s="271"/>
      <c r="II14" s="272"/>
      <c r="IJ14" s="38"/>
      <c r="IK14" s="38"/>
      <c r="IL14" s="38"/>
      <c r="IM14" s="38"/>
    </row>
    <row r="15" spans="1:247" s="16" customFormat="1" ht="15.75" thickBot="1">
      <c r="A15" s="3"/>
      <c r="B15" s="572" t="str">
        <f>'CUADRO DE AREAS'!C19</f>
        <v>Reserva Víal AK 68 - Av.  Congreso Eucarístico  (1)</v>
      </c>
      <c r="C15" s="71">
        <f>'CUADRO DE AREAS'!D19</f>
        <v>2.5299999999999998</v>
      </c>
      <c r="D15" s="170"/>
      <c r="E15" s="71">
        <f t="shared" si="0"/>
        <v>2.5299999999999998</v>
      </c>
      <c r="F15" s="141">
        <v>1126</v>
      </c>
      <c r="G15" s="141"/>
      <c r="H15" s="71">
        <f t="shared" si="1"/>
        <v>2848.7799999999997</v>
      </c>
      <c r="I15" s="573"/>
      <c r="J15" s="574">
        <f t="shared" si="2"/>
        <v>2848.7799999999997</v>
      </c>
      <c r="K15" s="395"/>
      <c r="L15" s="408">
        <f t="shared" si="3"/>
        <v>1139.5119999999999</v>
      </c>
      <c r="M15"/>
      <c r="N15"/>
      <c r="O15"/>
      <c r="P15" s="33"/>
      <c r="Q15" s="269"/>
      <c r="R15" s="269"/>
      <c r="S15" s="269"/>
      <c r="T15" s="270"/>
      <c r="U15" s="271"/>
      <c r="V15" s="272"/>
      <c r="W15" s="273"/>
      <c r="X15" s="273"/>
      <c r="Y15" s="273"/>
      <c r="Z15" s="273"/>
      <c r="AA15" s="40"/>
      <c r="AB15" s="269"/>
      <c r="AC15" s="33"/>
      <c r="AD15" s="269"/>
      <c r="AE15" s="269"/>
      <c r="AF15" s="269"/>
      <c r="AG15" s="270"/>
      <c r="AH15" s="271"/>
      <c r="AI15" s="272"/>
      <c r="AJ15" s="273"/>
      <c r="AK15" s="273"/>
      <c r="AL15" s="273"/>
      <c r="AM15" s="273"/>
      <c r="AN15" s="40"/>
      <c r="AO15"/>
      <c r="AP15"/>
      <c r="AQ15"/>
      <c r="AR15"/>
      <c r="AS15"/>
      <c r="AT15"/>
      <c r="AU15"/>
      <c r="AV15"/>
      <c r="AW15"/>
      <c r="AX15"/>
      <c r="AY15"/>
      <c r="AZ15"/>
      <c r="BA15" s="40"/>
      <c r="BB15" s="269"/>
      <c r="BC15" s="33"/>
      <c r="BD15" s="269"/>
      <c r="BE15" s="269"/>
      <c r="BF15" s="269"/>
      <c r="BG15" s="270"/>
      <c r="BH15" s="271"/>
      <c r="BI15" s="272"/>
      <c r="BJ15" s="273"/>
      <c r="BK15" s="273"/>
      <c r="BL15" s="273"/>
      <c r="BM15" s="273"/>
      <c r="BN15" s="40"/>
      <c r="BO15" s="269"/>
      <c r="BP15" s="33"/>
      <c r="BQ15" s="269"/>
      <c r="BR15" s="269"/>
      <c r="BS15" s="269"/>
      <c r="BT15" s="270"/>
      <c r="BU15" s="271"/>
      <c r="BV15" s="272"/>
      <c r="BW15" s="273"/>
      <c r="BX15" s="273"/>
      <c r="BY15" s="273"/>
      <c r="BZ15" s="273"/>
      <c r="CA15" s="40"/>
      <c r="CB15" s="269"/>
      <c r="CC15" s="33"/>
      <c r="CD15" s="269"/>
      <c r="CE15" s="269"/>
      <c r="CF15" s="269"/>
      <c r="CG15" s="270"/>
      <c r="CH15" s="271"/>
      <c r="CI15" s="272"/>
      <c r="CJ15" s="273"/>
      <c r="CK15" s="273"/>
      <c r="CL15" s="273"/>
      <c r="CM15" s="273"/>
      <c r="CN15" s="40"/>
      <c r="CO15" s="269"/>
      <c r="CP15" s="33"/>
      <c r="CQ15" s="269"/>
      <c r="CR15" s="269"/>
      <c r="CS15" s="269"/>
      <c r="CT15" s="270"/>
      <c r="CU15" s="271"/>
      <c r="CV15" s="272"/>
      <c r="CW15" s="273"/>
      <c r="CX15" s="273"/>
      <c r="CY15" s="273"/>
      <c r="CZ15" s="273"/>
      <c r="DA15" s="40"/>
      <c r="DB15" s="269"/>
      <c r="DC15" s="33"/>
      <c r="DD15" s="269"/>
      <c r="DE15" s="269"/>
      <c r="DF15" s="269"/>
      <c r="DG15" s="270"/>
      <c r="DH15" s="271"/>
      <c r="DI15" s="272"/>
      <c r="DJ15" s="273"/>
      <c r="DK15" s="273"/>
      <c r="DL15" s="273"/>
      <c r="DM15" s="273"/>
      <c r="DN15" s="40"/>
      <c r="DO15" s="269"/>
      <c r="DP15" s="33"/>
      <c r="DQ15" s="269"/>
      <c r="DR15" s="269"/>
      <c r="DS15" s="269"/>
      <c r="DT15" s="270"/>
      <c r="DU15" s="271"/>
      <c r="DV15" s="272"/>
      <c r="DW15" s="273"/>
      <c r="DX15" s="273"/>
      <c r="DY15" s="273"/>
      <c r="DZ15" s="273"/>
      <c r="EA15" s="40"/>
      <c r="EB15" s="269"/>
      <c r="EC15" s="33"/>
      <c r="ED15" s="269"/>
      <c r="EE15" s="269"/>
      <c r="EF15" s="269"/>
      <c r="EG15" s="270"/>
      <c r="EH15" s="271"/>
      <c r="EI15" s="272"/>
      <c r="EJ15" s="273"/>
      <c r="EK15" s="273"/>
      <c r="EL15" s="273"/>
      <c r="EM15" s="273"/>
      <c r="EN15" s="40"/>
      <c r="EO15" s="269"/>
      <c r="EP15" s="33"/>
      <c r="EQ15" s="269"/>
      <c r="ER15" s="269"/>
      <c r="ES15" s="269"/>
      <c r="ET15" s="270"/>
      <c r="EU15" s="271"/>
      <c r="EV15" s="272"/>
      <c r="EW15" s="273"/>
      <c r="EX15" s="273"/>
      <c r="EY15" s="273"/>
      <c r="EZ15" s="273"/>
      <c r="FA15" s="40"/>
      <c r="FB15" s="269"/>
      <c r="FC15" s="33"/>
      <c r="FD15" s="269"/>
      <c r="FE15" s="269"/>
      <c r="FF15" s="269"/>
      <c r="FG15" s="270"/>
      <c r="FH15" s="271"/>
      <c r="FI15" s="272"/>
      <c r="FJ15" s="273"/>
      <c r="FK15" s="273"/>
      <c r="FL15" s="273"/>
      <c r="FM15" s="273"/>
      <c r="FN15" s="40"/>
      <c r="FO15" s="269"/>
      <c r="FP15" s="33"/>
      <c r="FQ15" s="269"/>
      <c r="FR15" s="269"/>
      <c r="FS15" s="269"/>
      <c r="FT15" s="270"/>
      <c r="FU15" s="271"/>
      <c r="FV15" s="272"/>
      <c r="FW15" s="273"/>
      <c r="FX15" s="273"/>
      <c r="FY15" s="273"/>
      <c r="FZ15" s="273"/>
      <c r="GA15" s="40"/>
      <c r="GB15" s="269"/>
      <c r="GC15" s="33"/>
      <c r="GD15" s="269"/>
      <c r="GE15" s="269"/>
      <c r="GF15" s="269"/>
      <c r="GG15" s="270"/>
      <c r="GH15" s="271"/>
      <c r="GI15" s="272"/>
      <c r="GJ15" s="273"/>
      <c r="GK15" s="273"/>
      <c r="GL15" s="273"/>
      <c r="GM15" s="273"/>
      <c r="GN15" s="40"/>
      <c r="GO15" s="269"/>
      <c r="GP15" s="33"/>
      <c r="GQ15" s="269"/>
      <c r="GR15" s="269"/>
      <c r="GS15" s="269"/>
      <c r="GT15" s="270"/>
      <c r="GU15" s="271"/>
      <c r="GV15" s="272"/>
      <c r="GW15" s="273"/>
      <c r="GX15" s="273"/>
      <c r="GY15" s="273"/>
      <c r="GZ15" s="273"/>
      <c r="HA15" s="40"/>
      <c r="HB15" s="269"/>
      <c r="HC15" s="33"/>
      <c r="HD15" s="269"/>
      <c r="HE15" s="269"/>
      <c r="HF15" s="269"/>
      <c r="HG15" s="270"/>
      <c r="HH15" s="271"/>
      <c r="HI15" s="272"/>
      <c r="HJ15" s="273"/>
      <c r="HK15" s="273"/>
      <c r="HL15" s="273"/>
      <c r="HM15" s="273"/>
      <c r="HN15" s="40"/>
      <c r="HO15" s="269"/>
      <c r="HP15" s="33"/>
      <c r="HQ15" s="269"/>
      <c r="HR15" s="269"/>
      <c r="HS15" s="269"/>
      <c r="HT15" s="270"/>
      <c r="HU15" s="271"/>
      <c r="HV15" s="272"/>
      <c r="HW15" s="273"/>
      <c r="HX15" s="273"/>
      <c r="HY15" s="273"/>
      <c r="HZ15" s="273"/>
      <c r="IA15" s="40"/>
      <c r="IB15" s="269"/>
      <c r="IC15" s="33"/>
      <c r="ID15" s="269"/>
      <c r="IE15" s="269"/>
      <c r="IF15" s="269"/>
      <c r="IG15" s="270"/>
      <c r="IH15" s="271"/>
      <c r="II15" s="272"/>
      <c r="IJ15" s="38"/>
      <c r="IK15" s="38"/>
      <c r="IL15" s="38"/>
      <c r="IM15" s="38"/>
    </row>
    <row r="16" spans="1:247" s="16" customFormat="1" ht="15.75" thickBot="1">
      <c r="A16" s="3"/>
      <c r="B16" s="572" t="str">
        <f>'CUADRO DE AREAS'!C20</f>
        <v>Reserva Víal AK 68 - Av.  Congreso Eucarístico  (2)</v>
      </c>
      <c r="C16" s="71">
        <f>'CUADRO DE AREAS'!D20</f>
        <v>23.33</v>
      </c>
      <c r="D16" s="170"/>
      <c r="E16" s="71">
        <f t="shared" si="0"/>
        <v>23.33</v>
      </c>
      <c r="F16" s="141">
        <v>1126</v>
      </c>
      <c r="G16" s="141"/>
      <c r="H16" s="71">
        <f t="shared" si="1"/>
        <v>26269.579999999998</v>
      </c>
      <c r="I16" s="573"/>
      <c r="J16" s="574">
        <f t="shared" si="2"/>
        <v>26269.579999999998</v>
      </c>
      <c r="K16" s="35"/>
      <c r="L16" s="408">
        <f t="shared" si="3"/>
        <v>10507.832</v>
      </c>
      <c r="M16"/>
      <c r="N16"/>
      <c r="O16"/>
      <c r="P16" s="33"/>
      <c r="Q16" s="269"/>
      <c r="R16" s="269"/>
      <c r="S16" s="269"/>
      <c r="T16" s="270"/>
      <c r="U16" s="271"/>
      <c r="V16" s="272"/>
      <c r="W16" s="273"/>
      <c r="X16" s="273"/>
      <c r="Y16" s="273"/>
      <c r="Z16" s="273"/>
      <c r="AA16" s="40"/>
      <c r="AB16" s="269"/>
      <c r="AC16" s="33"/>
      <c r="AD16" s="269"/>
      <c r="AE16" s="269"/>
      <c r="AF16" s="269"/>
      <c r="AG16" s="270"/>
      <c r="AH16" s="271"/>
      <c r="AI16" s="272"/>
      <c r="AJ16" s="273"/>
      <c r="AK16" s="273"/>
      <c r="AL16" s="273"/>
      <c r="AM16" s="273"/>
      <c r="AN16" s="40"/>
      <c r="AO16" s="269"/>
      <c r="AP16" s="33"/>
      <c r="AQ16" s="269"/>
      <c r="AR16" s="269"/>
      <c r="AS16" s="269"/>
      <c r="AT16" s="270"/>
      <c r="AU16" s="271"/>
      <c r="AV16" s="272"/>
      <c r="AW16" s="273"/>
      <c r="AX16" s="273"/>
      <c r="AY16" s="273"/>
      <c r="AZ16" s="273"/>
      <c r="BA16" s="40"/>
      <c r="BB16" s="269"/>
      <c r="BC16" s="33"/>
      <c r="BD16" s="269"/>
      <c r="BE16" s="269"/>
      <c r="BF16" s="269"/>
      <c r="BG16" s="270"/>
      <c r="BH16" s="271"/>
      <c r="BI16" s="272"/>
      <c r="BJ16" s="273"/>
      <c r="BK16" s="273"/>
      <c r="BL16" s="273"/>
      <c r="BM16" s="273"/>
      <c r="BN16" s="40"/>
      <c r="BO16" s="269"/>
      <c r="BP16" s="33"/>
      <c r="BQ16" s="269"/>
      <c r="BR16" s="269"/>
      <c r="BS16" s="269"/>
      <c r="BT16" s="270"/>
      <c r="BU16" s="271"/>
      <c r="BV16" s="272"/>
      <c r="BW16" s="273"/>
      <c r="BX16" s="273"/>
      <c r="BY16" s="273"/>
      <c r="BZ16" s="273"/>
      <c r="CA16" s="40"/>
      <c r="CB16" s="269"/>
      <c r="CC16" s="33"/>
      <c r="CD16" s="269"/>
      <c r="CE16" s="269"/>
      <c r="CF16" s="269"/>
      <c r="CG16" s="270"/>
      <c r="CH16" s="271"/>
      <c r="CI16" s="272"/>
      <c r="CJ16" s="273"/>
      <c r="CK16" s="273"/>
      <c r="CL16" s="273"/>
      <c r="CM16" s="273"/>
      <c r="CN16" s="40"/>
      <c r="CO16" s="269"/>
      <c r="CP16" s="33"/>
      <c r="CQ16" s="269"/>
      <c r="CR16" s="269"/>
      <c r="CS16" s="269"/>
      <c r="CT16" s="270"/>
      <c r="CU16" s="271"/>
      <c r="CV16" s="272"/>
      <c r="CW16" s="273"/>
      <c r="CX16" s="273"/>
      <c r="CY16" s="273"/>
      <c r="CZ16" s="273"/>
      <c r="DA16" s="40"/>
      <c r="DB16" s="269"/>
      <c r="DC16" s="33"/>
      <c r="DD16" s="269"/>
      <c r="DE16" s="269"/>
      <c r="DF16" s="269"/>
      <c r="DG16" s="270"/>
      <c r="DH16" s="271"/>
      <c r="DI16" s="272"/>
      <c r="DJ16" s="273"/>
      <c r="DK16" s="273"/>
      <c r="DL16" s="273"/>
      <c r="DM16" s="273"/>
      <c r="DN16" s="40"/>
      <c r="DO16" s="269"/>
      <c r="DP16" s="33"/>
      <c r="DQ16" s="269"/>
      <c r="DR16" s="269"/>
      <c r="DS16" s="269"/>
      <c r="DT16" s="270"/>
      <c r="DU16" s="271"/>
      <c r="DV16" s="272"/>
      <c r="DW16" s="273"/>
      <c r="DX16" s="273"/>
      <c r="DY16" s="273"/>
      <c r="DZ16" s="273"/>
      <c r="EA16" s="40"/>
      <c r="EB16" s="269"/>
      <c r="EC16" s="33"/>
      <c r="ED16" s="269"/>
      <c r="EE16" s="269"/>
      <c r="EF16" s="269"/>
      <c r="EG16" s="270"/>
      <c r="EH16" s="271"/>
      <c r="EI16" s="272"/>
      <c r="EJ16" s="273"/>
      <c r="EK16" s="273"/>
      <c r="EL16" s="273"/>
      <c r="EM16" s="273"/>
      <c r="EN16" s="40"/>
      <c r="EO16" s="269"/>
      <c r="EP16" s="33"/>
      <c r="EQ16" s="269"/>
      <c r="ER16" s="269"/>
      <c r="ES16" s="269"/>
      <c r="ET16" s="270"/>
      <c r="EU16" s="271"/>
      <c r="EV16" s="272"/>
      <c r="EW16" s="273"/>
      <c r="EX16" s="273"/>
      <c r="EY16" s="273"/>
      <c r="EZ16" s="273"/>
      <c r="FA16" s="40"/>
      <c r="FB16" s="269"/>
      <c r="FC16" s="33"/>
      <c r="FD16" s="269"/>
      <c r="FE16" s="269"/>
      <c r="FF16" s="269"/>
      <c r="FG16" s="270"/>
      <c r="FH16" s="271"/>
      <c r="FI16" s="272"/>
      <c r="FJ16" s="273"/>
      <c r="FK16" s="273"/>
      <c r="FL16" s="273"/>
      <c r="FM16" s="273"/>
      <c r="FN16" s="40"/>
      <c r="FO16" s="269"/>
      <c r="FP16" s="33"/>
      <c r="FQ16" s="269"/>
      <c r="FR16" s="269"/>
      <c r="FS16" s="269"/>
      <c r="FT16" s="270"/>
      <c r="FU16" s="271"/>
      <c r="FV16" s="272"/>
      <c r="FW16" s="273"/>
      <c r="FX16" s="273"/>
      <c r="FY16" s="273"/>
      <c r="FZ16" s="273"/>
      <c r="GA16" s="40"/>
      <c r="GB16" s="269"/>
      <c r="GC16" s="33"/>
      <c r="GD16" s="269"/>
      <c r="GE16" s="269"/>
      <c r="GF16" s="269"/>
      <c r="GG16" s="270"/>
      <c r="GH16" s="271"/>
      <c r="GI16" s="272"/>
      <c r="GJ16" s="273"/>
      <c r="GK16" s="273"/>
      <c r="GL16" s="273"/>
      <c r="GM16" s="273"/>
      <c r="GN16" s="40"/>
      <c r="GO16" s="269"/>
      <c r="GP16" s="33"/>
      <c r="GQ16" s="269"/>
      <c r="GR16" s="269"/>
      <c r="GS16" s="269"/>
      <c r="GT16" s="270"/>
      <c r="GU16" s="271"/>
      <c r="GV16" s="272"/>
      <c r="GW16" s="273"/>
      <c r="GX16" s="273"/>
      <c r="GY16" s="273"/>
      <c r="GZ16" s="273"/>
      <c r="HA16" s="40"/>
      <c r="HB16" s="269"/>
      <c r="HC16" s="33"/>
      <c r="HD16" s="269"/>
      <c r="HE16" s="269"/>
      <c r="HF16" s="269"/>
      <c r="HG16" s="270"/>
      <c r="HH16" s="271"/>
      <c r="HI16" s="272"/>
      <c r="HJ16" s="273"/>
      <c r="HK16" s="273"/>
      <c r="HL16" s="273"/>
      <c r="HM16" s="273"/>
      <c r="HN16" s="40"/>
      <c r="HO16" s="269"/>
      <c r="HP16" s="33"/>
      <c r="HQ16" s="269"/>
      <c r="HR16" s="269"/>
      <c r="HS16" s="269"/>
      <c r="HT16" s="270"/>
      <c r="HU16" s="271"/>
      <c r="HV16" s="272"/>
      <c r="HW16" s="273"/>
      <c r="HX16" s="273"/>
      <c r="HY16" s="273"/>
      <c r="HZ16" s="273"/>
      <c r="IA16" s="40"/>
      <c r="IB16" s="269"/>
      <c r="IC16" s="33"/>
      <c r="ID16" s="269"/>
      <c r="IE16" s="269"/>
      <c r="IF16" s="269"/>
      <c r="IG16" s="270"/>
      <c r="IH16" s="271"/>
      <c r="II16" s="272"/>
      <c r="IJ16" s="38"/>
      <c r="IK16" s="38"/>
      <c r="IL16" s="38"/>
      <c r="IM16" s="38"/>
    </row>
    <row r="17" spans="1:247" s="16" customFormat="1" ht="15.75" thickBot="1">
      <c r="A17" s="3"/>
      <c r="B17" s="572" t="str">
        <f>'CUADRO DE AREAS'!C21</f>
        <v>Reserva Víal - Intersección AK 68 - Av. Congreso Eucaristico por CL 19 - Av. Industrial - (1)</v>
      </c>
      <c r="C17" s="71">
        <f>'CUADRO DE AREAS'!D21</f>
        <v>383.59</v>
      </c>
      <c r="D17" s="170"/>
      <c r="E17" s="71">
        <f t="shared" si="0"/>
        <v>383.59</v>
      </c>
      <c r="F17" s="141">
        <v>1126</v>
      </c>
      <c r="G17" s="141"/>
      <c r="H17" s="71">
        <f t="shared" si="1"/>
        <v>431922.33999999997</v>
      </c>
      <c r="I17" s="573"/>
      <c r="J17" s="574">
        <f t="shared" si="2"/>
        <v>431922.33999999997</v>
      </c>
      <c r="K17" s="395"/>
      <c r="L17" s="408">
        <f t="shared" si="3"/>
        <v>172768.93599999999</v>
      </c>
      <c r="M17"/>
      <c r="N17"/>
      <c r="O17"/>
      <c r="P17" s="33"/>
      <c r="Q17" s="269"/>
      <c r="R17" s="269"/>
      <c r="S17" s="269"/>
      <c r="T17" s="270"/>
      <c r="U17" s="271"/>
      <c r="V17" s="272"/>
      <c r="W17" s="273"/>
      <c r="X17" s="273"/>
      <c r="Y17" s="273"/>
      <c r="Z17" s="273"/>
      <c r="AA17" s="40"/>
      <c r="AB17" s="269"/>
      <c r="AC17" s="33"/>
      <c r="AD17" s="269"/>
      <c r="AE17" s="269"/>
      <c r="AF17" s="269"/>
      <c r="AG17" s="270"/>
      <c r="AH17" s="271"/>
      <c r="AI17" s="272"/>
      <c r="AJ17" s="273"/>
      <c r="AK17" s="273"/>
      <c r="AL17" s="273"/>
      <c r="AM17" s="273"/>
      <c r="AN17" s="40"/>
      <c r="AO17" s="269"/>
      <c r="AP17" s="33"/>
      <c r="AQ17" s="269"/>
      <c r="AR17" s="269"/>
      <c r="AS17" s="269"/>
      <c r="AT17" s="270"/>
      <c r="AU17" s="271"/>
      <c r="AV17" s="272"/>
      <c r="AW17" s="273"/>
      <c r="AX17" s="273"/>
      <c r="AY17" s="273"/>
      <c r="AZ17" s="273"/>
      <c r="BA17" s="40"/>
      <c r="BB17" s="269"/>
      <c r="BC17" s="33"/>
      <c r="BD17" s="269"/>
      <c r="BE17" s="269"/>
      <c r="BF17" s="269"/>
      <c r="BG17" s="270"/>
      <c r="BH17" s="271"/>
      <c r="BI17" s="272"/>
      <c r="BJ17" s="273"/>
      <c r="BK17" s="273"/>
      <c r="BL17" s="273"/>
      <c r="BM17" s="273"/>
      <c r="BN17" s="40"/>
      <c r="BO17" s="269"/>
      <c r="BP17" s="33"/>
      <c r="BQ17" s="269"/>
      <c r="BR17" s="269"/>
      <c r="BS17" s="269"/>
      <c r="BT17" s="270"/>
      <c r="BU17" s="271"/>
      <c r="BV17" s="272"/>
      <c r="BW17" s="273"/>
      <c r="BX17" s="273"/>
      <c r="BY17" s="273"/>
      <c r="BZ17" s="273"/>
      <c r="CA17" s="40"/>
      <c r="CB17" s="269"/>
      <c r="CC17" s="33"/>
      <c r="CD17" s="269"/>
      <c r="CE17" s="269"/>
      <c r="CF17" s="269"/>
      <c r="CG17" s="270"/>
      <c r="CH17" s="271"/>
      <c r="CI17" s="272"/>
      <c r="CJ17" s="273"/>
      <c r="CK17" s="273"/>
      <c r="CL17" s="273"/>
      <c r="CM17" s="273"/>
      <c r="CN17" s="40"/>
      <c r="CO17" s="269"/>
      <c r="CP17" s="33"/>
      <c r="CQ17" s="269"/>
      <c r="CR17" s="269"/>
      <c r="CS17" s="269"/>
      <c r="CT17" s="270"/>
      <c r="CU17" s="271"/>
      <c r="CV17" s="272"/>
      <c r="CW17" s="273"/>
      <c r="CX17" s="273"/>
      <c r="CY17" s="273"/>
      <c r="CZ17" s="273"/>
      <c r="DA17" s="40"/>
      <c r="DB17" s="269"/>
      <c r="DC17" s="33"/>
      <c r="DD17" s="269"/>
      <c r="DE17" s="269"/>
      <c r="DF17" s="269"/>
      <c r="DG17" s="270"/>
      <c r="DH17" s="271"/>
      <c r="DI17" s="272"/>
      <c r="DJ17" s="273"/>
      <c r="DK17" s="273"/>
      <c r="DL17" s="273"/>
      <c r="DM17" s="273"/>
      <c r="DN17" s="40"/>
      <c r="DO17" s="269"/>
      <c r="DP17" s="33"/>
      <c r="DQ17" s="269"/>
      <c r="DR17" s="269"/>
      <c r="DS17" s="269"/>
      <c r="DT17" s="270"/>
      <c r="DU17" s="271"/>
      <c r="DV17" s="272"/>
      <c r="DW17" s="273"/>
      <c r="DX17" s="273"/>
      <c r="DY17" s="273"/>
      <c r="DZ17" s="273"/>
      <c r="EA17" s="40"/>
      <c r="EB17" s="269"/>
      <c r="EC17" s="33"/>
      <c r="ED17" s="269"/>
      <c r="EE17" s="269"/>
      <c r="EF17" s="269"/>
      <c r="EG17" s="270"/>
      <c r="EH17" s="271"/>
      <c r="EI17" s="272"/>
      <c r="EJ17" s="273"/>
      <c r="EK17" s="273"/>
      <c r="EL17" s="273"/>
      <c r="EM17" s="273"/>
      <c r="EN17" s="40"/>
      <c r="EO17" s="269"/>
      <c r="EP17" s="33"/>
      <c r="EQ17" s="269"/>
      <c r="ER17" s="269"/>
      <c r="ES17" s="269"/>
      <c r="ET17" s="270"/>
      <c r="EU17" s="271"/>
      <c r="EV17" s="272"/>
      <c r="EW17" s="273"/>
      <c r="EX17" s="273"/>
      <c r="EY17" s="273"/>
      <c r="EZ17" s="273"/>
      <c r="FA17" s="40"/>
      <c r="FB17" s="269"/>
      <c r="FC17" s="33"/>
      <c r="FD17" s="269"/>
      <c r="FE17" s="269"/>
      <c r="FF17" s="269"/>
      <c r="FG17" s="270"/>
      <c r="FH17" s="271"/>
      <c r="FI17" s="272"/>
      <c r="FJ17" s="273"/>
      <c r="FK17" s="273"/>
      <c r="FL17" s="273"/>
      <c r="FM17" s="273"/>
      <c r="FN17" s="40"/>
      <c r="FO17" s="269"/>
      <c r="FP17" s="33"/>
      <c r="FQ17" s="269"/>
      <c r="FR17" s="269"/>
      <c r="FS17" s="269"/>
      <c r="FT17" s="270"/>
      <c r="FU17" s="271"/>
      <c r="FV17" s="272"/>
      <c r="FW17" s="273"/>
      <c r="FX17" s="273"/>
      <c r="FY17" s="273"/>
      <c r="FZ17" s="273"/>
      <c r="GA17" s="40"/>
      <c r="GB17" s="269"/>
      <c r="GC17" s="33"/>
      <c r="GD17" s="269"/>
      <c r="GE17" s="269"/>
      <c r="GF17" s="269"/>
      <c r="GG17" s="270"/>
      <c r="GH17" s="271"/>
      <c r="GI17" s="272"/>
      <c r="GJ17" s="273"/>
      <c r="GK17" s="273"/>
      <c r="GL17" s="273"/>
      <c r="GM17" s="273"/>
      <c r="GN17" s="40"/>
      <c r="GO17" s="269"/>
      <c r="GP17" s="33"/>
      <c r="GQ17" s="269"/>
      <c r="GR17" s="269"/>
      <c r="GS17" s="269"/>
      <c r="GT17" s="270"/>
      <c r="GU17" s="271"/>
      <c r="GV17" s="272"/>
      <c r="GW17" s="273"/>
      <c r="GX17" s="273"/>
      <c r="GY17" s="273"/>
      <c r="GZ17" s="273"/>
      <c r="HA17" s="40"/>
      <c r="HB17" s="269"/>
      <c r="HC17" s="33"/>
      <c r="HD17" s="269"/>
      <c r="HE17" s="269"/>
      <c r="HF17" s="269"/>
      <c r="HG17" s="270"/>
      <c r="HH17" s="271"/>
      <c r="HI17" s="272"/>
      <c r="HJ17" s="273"/>
      <c r="HK17" s="273"/>
      <c r="HL17" s="273"/>
      <c r="HM17" s="273"/>
      <c r="HN17" s="40"/>
      <c r="HO17" s="269"/>
      <c r="HP17" s="33"/>
      <c r="HQ17" s="269"/>
      <c r="HR17" s="269"/>
      <c r="HS17" s="269"/>
      <c r="HT17" s="270"/>
      <c r="HU17" s="271"/>
      <c r="HV17" s="272"/>
      <c r="HW17" s="273"/>
      <c r="HX17" s="273"/>
      <c r="HY17" s="273"/>
      <c r="HZ17" s="273"/>
      <c r="IA17" s="40"/>
      <c r="IB17" s="269"/>
      <c r="IC17" s="33"/>
      <c r="ID17" s="269"/>
      <c r="IE17" s="269"/>
      <c r="IF17" s="269"/>
      <c r="IG17" s="270"/>
      <c r="IH17" s="271"/>
      <c r="II17" s="272"/>
      <c r="IJ17" s="38"/>
      <c r="IK17" s="38"/>
      <c r="IL17" s="38"/>
      <c r="IM17" s="38"/>
    </row>
    <row r="18" spans="1:247" s="16" customFormat="1" ht="15.75" thickBot="1">
      <c r="A18" s="3"/>
      <c r="B18" s="572" t="str">
        <f>'CUADRO DE AREAS'!C22</f>
        <v>Reserva Víal- CL 19 - Av. Industrial - (2)</v>
      </c>
      <c r="C18" s="71">
        <f>'CUADRO DE AREAS'!D22</f>
        <v>61.94</v>
      </c>
      <c r="D18" s="170"/>
      <c r="E18" s="71">
        <f t="shared" si="0"/>
        <v>61.94</v>
      </c>
      <c r="F18" s="141">
        <v>1126</v>
      </c>
      <c r="G18" s="141"/>
      <c r="H18" s="71">
        <f t="shared" si="1"/>
        <v>69744.44</v>
      </c>
      <c r="I18" s="573"/>
      <c r="J18" s="574">
        <f t="shared" si="2"/>
        <v>69744.44</v>
      </c>
      <c r="K18" s="35"/>
      <c r="L18" s="408">
        <f t="shared" si="3"/>
        <v>27897.776000000002</v>
      </c>
      <c r="M18"/>
      <c r="N18"/>
      <c r="O18"/>
      <c r="P18" s="33"/>
      <c r="Q18" s="269"/>
      <c r="R18" s="269"/>
      <c r="S18" s="269"/>
      <c r="T18" s="270"/>
      <c r="U18" s="271"/>
      <c r="V18" s="272"/>
      <c r="W18" s="273"/>
      <c r="X18" s="273"/>
      <c r="Y18" s="273"/>
      <c r="Z18" s="273"/>
      <c r="AA18" s="40"/>
      <c r="AB18" s="269"/>
      <c r="AC18" s="33"/>
      <c r="AD18" s="269"/>
      <c r="AE18" s="269"/>
      <c r="AF18" s="269"/>
      <c r="AG18" s="270"/>
      <c r="AH18" s="271"/>
      <c r="AI18" s="272"/>
      <c r="AJ18" s="273"/>
      <c r="AK18" s="273"/>
      <c r="AL18" s="273"/>
      <c r="AM18" s="273"/>
      <c r="AN18" s="40"/>
      <c r="AO18" s="269"/>
      <c r="AP18" s="33"/>
      <c r="AQ18" s="269"/>
      <c r="AR18" s="269"/>
      <c r="AS18" s="269"/>
      <c r="AT18" s="270"/>
      <c r="AU18" s="271"/>
      <c r="AV18" s="272"/>
      <c r="AW18" s="273"/>
      <c r="AX18" s="273"/>
      <c r="AY18" s="273"/>
      <c r="AZ18" s="273"/>
      <c r="BA18" s="40"/>
      <c r="BB18" s="269"/>
      <c r="BC18" s="33"/>
      <c r="BD18" s="269"/>
      <c r="BE18" s="269"/>
      <c r="BF18" s="269"/>
      <c r="BG18" s="270"/>
      <c r="BH18" s="271"/>
      <c r="BI18" s="272"/>
      <c r="BJ18" s="273"/>
      <c r="BK18" s="273"/>
      <c r="BL18" s="273"/>
      <c r="BM18" s="273"/>
      <c r="BN18" s="40"/>
      <c r="BO18" s="269"/>
      <c r="BP18" s="33"/>
      <c r="BQ18" s="269"/>
      <c r="BR18" s="269"/>
      <c r="BS18" s="269"/>
      <c r="BT18" s="270"/>
      <c r="BU18" s="271"/>
      <c r="BV18" s="272"/>
      <c r="BW18" s="273"/>
      <c r="BX18" s="273"/>
      <c r="BY18" s="273"/>
      <c r="BZ18" s="273"/>
      <c r="CA18" s="40"/>
      <c r="CB18" s="269"/>
      <c r="CC18" s="33"/>
      <c r="CD18" s="269"/>
      <c r="CE18" s="269"/>
      <c r="CF18" s="269"/>
      <c r="CG18" s="270"/>
      <c r="CH18" s="271"/>
      <c r="CI18" s="272"/>
      <c r="CJ18" s="273"/>
      <c r="CK18" s="273"/>
      <c r="CL18" s="273"/>
      <c r="CM18" s="273"/>
      <c r="CN18" s="40"/>
      <c r="CO18" s="269"/>
      <c r="CP18" s="33"/>
      <c r="CQ18" s="269"/>
      <c r="CR18" s="269"/>
      <c r="CS18" s="269"/>
      <c r="CT18" s="270"/>
      <c r="CU18" s="271"/>
      <c r="CV18" s="272"/>
      <c r="CW18" s="273"/>
      <c r="CX18" s="273"/>
      <c r="CY18" s="273"/>
      <c r="CZ18" s="273"/>
      <c r="DA18" s="40"/>
      <c r="DB18" s="269"/>
      <c r="DC18" s="33"/>
      <c r="DD18" s="269"/>
      <c r="DE18" s="269"/>
      <c r="DF18" s="269"/>
      <c r="DG18" s="270"/>
      <c r="DH18" s="271"/>
      <c r="DI18" s="272"/>
      <c r="DJ18" s="273"/>
      <c r="DK18" s="273"/>
      <c r="DL18" s="273"/>
      <c r="DM18" s="273"/>
      <c r="DN18" s="40"/>
      <c r="DO18" s="269"/>
      <c r="DP18" s="33"/>
      <c r="DQ18" s="269"/>
      <c r="DR18" s="269"/>
      <c r="DS18" s="269"/>
      <c r="DT18" s="270"/>
      <c r="DU18" s="271"/>
      <c r="DV18" s="272"/>
      <c r="DW18" s="273"/>
      <c r="DX18" s="273"/>
      <c r="DY18" s="273"/>
      <c r="DZ18" s="273"/>
      <c r="EA18" s="40"/>
      <c r="EB18" s="269"/>
      <c r="EC18" s="33"/>
      <c r="ED18" s="269"/>
      <c r="EE18" s="269"/>
      <c r="EF18" s="269"/>
      <c r="EG18" s="270"/>
      <c r="EH18" s="271"/>
      <c r="EI18" s="272"/>
      <c r="EJ18" s="273"/>
      <c r="EK18" s="273"/>
      <c r="EL18" s="273"/>
      <c r="EM18" s="273"/>
      <c r="EN18" s="40"/>
      <c r="EO18" s="269"/>
      <c r="EP18" s="33"/>
      <c r="EQ18" s="269"/>
      <c r="ER18" s="269"/>
      <c r="ES18" s="269"/>
      <c r="ET18" s="270"/>
      <c r="EU18" s="271"/>
      <c r="EV18" s="272"/>
      <c r="EW18" s="273"/>
      <c r="EX18" s="273"/>
      <c r="EY18" s="273"/>
      <c r="EZ18" s="273"/>
      <c r="FA18" s="40"/>
      <c r="FB18" s="269"/>
      <c r="FC18" s="33"/>
      <c r="FD18" s="269"/>
      <c r="FE18" s="269"/>
      <c r="FF18" s="269"/>
      <c r="FG18" s="270"/>
      <c r="FH18" s="271"/>
      <c r="FI18" s="272"/>
      <c r="FJ18" s="273"/>
      <c r="FK18" s="273"/>
      <c r="FL18" s="273"/>
      <c r="FM18" s="273"/>
      <c r="FN18" s="40"/>
      <c r="FO18" s="269"/>
      <c r="FP18" s="33"/>
      <c r="FQ18" s="269"/>
      <c r="FR18" s="269"/>
      <c r="FS18" s="269"/>
      <c r="FT18" s="270"/>
      <c r="FU18" s="271"/>
      <c r="FV18" s="272"/>
      <c r="FW18" s="273"/>
      <c r="FX18" s="273"/>
      <c r="FY18" s="273"/>
      <c r="FZ18" s="273"/>
      <c r="GA18" s="40"/>
      <c r="GB18" s="269"/>
      <c r="GC18" s="33"/>
      <c r="GD18" s="269"/>
      <c r="GE18" s="269"/>
      <c r="GF18" s="269"/>
      <c r="GG18" s="270"/>
      <c r="GH18" s="271"/>
      <c r="GI18" s="272"/>
      <c r="GJ18" s="273"/>
      <c r="GK18" s="273"/>
      <c r="GL18" s="273"/>
      <c r="GM18" s="273"/>
      <c r="GN18" s="40"/>
      <c r="GO18" s="269"/>
      <c r="GP18" s="33"/>
      <c r="GQ18" s="269"/>
      <c r="GR18" s="269"/>
      <c r="GS18" s="269"/>
      <c r="GT18" s="270"/>
      <c r="GU18" s="271"/>
      <c r="GV18" s="272"/>
      <c r="GW18" s="273"/>
      <c r="GX18" s="273"/>
      <c r="GY18" s="273"/>
      <c r="GZ18" s="273"/>
      <c r="HA18" s="40"/>
      <c r="HB18" s="269"/>
      <c r="HC18" s="33"/>
      <c r="HD18" s="269"/>
      <c r="HE18" s="269"/>
      <c r="HF18" s="269"/>
      <c r="HG18" s="270"/>
      <c r="HH18" s="271"/>
      <c r="HI18" s="272"/>
      <c r="HJ18" s="273"/>
      <c r="HK18" s="273"/>
      <c r="HL18" s="273"/>
      <c r="HM18" s="273"/>
      <c r="HN18" s="40"/>
      <c r="HO18" s="269"/>
      <c r="HP18" s="33"/>
      <c r="HQ18" s="269"/>
      <c r="HR18" s="269"/>
      <c r="HS18" s="269"/>
      <c r="HT18" s="270"/>
      <c r="HU18" s="271"/>
      <c r="HV18" s="272"/>
      <c r="HW18" s="273"/>
      <c r="HX18" s="273"/>
      <c r="HY18" s="273"/>
      <c r="HZ18" s="273"/>
      <c r="IA18" s="40"/>
      <c r="IB18" s="269"/>
      <c r="IC18" s="33"/>
      <c r="ID18" s="269"/>
      <c r="IE18" s="269"/>
      <c r="IF18" s="269"/>
      <c r="IG18" s="270"/>
      <c r="IH18" s="271"/>
      <c r="II18" s="272"/>
      <c r="IJ18" s="38"/>
      <c r="IK18" s="38"/>
      <c r="IL18" s="38"/>
      <c r="IM18" s="38"/>
    </row>
    <row r="19" spans="1:247" s="16" customFormat="1" ht="15.75" thickBot="1">
      <c r="A19" s="3"/>
      <c r="B19" s="572" t="str">
        <f>'CUADRO DE AREAS'!C23</f>
        <v>Reserva Víal- CL 19 - Av. Industrial - (3)</v>
      </c>
      <c r="C19" s="71">
        <f>'CUADRO DE AREAS'!D23</f>
        <v>186.51</v>
      </c>
      <c r="D19" s="170"/>
      <c r="E19" s="71">
        <f t="shared" si="0"/>
        <v>186.51</v>
      </c>
      <c r="F19" s="141">
        <v>1126</v>
      </c>
      <c r="G19" s="141"/>
      <c r="H19" s="71">
        <f t="shared" si="1"/>
        <v>210010.25999999998</v>
      </c>
      <c r="I19" s="573"/>
      <c r="J19" s="574">
        <f t="shared" si="2"/>
        <v>210010.25999999998</v>
      </c>
      <c r="K19" s="395"/>
      <c r="L19" s="408">
        <f t="shared" si="3"/>
        <v>84004.103999999992</v>
      </c>
      <c r="M19"/>
      <c r="N19"/>
      <c r="O19"/>
      <c r="P19" s="33"/>
      <c r="Q19" s="269"/>
      <c r="R19" s="269"/>
      <c r="S19" s="269"/>
      <c r="T19" s="270"/>
      <c r="U19" s="271"/>
      <c r="V19" s="272"/>
      <c r="W19" s="273"/>
      <c r="X19" s="273"/>
      <c r="Y19" s="273"/>
      <c r="Z19" s="273"/>
      <c r="AA19" s="40"/>
      <c r="AB19" s="269"/>
      <c r="AC19" s="33"/>
      <c r="AD19" s="269"/>
      <c r="AE19" s="269"/>
      <c r="AF19" s="269"/>
      <c r="AG19" s="270"/>
      <c r="AH19" s="271"/>
      <c r="AI19" s="272"/>
      <c r="AJ19" s="273"/>
      <c r="AK19" s="273"/>
      <c r="AL19" s="273"/>
      <c r="AM19" s="273"/>
      <c r="AN19" s="40"/>
      <c r="AO19" s="269"/>
      <c r="AP19" s="33"/>
      <c r="AQ19" s="269"/>
      <c r="AR19" s="269"/>
      <c r="AS19" s="269"/>
      <c r="AT19" s="270"/>
      <c r="AU19" s="271"/>
      <c r="AV19" s="272"/>
      <c r="AW19" s="273"/>
      <c r="AX19" s="273"/>
      <c r="AY19" s="273"/>
      <c r="AZ19" s="273"/>
      <c r="BA19" s="40"/>
      <c r="BB19" s="269"/>
      <c r="BC19" s="33"/>
      <c r="BD19" s="269"/>
      <c r="BE19" s="269"/>
      <c r="BF19" s="269"/>
      <c r="BG19" s="270"/>
      <c r="BH19" s="271"/>
      <c r="BI19" s="272"/>
      <c r="BJ19" s="273"/>
      <c r="BK19" s="273"/>
      <c r="BL19" s="273"/>
      <c r="BM19" s="273"/>
      <c r="BN19" s="40"/>
      <c r="BO19" s="269"/>
      <c r="BP19" s="33"/>
      <c r="BQ19" s="269"/>
      <c r="BR19" s="269"/>
      <c r="BS19" s="269"/>
      <c r="BT19" s="270"/>
      <c r="BU19" s="271"/>
      <c r="BV19" s="272"/>
      <c r="BW19" s="273"/>
      <c r="BX19" s="273"/>
      <c r="BY19" s="273"/>
      <c r="BZ19" s="273"/>
      <c r="CA19" s="40"/>
      <c r="CB19" s="269"/>
      <c r="CC19" s="33"/>
      <c r="CD19" s="269"/>
      <c r="CE19" s="269"/>
      <c r="CF19" s="269"/>
      <c r="CG19" s="270"/>
      <c r="CH19" s="271"/>
      <c r="CI19" s="272"/>
      <c r="CJ19" s="273"/>
      <c r="CK19" s="273"/>
      <c r="CL19" s="273"/>
      <c r="CM19" s="273"/>
      <c r="CN19" s="40"/>
      <c r="CO19" s="269"/>
      <c r="CP19" s="33"/>
      <c r="CQ19" s="269"/>
      <c r="CR19" s="269"/>
      <c r="CS19" s="269"/>
      <c r="CT19" s="270"/>
      <c r="CU19" s="271"/>
      <c r="CV19" s="272"/>
      <c r="CW19" s="273"/>
      <c r="CX19" s="273"/>
      <c r="CY19" s="273"/>
      <c r="CZ19" s="273"/>
      <c r="DA19" s="40"/>
      <c r="DB19" s="269"/>
      <c r="DC19" s="33"/>
      <c r="DD19" s="269"/>
      <c r="DE19" s="269"/>
      <c r="DF19" s="269"/>
      <c r="DG19" s="270"/>
      <c r="DH19" s="271"/>
      <c r="DI19" s="272"/>
      <c r="DJ19" s="273"/>
      <c r="DK19" s="273"/>
      <c r="DL19" s="273"/>
      <c r="DM19" s="273"/>
      <c r="DN19" s="40"/>
      <c r="DO19" s="269"/>
      <c r="DP19" s="33"/>
      <c r="DQ19" s="269"/>
      <c r="DR19" s="269"/>
      <c r="DS19" s="269"/>
      <c r="DT19" s="270"/>
      <c r="DU19" s="271"/>
      <c r="DV19" s="272"/>
      <c r="DW19" s="273"/>
      <c r="DX19" s="273"/>
      <c r="DY19" s="273"/>
      <c r="DZ19" s="273"/>
      <c r="EA19" s="40"/>
      <c r="EB19" s="269"/>
      <c r="EC19" s="33"/>
      <c r="ED19" s="269"/>
      <c r="EE19" s="269"/>
      <c r="EF19" s="269"/>
      <c r="EG19" s="270"/>
      <c r="EH19" s="271"/>
      <c r="EI19" s="272"/>
      <c r="EJ19" s="273"/>
      <c r="EK19" s="273"/>
      <c r="EL19" s="273"/>
      <c r="EM19" s="273"/>
      <c r="EN19" s="40"/>
      <c r="EO19" s="269"/>
      <c r="EP19" s="33"/>
      <c r="EQ19" s="269"/>
      <c r="ER19" s="269"/>
      <c r="ES19" s="269"/>
      <c r="ET19" s="270"/>
      <c r="EU19" s="271"/>
      <c r="EV19" s="272"/>
      <c r="EW19" s="273"/>
      <c r="EX19" s="273"/>
      <c r="EY19" s="273"/>
      <c r="EZ19" s="273"/>
      <c r="FA19" s="40"/>
      <c r="FB19" s="269"/>
      <c r="FC19" s="33"/>
      <c r="FD19" s="269"/>
      <c r="FE19" s="269"/>
      <c r="FF19" s="269"/>
      <c r="FG19" s="270"/>
      <c r="FH19" s="271"/>
      <c r="FI19" s="272"/>
      <c r="FJ19" s="273"/>
      <c r="FK19" s="273"/>
      <c r="FL19" s="273"/>
      <c r="FM19" s="273"/>
      <c r="FN19" s="40"/>
      <c r="FO19" s="269"/>
      <c r="FP19" s="33"/>
      <c r="FQ19" s="269"/>
      <c r="FR19" s="269"/>
      <c r="FS19" s="269"/>
      <c r="FT19" s="270"/>
      <c r="FU19" s="271"/>
      <c r="FV19" s="272"/>
      <c r="FW19" s="273"/>
      <c r="FX19" s="273"/>
      <c r="FY19" s="273"/>
      <c r="FZ19" s="273"/>
      <c r="GA19" s="40"/>
      <c r="GB19" s="269"/>
      <c r="GC19" s="33"/>
      <c r="GD19" s="269"/>
      <c r="GE19" s="269"/>
      <c r="GF19" s="269"/>
      <c r="GG19" s="270"/>
      <c r="GH19" s="271"/>
      <c r="GI19" s="272"/>
      <c r="GJ19" s="273"/>
      <c r="GK19" s="273"/>
      <c r="GL19" s="273"/>
      <c r="GM19" s="273"/>
      <c r="GN19" s="40"/>
      <c r="GO19" s="269"/>
      <c r="GP19" s="33"/>
      <c r="GQ19" s="269"/>
      <c r="GR19" s="269"/>
      <c r="GS19" s="269"/>
      <c r="GT19" s="270"/>
      <c r="GU19" s="271"/>
      <c r="GV19" s="272"/>
      <c r="GW19" s="273"/>
      <c r="GX19" s="273"/>
      <c r="GY19" s="273"/>
      <c r="GZ19" s="273"/>
      <c r="HA19" s="40"/>
      <c r="HB19" s="269"/>
      <c r="HC19" s="33"/>
      <c r="HD19" s="269"/>
      <c r="HE19" s="269"/>
      <c r="HF19" s="269"/>
      <c r="HG19" s="270"/>
      <c r="HH19" s="271"/>
      <c r="HI19" s="272"/>
      <c r="HJ19" s="273"/>
      <c r="HK19" s="273"/>
      <c r="HL19" s="273"/>
      <c r="HM19" s="273"/>
      <c r="HN19" s="40"/>
      <c r="HO19" s="269"/>
      <c r="HP19" s="33"/>
      <c r="HQ19" s="269"/>
      <c r="HR19" s="269"/>
      <c r="HS19" s="269"/>
      <c r="HT19" s="270"/>
      <c r="HU19" s="271"/>
      <c r="HV19" s="272"/>
      <c r="HW19" s="273"/>
      <c r="HX19" s="273"/>
      <c r="HY19" s="273"/>
      <c r="HZ19" s="273"/>
      <c r="IA19" s="40"/>
      <c r="IB19" s="269"/>
      <c r="IC19" s="33"/>
      <c r="ID19" s="269"/>
      <c r="IE19" s="269"/>
      <c r="IF19" s="269"/>
      <c r="IG19" s="270"/>
      <c r="IH19" s="271"/>
      <c r="II19" s="272"/>
      <c r="IJ19" s="38"/>
      <c r="IK19" s="38"/>
      <c r="IL19" s="38"/>
      <c r="IM19" s="38"/>
    </row>
    <row r="20" spans="1:247" s="16" customFormat="1" ht="15.75" thickBot="1">
      <c r="A20" s="3"/>
      <c r="B20" s="572" t="str">
        <f>'CUADRO DE AREAS'!C24</f>
        <v>Reserva Víal- CL 19 - Av. Industrial - (4)</v>
      </c>
      <c r="C20" s="71">
        <f>'CUADRO DE AREAS'!D24</f>
        <v>612.66999999999996</v>
      </c>
      <c r="D20" s="170"/>
      <c r="E20" s="71">
        <f t="shared" si="0"/>
        <v>612.66999999999996</v>
      </c>
      <c r="F20" s="141">
        <v>1126</v>
      </c>
      <c r="G20" s="141"/>
      <c r="H20" s="71">
        <f t="shared" si="1"/>
        <v>689866.41999999993</v>
      </c>
      <c r="I20" s="573"/>
      <c r="J20" s="574">
        <f t="shared" si="2"/>
        <v>689866.41999999993</v>
      </c>
      <c r="K20" s="35"/>
      <c r="L20" s="408">
        <f t="shared" si="3"/>
        <v>275946.56799999997</v>
      </c>
      <c r="M20"/>
      <c r="N20"/>
      <c r="O20"/>
      <c r="P20" s="33"/>
      <c r="Q20" s="269"/>
      <c r="R20" s="269"/>
      <c r="S20" s="269"/>
      <c r="T20" s="270"/>
      <c r="U20" s="271"/>
      <c r="V20" s="272"/>
      <c r="W20" s="273"/>
      <c r="X20" s="273"/>
      <c r="Y20" s="273"/>
      <c r="Z20" s="273"/>
      <c r="AA20" s="40"/>
      <c r="AB20" s="269"/>
      <c r="AC20" s="33"/>
      <c r="AD20" s="269"/>
      <c r="AE20" s="269"/>
      <c r="AF20" s="269"/>
      <c r="AG20" s="270"/>
      <c r="AH20" s="271"/>
      <c r="AI20" s="272"/>
      <c r="AJ20" s="273"/>
      <c r="AK20" s="273"/>
      <c r="AL20" s="273"/>
      <c r="AM20" s="273"/>
      <c r="AN20" s="40"/>
      <c r="AO20" s="269"/>
      <c r="AP20" s="33"/>
      <c r="AQ20" s="269"/>
      <c r="AR20" s="269"/>
      <c r="AS20" s="269"/>
      <c r="AT20" s="270"/>
      <c r="AU20" s="271"/>
      <c r="AV20" s="272"/>
      <c r="AW20" s="273"/>
      <c r="AX20" s="273"/>
      <c r="AY20" s="273"/>
      <c r="AZ20" s="273"/>
      <c r="BA20" s="40"/>
      <c r="BB20" s="269"/>
      <c r="BC20" s="33"/>
      <c r="BD20" s="269"/>
      <c r="BE20" s="269"/>
      <c r="BF20" s="269"/>
      <c r="BG20" s="270"/>
      <c r="BH20" s="271"/>
      <c r="BI20" s="272"/>
      <c r="BJ20" s="273"/>
      <c r="BK20" s="273"/>
      <c r="BL20" s="273"/>
      <c r="BM20" s="273"/>
      <c r="BN20" s="40"/>
      <c r="BO20" s="269"/>
      <c r="BP20" s="33"/>
      <c r="BQ20" s="269"/>
      <c r="BR20" s="269"/>
      <c r="BS20" s="269"/>
      <c r="BT20" s="270"/>
      <c r="BU20" s="271"/>
      <c r="BV20" s="272"/>
      <c r="BW20" s="273"/>
      <c r="BX20" s="273"/>
      <c r="BY20" s="273"/>
      <c r="BZ20" s="273"/>
      <c r="CA20" s="40"/>
      <c r="CB20" s="269"/>
      <c r="CC20" s="33"/>
      <c r="CD20" s="269"/>
      <c r="CE20" s="269"/>
      <c r="CF20" s="269"/>
      <c r="CG20" s="270"/>
      <c r="CH20" s="271"/>
      <c r="CI20" s="272"/>
      <c r="CJ20" s="273"/>
      <c r="CK20" s="273"/>
      <c r="CL20" s="273"/>
      <c r="CM20" s="273"/>
      <c r="CN20" s="40"/>
      <c r="CO20" s="269"/>
      <c r="CP20" s="33"/>
      <c r="CQ20" s="269"/>
      <c r="CR20" s="269"/>
      <c r="CS20" s="269"/>
      <c r="CT20" s="270"/>
      <c r="CU20" s="271"/>
      <c r="CV20" s="272"/>
      <c r="CW20" s="273"/>
      <c r="CX20" s="273"/>
      <c r="CY20" s="273"/>
      <c r="CZ20" s="273"/>
      <c r="DA20" s="40"/>
      <c r="DB20" s="269"/>
      <c r="DC20" s="33"/>
      <c r="DD20" s="269"/>
      <c r="DE20" s="269"/>
      <c r="DF20" s="269"/>
      <c r="DG20" s="270"/>
      <c r="DH20" s="271"/>
      <c r="DI20" s="272"/>
      <c r="DJ20" s="273"/>
      <c r="DK20" s="273"/>
      <c r="DL20" s="273"/>
      <c r="DM20" s="273"/>
      <c r="DN20" s="40"/>
      <c r="DO20" s="269"/>
      <c r="DP20" s="33"/>
      <c r="DQ20" s="269"/>
      <c r="DR20" s="269"/>
      <c r="DS20" s="269"/>
      <c r="DT20" s="270"/>
      <c r="DU20" s="271"/>
      <c r="DV20" s="272"/>
      <c r="DW20" s="273"/>
      <c r="DX20" s="273"/>
      <c r="DY20" s="273"/>
      <c r="DZ20" s="273"/>
      <c r="EA20" s="40"/>
      <c r="EB20" s="269"/>
      <c r="EC20" s="33"/>
      <c r="ED20" s="269"/>
      <c r="EE20" s="269"/>
      <c r="EF20" s="269"/>
      <c r="EG20" s="270"/>
      <c r="EH20" s="271"/>
      <c r="EI20" s="272"/>
      <c r="EJ20" s="273"/>
      <c r="EK20" s="273"/>
      <c r="EL20" s="273"/>
      <c r="EM20" s="273"/>
      <c r="EN20" s="40"/>
      <c r="EO20" s="269"/>
      <c r="EP20" s="33"/>
      <c r="EQ20" s="269"/>
      <c r="ER20" s="269"/>
      <c r="ES20" s="269"/>
      <c r="ET20" s="270"/>
      <c r="EU20" s="271"/>
      <c r="EV20" s="272"/>
      <c r="EW20" s="273"/>
      <c r="EX20" s="273"/>
      <c r="EY20" s="273"/>
      <c r="EZ20" s="273"/>
      <c r="FA20" s="40"/>
      <c r="FB20" s="269"/>
      <c r="FC20" s="33"/>
      <c r="FD20" s="269"/>
      <c r="FE20" s="269"/>
      <c r="FF20" s="269"/>
      <c r="FG20" s="270"/>
      <c r="FH20" s="271"/>
      <c r="FI20" s="272"/>
      <c r="FJ20" s="273"/>
      <c r="FK20" s="273"/>
      <c r="FL20" s="273"/>
      <c r="FM20" s="273"/>
      <c r="FN20" s="40"/>
      <c r="FO20" s="269"/>
      <c r="FP20" s="33"/>
      <c r="FQ20" s="269"/>
      <c r="FR20" s="269"/>
      <c r="FS20" s="269"/>
      <c r="FT20" s="270"/>
      <c r="FU20" s="271"/>
      <c r="FV20" s="272"/>
      <c r="FW20" s="273"/>
      <c r="FX20" s="273"/>
      <c r="FY20" s="273"/>
      <c r="FZ20" s="273"/>
      <c r="GA20" s="40"/>
      <c r="GB20" s="269"/>
      <c r="GC20" s="33"/>
      <c r="GD20" s="269"/>
      <c r="GE20" s="269"/>
      <c r="GF20" s="269"/>
      <c r="GG20" s="270"/>
      <c r="GH20" s="271"/>
      <c r="GI20" s="272"/>
      <c r="GJ20" s="273"/>
      <c r="GK20" s="273"/>
      <c r="GL20" s="273"/>
      <c r="GM20" s="273"/>
      <c r="GN20" s="40"/>
      <c r="GO20" s="269"/>
      <c r="GP20" s="33"/>
      <c r="GQ20" s="269"/>
      <c r="GR20" s="269"/>
      <c r="GS20" s="269"/>
      <c r="GT20" s="270"/>
      <c r="GU20" s="271"/>
      <c r="GV20" s="272"/>
      <c r="GW20" s="273"/>
      <c r="GX20" s="273"/>
      <c r="GY20" s="273"/>
      <c r="GZ20" s="273"/>
      <c r="HA20" s="40"/>
      <c r="HB20" s="269"/>
      <c r="HC20" s="33"/>
      <c r="HD20" s="269"/>
      <c r="HE20" s="269"/>
      <c r="HF20" s="269"/>
      <c r="HG20" s="270"/>
      <c r="HH20" s="271"/>
      <c r="HI20" s="272"/>
      <c r="HJ20" s="273"/>
      <c r="HK20" s="273"/>
      <c r="HL20" s="273"/>
      <c r="HM20" s="273"/>
      <c r="HN20" s="40"/>
      <c r="HO20" s="269"/>
      <c r="HP20" s="33"/>
      <c r="HQ20" s="269"/>
      <c r="HR20" s="269"/>
      <c r="HS20" s="269"/>
      <c r="HT20" s="270"/>
      <c r="HU20" s="271"/>
      <c r="HV20" s="272"/>
      <c r="HW20" s="273"/>
      <c r="HX20" s="273"/>
      <c r="HY20" s="273"/>
      <c r="HZ20" s="273"/>
      <c r="IA20" s="40"/>
      <c r="IB20" s="269"/>
      <c r="IC20" s="33"/>
      <c r="ID20" s="269"/>
      <c r="IE20" s="269"/>
      <c r="IF20" s="269"/>
      <c r="IG20" s="270"/>
      <c r="IH20" s="271"/>
      <c r="II20" s="272"/>
      <c r="IJ20" s="38"/>
      <c r="IK20" s="38"/>
      <c r="IL20" s="38"/>
      <c r="IM20" s="38"/>
    </row>
    <row r="21" spans="1:247" s="16" customFormat="1" ht="15.75" thickBot="1">
      <c r="A21" s="3"/>
      <c r="B21" s="567" t="s">
        <v>95</v>
      </c>
      <c r="C21" s="74">
        <f>SUM(C22:C28)</f>
        <v>5235.2929999999997</v>
      </c>
      <c r="D21" s="568"/>
      <c r="E21" s="74">
        <f>SUM(E22:E28)</f>
        <v>5235.2929999999997</v>
      </c>
      <c r="F21" s="569"/>
      <c r="G21" s="569"/>
      <c r="H21" s="74">
        <f>SUM(H22:H28)</f>
        <v>5915881.0900000008</v>
      </c>
      <c r="I21" s="570"/>
      <c r="J21" s="571">
        <f>SUM(J22:J28)</f>
        <v>5915881.0900000008</v>
      </c>
      <c r="K21" s="35"/>
      <c r="L21" s="407">
        <f>SUM(L22:L28)</f>
        <v>2366352.4360000002</v>
      </c>
      <c r="M21"/>
      <c r="N21"/>
      <c r="O21"/>
      <c r="P21" s="33"/>
      <c r="Q21" s="269"/>
      <c r="R21" s="269"/>
      <c r="S21" s="269"/>
      <c r="T21" s="270"/>
      <c r="U21" s="271"/>
      <c r="V21" s="272"/>
      <c r="W21" s="273"/>
      <c r="X21" s="273"/>
      <c r="Y21" s="273"/>
      <c r="Z21" s="273"/>
      <c r="AA21" s="40"/>
      <c r="AB21" s="269"/>
      <c r="AC21" s="33"/>
      <c r="AD21" s="269"/>
      <c r="AE21" s="269"/>
      <c r="AF21" s="269"/>
      <c r="AG21" s="270"/>
      <c r="AH21" s="271"/>
      <c r="AI21" s="272"/>
      <c r="AJ21" s="273"/>
      <c r="AK21" s="273"/>
      <c r="AL21" s="273"/>
      <c r="AM21" s="273"/>
      <c r="AN21" s="40"/>
      <c r="AO21" s="269"/>
      <c r="AP21" s="33"/>
      <c r="AQ21" s="269"/>
      <c r="AR21" s="269"/>
      <c r="AS21" s="269"/>
      <c r="AT21" s="270"/>
      <c r="AU21" s="271"/>
      <c r="AV21" s="272"/>
      <c r="AW21" s="273"/>
      <c r="AX21" s="273"/>
      <c r="AY21" s="273"/>
      <c r="AZ21" s="273"/>
      <c r="BA21" s="40"/>
      <c r="BB21" s="269"/>
      <c r="BC21" s="33"/>
      <c r="BD21" s="269"/>
      <c r="BE21" s="269"/>
      <c r="BF21" s="269"/>
      <c r="BG21" s="270"/>
      <c r="BH21" s="271"/>
      <c r="BI21" s="272"/>
      <c r="BJ21" s="273"/>
      <c r="BK21" s="273"/>
      <c r="BL21" s="273"/>
      <c r="BM21" s="273"/>
      <c r="BN21" s="40"/>
      <c r="BO21" s="269"/>
      <c r="BP21" s="33"/>
      <c r="BQ21" s="269"/>
      <c r="BR21" s="269"/>
      <c r="BS21" s="269"/>
      <c r="BT21" s="270"/>
      <c r="BU21" s="271"/>
      <c r="BV21" s="272"/>
      <c r="BW21" s="273"/>
      <c r="BX21" s="273"/>
      <c r="BY21" s="273"/>
      <c r="BZ21" s="273"/>
      <c r="CA21" s="40"/>
      <c r="CB21" s="269"/>
      <c r="CC21" s="33"/>
      <c r="CD21" s="269"/>
      <c r="CE21" s="269"/>
      <c r="CF21" s="269"/>
      <c r="CG21" s="270"/>
      <c r="CH21" s="271"/>
      <c r="CI21" s="272"/>
      <c r="CJ21" s="273"/>
      <c r="CK21" s="273"/>
      <c r="CL21" s="273"/>
      <c r="CM21" s="273"/>
      <c r="CN21" s="40"/>
      <c r="CO21" s="269"/>
      <c r="CP21" s="33"/>
      <c r="CQ21" s="269"/>
      <c r="CR21" s="269"/>
      <c r="CS21" s="269"/>
      <c r="CT21" s="270"/>
      <c r="CU21" s="271"/>
      <c r="CV21" s="272"/>
      <c r="CW21" s="273"/>
      <c r="CX21" s="273"/>
      <c r="CY21" s="273"/>
      <c r="CZ21" s="273"/>
      <c r="DA21" s="40"/>
      <c r="DB21" s="269"/>
      <c r="DC21" s="33"/>
      <c r="DD21" s="269"/>
      <c r="DE21" s="269"/>
      <c r="DF21" s="269"/>
      <c r="DG21" s="270"/>
      <c r="DH21" s="271"/>
      <c r="DI21" s="272"/>
      <c r="DJ21" s="273"/>
      <c r="DK21" s="273"/>
      <c r="DL21" s="273"/>
      <c r="DM21" s="273"/>
      <c r="DN21" s="40"/>
      <c r="DO21" s="269"/>
      <c r="DP21" s="33"/>
      <c r="DQ21" s="269"/>
      <c r="DR21" s="269"/>
      <c r="DS21" s="269"/>
      <c r="DT21" s="270"/>
      <c r="DU21" s="271"/>
      <c r="DV21" s="272"/>
      <c r="DW21" s="273"/>
      <c r="DX21" s="273"/>
      <c r="DY21" s="273"/>
      <c r="DZ21" s="273"/>
      <c r="EA21" s="40"/>
      <c r="EB21" s="269"/>
      <c r="EC21" s="33"/>
      <c r="ED21" s="269"/>
      <c r="EE21" s="269"/>
      <c r="EF21" s="269"/>
      <c r="EG21" s="270"/>
      <c r="EH21" s="271"/>
      <c r="EI21" s="272"/>
      <c r="EJ21" s="273"/>
      <c r="EK21" s="273"/>
      <c r="EL21" s="273"/>
      <c r="EM21" s="273"/>
      <c r="EN21" s="40"/>
      <c r="EO21" s="269"/>
      <c r="EP21" s="33"/>
      <c r="EQ21" s="269"/>
      <c r="ER21" s="269"/>
      <c r="ES21" s="269"/>
      <c r="ET21" s="270"/>
      <c r="EU21" s="271"/>
      <c r="EV21" s="272"/>
      <c r="EW21" s="273"/>
      <c r="EX21" s="273"/>
      <c r="EY21" s="273"/>
      <c r="EZ21" s="273"/>
      <c r="FA21" s="40"/>
      <c r="FB21" s="269"/>
      <c r="FC21" s="33"/>
      <c r="FD21" s="269"/>
      <c r="FE21" s="269"/>
      <c r="FF21" s="269"/>
      <c r="FG21" s="270"/>
      <c r="FH21" s="271"/>
      <c r="FI21" s="272"/>
      <c r="FJ21" s="273"/>
      <c r="FK21" s="273"/>
      <c r="FL21" s="273"/>
      <c r="FM21" s="273"/>
      <c r="FN21" s="40"/>
      <c r="FO21" s="269"/>
      <c r="FP21" s="33"/>
      <c r="FQ21" s="269"/>
      <c r="FR21" s="269"/>
      <c r="FS21" s="269"/>
      <c r="FT21" s="270"/>
      <c r="FU21" s="271"/>
      <c r="FV21" s="272"/>
      <c r="FW21" s="273"/>
      <c r="FX21" s="273"/>
      <c r="FY21" s="273"/>
      <c r="FZ21" s="273"/>
      <c r="GA21" s="40"/>
      <c r="GB21" s="269"/>
      <c r="GC21" s="33"/>
      <c r="GD21" s="269"/>
      <c r="GE21" s="269"/>
      <c r="GF21" s="269"/>
      <c r="GG21" s="270"/>
      <c r="GH21" s="271"/>
      <c r="GI21" s="272"/>
      <c r="GJ21" s="273"/>
      <c r="GK21" s="273"/>
      <c r="GL21" s="273"/>
      <c r="GM21" s="273"/>
      <c r="GN21" s="40"/>
      <c r="GO21" s="269"/>
      <c r="GP21" s="33"/>
      <c r="GQ21" s="269"/>
      <c r="GR21" s="269"/>
      <c r="GS21" s="269"/>
      <c r="GT21" s="270"/>
      <c r="GU21" s="271"/>
      <c r="GV21" s="272"/>
      <c r="GW21" s="273"/>
      <c r="GX21" s="273"/>
      <c r="GY21" s="273"/>
      <c r="GZ21" s="273"/>
      <c r="HA21" s="40"/>
      <c r="HB21" s="269"/>
      <c r="HC21" s="33"/>
      <c r="HD21" s="269"/>
      <c r="HE21" s="269"/>
      <c r="HF21" s="269"/>
      <c r="HG21" s="270"/>
      <c r="HH21" s="271"/>
      <c r="HI21" s="272"/>
      <c r="HJ21" s="273"/>
      <c r="HK21" s="273"/>
      <c r="HL21" s="273"/>
      <c r="HM21" s="273"/>
      <c r="HN21" s="40"/>
      <c r="HO21" s="269"/>
      <c r="HP21" s="33"/>
      <c r="HQ21" s="269"/>
      <c r="HR21" s="269"/>
      <c r="HS21" s="269"/>
      <c r="HT21" s="270"/>
      <c r="HU21" s="271"/>
      <c r="HV21" s="272"/>
      <c r="HW21" s="273"/>
      <c r="HX21" s="273"/>
      <c r="HY21" s="273"/>
      <c r="HZ21" s="273"/>
      <c r="IA21" s="40"/>
      <c r="IB21" s="269"/>
      <c r="IC21" s="33"/>
      <c r="ID21" s="269"/>
      <c r="IE21" s="269"/>
      <c r="IF21" s="269"/>
      <c r="IG21" s="270"/>
      <c r="IH21" s="271"/>
      <c r="II21" s="272"/>
      <c r="IJ21" s="38"/>
      <c r="IK21" s="38"/>
      <c r="IL21" s="38"/>
      <c r="IM21" s="38"/>
    </row>
    <row r="22" spans="1:247" s="16" customFormat="1" ht="15.75" thickBot="1">
      <c r="A22" s="3"/>
      <c r="B22" s="572" t="str">
        <f>'ESPACIO PUBLICO'!C8</f>
        <v>C.A. AC 22 - Av. Ferrocarríl de Occidente - (1)</v>
      </c>
      <c r="C22" s="71">
        <f>+'CUADRO DE AREAS'!D27</f>
        <v>799.40899999999999</v>
      </c>
      <c r="D22" s="170"/>
      <c r="E22" s="71">
        <f t="shared" ref="E22:E28" si="4">SUM(C22:D22)</f>
        <v>799.40899999999999</v>
      </c>
      <c r="F22" s="141">
        <v>1130</v>
      </c>
      <c r="G22" s="141"/>
      <c r="H22" s="71">
        <f t="shared" ref="H22:H28" si="5">F22*E22</f>
        <v>903332.17</v>
      </c>
      <c r="I22" s="573"/>
      <c r="J22" s="574">
        <f>SUM(H22:I22)</f>
        <v>903332.17</v>
      </c>
      <c r="K22" s="395"/>
      <c r="L22" s="408">
        <f t="shared" ref="L22:L28" si="6">(SUM(J22:K22))*(0.4)</f>
        <v>361332.86800000002</v>
      </c>
      <c r="M22"/>
      <c r="N22"/>
      <c r="O22"/>
      <c r="P22" s="33"/>
      <c r="Q22" s="269"/>
      <c r="R22" s="269"/>
      <c r="S22" s="269"/>
      <c r="T22" s="270"/>
      <c r="U22" s="271"/>
      <c r="V22" s="272"/>
      <c r="W22" s="273"/>
      <c r="X22" s="273"/>
      <c r="Y22" s="273"/>
      <c r="Z22" s="273"/>
      <c r="AA22" s="40"/>
      <c r="AB22" s="269"/>
      <c r="AC22" s="33"/>
      <c r="AD22" s="269"/>
      <c r="AE22" s="269"/>
      <c r="AF22" s="269"/>
      <c r="AG22" s="270"/>
      <c r="AH22" s="271"/>
      <c r="AI22" s="272"/>
      <c r="AJ22" s="273"/>
      <c r="AK22" s="273"/>
      <c r="AL22" s="273"/>
      <c r="AM22" s="273"/>
      <c r="AN22" s="40"/>
      <c r="AO22" s="269"/>
      <c r="AP22" s="33"/>
      <c r="AQ22" s="269"/>
      <c r="AR22" s="269"/>
      <c r="AS22" s="269"/>
      <c r="AT22" s="270"/>
      <c r="AU22" s="271"/>
      <c r="AV22" s="272"/>
      <c r="AW22" s="273"/>
      <c r="AX22" s="273"/>
      <c r="AY22" s="273"/>
      <c r="AZ22" s="273"/>
      <c r="BA22" s="40"/>
      <c r="BB22" s="269"/>
      <c r="BC22" s="33"/>
      <c r="BD22" s="269"/>
      <c r="BE22" s="269"/>
      <c r="BF22" s="269"/>
      <c r="BG22" s="270"/>
      <c r="BH22" s="271"/>
      <c r="BI22" s="272"/>
      <c r="BJ22" s="273"/>
      <c r="BK22" s="273"/>
      <c r="BL22" s="273"/>
      <c r="BM22" s="273"/>
      <c r="BN22" s="40"/>
      <c r="BO22" s="269"/>
      <c r="BP22" s="33"/>
      <c r="BQ22" s="269"/>
      <c r="BR22" s="269"/>
      <c r="BS22" s="269"/>
      <c r="BT22" s="270"/>
      <c r="BU22" s="271"/>
      <c r="BV22" s="272"/>
      <c r="BW22" s="273"/>
      <c r="BX22" s="273"/>
      <c r="BY22" s="273"/>
      <c r="BZ22" s="273"/>
      <c r="CA22" s="40"/>
      <c r="CB22" s="269"/>
      <c r="CC22" s="33"/>
      <c r="CD22" s="269"/>
      <c r="CE22" s="269"/>
      <c r="CF22" s="269"/>
      <c r="CG22" s="270"/>
      <c r="CH22" s="271"/>
      <c r="CI22" s="272"/>
      <c r="CJ22" s="273"/>
      <c r="CK22" s="273"/>
      <c r="CL22" s="273"/>
      <c r="CM22" s="273"/>
      <c r="CN22" s="40"/>
      <c r="CO22" s="269"/>
      <c r="CP22" s="33"/>
      <c r="CQ22" s="269"/>
      <c r="CR22" s="269"/>
      <c r="CS22" s="269"/>
      <c r="CT22" s="270"/>
      <c r="CU22" s="271"/>
      <c r="CV22" s="272"/>
      <c r="CW22" s="273"/>
      <c r="CX22" s="273"/>
      <c r="CY22" s="273"/>
      <c r="CZ22" s="273"/>
      <c r="DA22" s="40"/>
      <c r="DB22" s="269"/>
      <c r="DC22" s="33"/>
      <c r="DD22" s="269"/>
      <c r="DE22" s="269"/>
      <c r="DF22" s="269"/>
      <c r="DG22" s="270"/>
      <c r="DH22" s="271"/>
      <c r="DI22" s="272"/>
      <c r="DJ22" s="273"/>
      <c r="DK22" s="273"/>
      <c r="DL22" s="273"/>
      <c r="DM22" s="273"/>
      <c r="DN22" s="40"/>
      <c r="DO22" s="269"/>
      <c r="DP22" s="33"/>
      <c r="DQ22" s="269"/>
      <c r="DR22" s="269"/>
      <c r="DS22" s="269"/>
      <c r="DT22" s="270"/>
      <c r="DU22" s="271"/>
      <c r="DV22" s="272"/>
      <c r="DW22" s="273"/>
      <c r="DX22" s="273"/>
      <c r="DY22" s="273"/>
      <c r="DZ22" s="273"/>
      <c r="EA22" s="40"/>
      <c r="EB22" s="269"/>
      <c r="EC22" s="33"/>
      <c r="ED22" s="269"/>
      <c r="EE22" s="269"/>
      <c r="EF22" s="269"/>
      <c r="EG22" s="270"/>
      <c r="EH22" s="271"/>
      <c r="EI22" s="272"/>
      <c r="EJ22" s="273"/>
      <c r="EK22" s="273"/>
      <c r="EL22" s="273"/>
      <c r="EM22" s="273"/>
      <c r="EN22" s="40"/>
      <c r="EO22" s="269"/>
      <c r="EP22" s="33"/>
      <c r="EQ22" s="269"/>
      <c r="ER22" s="269"/>
      <c r="ES22" s="269"/>
      <c r="ET22" s="270"/>
      <c r="EU22" s="271"/>
      <c r="EV22" s="272"/>
      <c r="EW22" s="273"/>
      <c r="EX22" s="273"/>
      <c r="EY22" s="273"/>
      <c r="EZ22" s="273"/>
      <c r="FA22" s="40"/>
      <c r="FB22" s="269"/>
      <c r="FC22" s="33"/>
      <c r="FD22" s="269"/>
      <c r="FE22" s="269"/>
      <c r="FF22" s="269"/>
      <c r="FG22" s="270"/>
      <c r="FH22" s="271"/>
      <c r="FI22" s="272"/>
      <c r="FJ22" s="273"/>
      <c r="FK22" s="273"/>
      <c r="FL22" s="273"/>
      <c r="FM22" s="273"/>
      <c r="FN22" s="40"/>
      <c r="FO22" s="269"/>
      <c r="FP22" s="33"/>
      <c r="FQ22" s="269"/>
      <c r="FR22" s="269"/>
      <c r="FS22" s="269"/>
      <c r="FT22" s="270"/>
      <c r="FU22" s="271"/>
      <c r="FV22" s="272"/>
      <c r="FW22" s="273"/>
      <c r="FX22" s="273"/>
      <c r="FY22" s="273"/>
      <c r="FZ22" s="273"/>
      <c r="GA22" s="40"/>
      <c r="GB22" s="269"/>
      <c r="GC22" s="33"/>
      <c r="GD22" s="269"/>
      <c r="GE22" s="269"/>
      <c r="GF22" s="269"/>
      <c r="GG22" s="270"/>
      <c r="GH22" s="271"/>
      <c r="GI22" s="272"/>
      <c r="GJ22" s="273"/>
      <c r="GK22" s="273"/>
      <c r="GL22" s="273"/>
      <c r="GM22" s="273"/>
      <c r="GN22" s="40"/>
      <c r="GO22" s="269"/>
      <c r="GP22" s="33"/>
      <c r="GQ22" s="269"/>
      <c r="GR22" s="269"/>
      <c r="GS22" s="269"/>
      <c r="GT22" s="270"/>
      <c r="GU22" s="271"/>
      <c r="GV22" s="272"/>
      <c r="GW22" s="273"/>
      <c r="GX22" s="273"/>
      <c r="GY22" s="273"/>
      <c r="GZ22" s="273"/>
      <c r="HA22" s="40"/>
      <c r="HB22" s="269"/>
      <c r="HC22" s="33"/>
      <c r="HD22" s="269"/>
      <c r="HE22" s="269"/>
      <c r="HF22" s="269"/>
      <c r="HG22" s="270"/>
      <c r="HH22" s="271"/>
      <c r="HI22" s="272"/>
      <c r="HJ22" s="273"/>
      <c r="HK22" s="273"/>
      <c r="HL22" s="273"/>
      <c r="HM22" s="273"/>
      <c r="HN22" s="40"/>
      <c r="HO22" s="269"/>
      <c r="HP22" s="33"/>
      <c r="HQ22" s="269"/>
      <c r="HR22" s="269"/>
      <c r="HS22" s="269"/>
      <c r="HT22" s="270"/>
      <c r="HU22" s="271"/>
      <c r="HV22" s="272"/>
      <c r="HW22" s="273"/>
      <c r="HX22" s="273"/>
      <c r="HY22" s="273"/>
      <c r="HZ22" s="273"/>
      <c r="IA22" s="40"/>
      <c r="IB22" s="269"/>
      <c r="IC22" s="33"/>
      <c r="ID22" s="269"/>
      <c r="IE22" s="269"/>
      <c r="IF22" s="269"/>
      <c r="IG22" s="270"/>
      <c r="IH22" s="271"/>
      <c r="II22" s="272"/>
      <c r="IJ22" s="38"/>
      <c r="IK22" s="38"/>
      <c r="IL22" s="38"/>
      <c r="IM22" s="38"/>
    </row>
    <row r="23" spans="1:247" s="16" customFormat="1" ht="15.75" thickBot="1">
      <c r="A23" s="3"/>
      <c r="B23" s="572" t="str">
        <f>'ESPACIO PUBLICO'!C9</f>
        <v>C.A. AC 22 - Av. Ferrocarríl de Occidente - (2)</v>
      </c>
      <c r="C23" s="71">
        <f>+'CUADRO DE AREAS'!D28</f>
        <v>599.67999999999995</v>
      </c>
      <c r="D23" s="170"/>
      <c r="E23" s="71">
        <f t="shared" si="4"/>
        <v>599.67999999999995</v>
      </c>
      <c r="F23" s="141">
        <v>1130</v>
      </c>
      <c r="G23" s="141"/>
      <c r="H23" s="71">
        <f t="shared" si="5"/>
        <v>677638.39999999991</v>
      </c>
      <c r="I23" s="573"/>
      <c r="J23" s="574">
        <f t="shared" ref="J23:J28" si="7">SUM(H23:I23)</f>
        <v>677638.39999999991</v>
      </c>
      <c r="K23" s="35"/>
      <c r="L23" s="408">
        <f t="shared" si="6"/>
        <v>271055.35999999999</v>
      </c>
      <c r="M23"/>
      <c r="N23"/>
      <c r="O23"/>
      <c r="P23" s="33"/>
      <c r="Q23" s="269"/>
      <c r="R23" s="269"/>
      <c r="S23" s="269"/>
      <c r="T23" s="270"/>
      <c r="U23" s="271"/>
      <c r="V23" s="272"/>
      <c r="W23" s="273"/>
      <c r="X23" s="273"/>
      <c r="Y23" s="273"/>
      <c r="Z23" s="273"/>
      <c r="AA23" s="40"/>
      <c r="AB23" s="269"/>
      <c r="AC23" s="33"/>
      <c r="AD23" s="269"/>
      <c r="AE23" s="269"/>
      <c r="AF23" s="269"/>
      <c r="AG23" s="270"/>
      <c r="AH23" s="271"/>
      <c r="AI23" s="272"/>
      <c r="AJ23" s="273"/>
      <c r="AK23" s="273"/>
      <c r="AL23" s="273"/>
      <c r="AM23" s="273"/>
      <c r="AN23" s="40"/>
      <c r="AO23" s="269"/>
      <c r="AP23" s="33"/>
      <c r="AQ23" s="269"/>
      <c r="AR23" s="269"/>
      <c r="AS23" s="269"/>
      <c r="AT23" s="270"/>
      <c r="AU23" s="271"/>
      <c r="AV23" s="272"/>
      <c r="AW23" s="273"/>
      <c r="AX23" s="273"/>
      <c r="AY23" s="273"/>
      <c r="AZ23" s="273"/>
      <c r="BA23" s="40"/>
      <c r="BB23" s="269"/>
      <c r="BC23" s="33"/>
      <c r="BD23" s="269"/>
      <c r="BE23" s="269"/>
      <c r="BF23" s="269"/>
      <c r="BG23" s="270"/>
      <c r="BH23" s="271"/>
      <c r="BI23" s="272"/>
      <c r="BJ23" s="273"/>
      <c r="BK23" s="273"/>
      <c r="BL23" s="273"/>
      <c r="BM23" s="273"/>
      <c r="BN23" s="40"/>
      <c r="BO23" s="269"/>
      <c r="BP23" s="33"/>
      <c r="BQ23" s="269"/>
      <c r="BR23" s="269"/>
      <c r="BS23" s="269"/>
      <c r="BT23" s="270"/>
      <c r="BU23" s="271"/>
      <c r="BV23" s="272"/>
      <c r="BW23" s="273"/>
      <c r="BX23" s="273"/>
      <c r="BY23" s="273"/>
      <c r="BZ23" s="273"/>
      <c r="CA23" s="40"/>
      <c r="CB23" s="269"/>
      <c r="CC23" s="33"/>
      <c r="CD23" s="269"/>
      <c r="CE23" s="269"/>
      <c r="CF23" s="269"/>
      <c r="CG23" s="270"/>
      <c r="CH23" s="271"/>
      <c r="CI23" s="272"/>
      <c r="CJ23" s="273"/>
      <c r="CK23" s="273"/>
      <c r="CL23" s="273"/>
      <c r="CM23" s="273"/>
      <c r="CN23" s="40"/>
      <c r="CO23" s="269"/>
      <c r="CP23" s="33"/>
      <c r="CQ23" s="269"/>
      <c r="CR23" s="269"/>
      <c r="CS23" s="269"/>
      <c r="CT23" s="270"/>
      <c r="CU23" s="271"/>
      <c r="CV23" s="272"/>
      <c r="CW23" s="273"/>
      <c r="CX23" s="273"/>
      <c r="CY23" s="273"/>
      <c r="CZ23" s="273"/>
      <c r="DA23" s="40"/>
      <c r="DB23" s="269"/>
      <c r="DC23" s="33"/>
      <c r="DD23" s="269"/>
      <c r="DE23" s="269"/>
      <c r="DF23" s="269"/>
      <c r="DG23" s="270"/>
      <c r="DH23" s="271"/>
      <c r="DI23" s="272"/>
      <c r="DJ23" s="273"/>
      <c r="DK23" s="273"/>
      <c r="DL23" s="273"/>
      <c r="DM23" s="273"/>
      <c r="DN23" s="40"/>
      <c r="DO23" s="269"/>
      <c r="DP23" s="33"/>
      <c r="DQ23" s="269"/>
      <c r="DR23" s="269"/>
      <c r="DS23" s="269"/>
      <c r="DT23" s="270"/>
      <c r="DU23" s="271"/>
      <c r="DV23" s="272"/>
      <c r="DW23" s="273"/>
      <c r="DX23" s="273"/>
      <c r="DY23" s="273"/>
      <c r="DZ23" s="273"/>
      <c r="EA23" s="40"/>
      <c r="EB23" s="269"/>
      <c r="EC23" s="33"/>
      <c r="ED23" s="269"/>
      <c r="EE23" s="269"/>
      <c r="EF23" s="269"/>
      <c r="EG23" s="270"/>
      <c r="EH23" s="271"/>
      <c r="EI23" s="272"/>
      <c r="EJ23" s="273"/>
      <c r="EK23" s="273"/>
      <c r="EL23" s="273"/>
      <c r="EM23" s="273"/>
      <c r="EN23" s="40"/>
      <c r="EO23" s="269"/>
      <c r="EP23" s="33"/>
      <c r="EQ23" s="269"/>
      <c r="ER23" s="269"/>
      <c r="ES23" s="269"/>
      <c r="ET23" s="270"/>
      <c r="EU23" s="271"/>
      <c r="EV23" s="272"/>
      <c r="EW23" s="273"/>
      <c r="EX23" s="273"/>
      <c r="EY23" s="273"/>
      <c r="EZ23" s="273"/>
      <c r="FA23" s="40"/>
      <c r="FB23" s="269"/>
      <c r="FC23" s="33"/>
      <c r="FD23" s="269"/>
      <c r="FE23" s="269"/>
      <c r="FF23" s="269"/>
      <c r="FG23" s="270"/>
      <c r="FH23" s="271"/>
      <c r="FI23" s="272"/>
      <c r="FJ23" s="273"/>
      <c r="FK23" s="273"/>
      <c r="FL23" s="273"/>
      <c r="FM23" s="273"/>
      <c r="FN23" s="40"/>
      <c r="FO23" s="269"/>
      <c r="FP23" s="33"/>
      <c r="FQ23" s="269"/>
      <c r="FR23" s="269"/>
      <c r="FS23" s="269"/>
      <c r="FT23" s="270"/>
      <c r="FU23" s="271"/>
      <c r="FV23" s="272"/>
      <c r="FW23" s="273"/>
      <c r="FX23" s="273"/>
      <c r="FY23" s="273"/>
      <c r="FZ23" s="273"/>
      <c r="GA23" s="40"/>
      <c r="GB23" s="269"/>
      <c r="GC23" s="33"/>
      <c r="GD23" s="269"/>
      <c r="GE23" s="269"/>
      <c r="GF23" s="269"/>
      <c r="GG23" s="270"/>
      <c r="GH23" s="271"/>
      <c r="GI23" s="272"/>
      <c r="GJ23" s="273"/>
      <c r="GK23" s="273"/>
      <c r="GL23" s="273"/>
      <c r="GM23" s="273"/>
      <c r="GN23" s="40"/>
      <c r="GO23" s="269"/>
      <c r="GP23" s="33"/>
      <c r="GQ23" s="269"/>
      <c r="GR23" s="269"/>
      <c r="GS23" s="269"/>
      <c r="GT23" s="270"/>
      <c r="GU23" s="271"/>
      <c r="GV23" s="272"/>
      <c r="GW23" s="273"/>
      <c r="GX23" s="273"/>
      <c r="GY23" s="273"/>
      <c r="GZ23" s="273"/>
      <c r="HA23" s="40"/>
      <c r="HB23" s="269"/>
      <c r="HC23" s="33"/>
      <c r="HD23" s="269"/>
      <c r="HE23" s="269"/>
      <c r="HF23" s="269"/>
      <c r="HG23" s="270"/>
      <c r="HH23" s="271"/>
      <c r="HI23" s="272"/>
      <c r="HJ23" s="273"/>
      <c r="HK23" s="273"/>
      <c r="HL23" s="273"/>
      <c r="HM23" s="273"/>
      <c r="HN23" s="40"/>
      <c r="HO23" s="269"/>
      <c r="HP23" s="33"/>
      <c r="HQ23" s="269"/>
      <c r="HR23" s="269"/>
      <c r="HS23" s="269"/>
      <c r="HT23" s="270"/>
      <c r="HU23" s="271"/>
      <c r="HV23" s="272"/>
      <c r="HW23" s="273"/>
      <c r="HX23" s="273"/>
      <c r="HY23" s="273"/>
      <c r="HZ23" s="273"/>
      <c r="IA23" s="40"/>
      <c r="IB23" s="269"/>
      <c r="IC23" s="33"/>
      <c r="ID23" s="269"/>
      <c r="IE23" s="269"/>
      <c r="IF23" s="269"/>
      <c r="IG23" s="270"/>
      <c r="IH23" s="271"/>
      <c r="II23" s="272"/>
      <c r="IJ23" s="38"/>
      <c r="IK23" s="38"/>
      <c r="IL23" s="38"/>
      <c r="IM23" s="38"/>
    </row>
    <row r="24" spans="1:247" s="16" customFormat="1" ht="15.75" thickBot="1">
      <c r="A24" s="3"/>
      <c r="B24" s="572" t="str">
        <f>'ESPACIO PUBLICO'!C10</f>
        <v>C.A. AK 68 - Av. Congreso Eucarístico - (1)</v>
      </c>
      <c r="C24" s="71">
        <f>+'CUADRO DE AREAS'!D29</f>
        <v>1285.944</v>
      </c>
      <c r="D24" s="170"/>
      <c r="E24" s="71">
        <f t="shared" si="4"/>
        <v>1285.944</v>
      </c>
      <c r="F24" s="141">
        <v>1130</v>
      </c>
      <c r="G24" s="141"/>
      <c r="H24" s="71">
        <f t="shared" si="5"/>
        <v>1453116.72</v>
      </c>
      <c r="I24" s="573"/>
      <c r="J24" s="574">
        <f t="shared" si="7"/>
        <v>1453116.72</v>
      </c>
      <c r="K24" s="35"/>
      <c r="L24" s="408">
        <f t="shared" si="6"/>
        <v>581246.68799999997</v>
      </c>
      <c r="M24"/>
      <c r="N24"/>
      <c r="O24"/>
      <c r="P24" s="33"/>
      <c r="Q24" s="269"/>
      <c r="R24" s="269"/>
      <c r="S24" s="269"/>
      <c r="T24" s="270"/>
      <c r="U24" s="271"/>
      <c r="V24" s="272"/>
      <c r="W24" s="273"/>
      <c r="X24" s="273"/>
      <c r="Y24" s="273"/>
      <c r="Z24" s="273"/>
      <c r="AA24" s="40"/>
      <c r="AB24" s="269"/>
      <c r="AC24" s="33"/>
      <c r="AD24" s="269"/>
      <c r="AE24" s="269"/>
      <c r="AF24" s="269"/>
      <c r="AG24" s="270"/>
      <c r="AH24" s="271"/>
      <c r="AI24" s="272"/>
      <c r="AJ24" s="273"/>
      <c r="AK24" s="273"/>
      <c r="AL24" s="273"/>
      <c r="AM24" s="273"/>
      <c r="AN24" s="40"/>
      <c r="AO24" s="269"/>
      <c r="AP24" s="33"/>
      <c r="AQ24" s="269"/>
      <c r="AR24" s="269"/>
      <c r="AS24" s="269"/>
      <c r="AT24" s="270"/>
      <c r="AU24" s="271"/>
      <c r="AV24" s="272"/>
      <c r="AW24" s="273"/>
      <c r="AX24" s="273"/>
      <c r="AY24" s="273"/>
      <c r="AZ24" s="273"/>
      <c r="BA24" s="40"/>
      <c r="BB24" s="269"/>
      <c r="BC24" s="33"/>
      <c r="BD24" s="269"/>
      <c r="BE24" s="269"/>
      <c r="BF24" s="269"/>
      <c r="BG24" s="270"/>
      <c r="BH24" s="271"/>
      <c r="BI24" s="272"/>
      <c r="BJ24" s="273"/>
      <c r="BK24" s="273"/>
      <c r="BL24" s="273"/>
      <c r="BM24" s="273"/>
      <c r="BN24" s="40"/>
      <c r="BO24" s="269"/>
      <c r="BP24" s="33"/>
      <c r="BQ24" s="269"/>
      <c r="BR24" s="269"/>
      <c r="BS24" s="269"/>
      <c r="BT24" s="270"/>
      <c r="BU24" s="271"/>
      <c r="BV24" s="272"/>
      <c r="BW24" s="273"/>
      <c r="BX24" s="273"/>
      <c r="BY24" s="273"/>
      <c r="BZ24" s="273"/>
      <c r="CA24" s="40"/>
      <c r="CB24" s="269"/>
      <c r="CC24" s="33"/>
      <c r="CD24" s="269"/>
      <c r="CE24" s="269"/>
      <c r="CF24" s="269"/>
      <c r="CG24" s="270"/>
      <c r="CH24" s="271"/>
      <c r="CI24" s="272"/>
      <c r="CJ24" s="273"/>
      <c r="CK24" s="273"/>
      <c r="CL24" s="273"/>
      <c r="CM24" s="273"/>
      <c r="CN24" s="40"/>
      <c r="CO24" s="269"/>
      <c r="CP24" s="33"/>
      <c r="CQ24" s="269"/>
      <c r="CR24" s="269"/>
      <c r="CS24" s="269"/>
      <c r="CT24" s="270"/>
      <c r="CU24" s="271"/>
      <c r="CV24" s="272"/>
      <c r="CW24" s="273"/>
      <c r="CX24" s="273"/>
      <c r="CY24" s="273"/>
      <c r="CZ24" s="273"/>
      <c r="DA24" s="40"/>
      <c r="DB24" s="269"/>
      <c r="DC24" s="33"/>
      <c r="DD24" s="269"/>
      <c r="DE24" s="269"/>
      <c r="DF24" s="269"/>
      <c r="DG24" s="270"/>
      <c r="DH24" s="271"/>
      <c r="DI24" s="272"/>
      <c r="DJ24" s="273"/>
      <c r="DK24" s="273"/>
      <c r="DL24" s="273"/>
      <c r="DM24" s="273"/>
      <c r="DN24" s="40"/>
      <c r="DO24" s="269"/>
      <c r="DP24" s="33"/>
      <c r="DQ24" s="269"/>
      <c r="DR24" s="269"/>
      <c r="DS24" s="269"/>
      <c r="DT24" s="270"/>
      <c r="DU24" s="271"/>
      <c r="DV24" s="272"/>
      <c r="DW24" s="273"/>
      <c r="DX24" s="273"/>
      <c r="DY24" s="273"/>
      <c r="DZ24" s="273"/>
      <c r="EA24" s="40"/>
      <c r="EB24" s="269"/>
      <c r="EC24" s="33"/>
      <c r="ED24" s="269"/>
      <c r="EE24" s="269"/>
      <c r="EF24" s="269"/>
      <c r="EG24" s="270"/>
      <c r="EH24" s="271"/>
      <c r="EI24" s="272"/>
      <c r="EJ24" s="273"/>
      <c r="EK24" s="273"/>
      <c r="EL24" s="273"/>
      <c r="EM24" s="273"/>
      <c r="EN24" s="40"/>
      <c r="EO24" s="269"/>
      <c r="EP24" s="33"/>
      <c r="EQ24" s="269"/>
      <c r="ER24" s="269"/>
      <c r="ES24" s="269"/>
      <c r="ET24" s="270"/>
      <c r="EU24" s="271"/>
      <c r="EV24" s="272"/>
      <c r="EW24" s="273"/>
      <c r="EX24" s="273"/>
      <c r="EY24" s="273"/>
      <c r="EZ24" s="273"/>
      <c r="FA24" s="40"/>
      <c r="FB24" s="269"/>
      <c r="FC24" s="33"/>
      <c r="FD24" s="269"/>
      <c r="FE24" s="269"/>
      <c r="FF24" s="269"/>
      <c r="FG24" s="270"/>
      <c r="FH24" s="271"/>
      <c r="FI24" s="272"/>
      <c r="FJ24" s="273"/>
      <c r="FK24" s="273"/>
      <c r="FL24" s="273"/>
      <c r="FM24" s="273"/>
      <c r="FN24" s="40"/>
      <c r="FO24" s="269"/>
      <c r="FP24" s="33"/>
      <c r="FQ24" s="269"/>
      <c r="FR24" s="269"/>
      <c r="FS24" s="269"/>
      <c r="FT24" s="270"/>
      <c r="FU24" s="271"/>
      <c r="FV24" s="272"/>
      <c r="FW24" s="273"/>
      <c r="FX24" s="273"/>
      <c r="FY24" s="273"/>
      <c r="FZ24" s="273"/>
      <c r="GA24" s="40"/>
      <c r="GB24" s="269"/>
      <c r="GC24" s="33"/>
      <c r="GD24" s="269"/>
      <c r="GE24" s="269"/>
      <c r="GF24" s="269"/>
      <c r="GG24" s="270"/>
      <c r="GH24" s="271"/>
      <c r="GI24" s="272"/>
      <c r="GJ24" s="273"/>
      <c r="GK24" s="273"/>
      <c r="GL24" s="273"/>
      <c r="GM24" s="273"/>
      <c r="GN24" s="40"/>
      <c r="GO24" s="269"/>
      <c r="GP24" s="33"/>
      <c r="GQ24" s="269"/>
      <c r="GR24" s="269"/>
      <c r="GS24" s="269"/>
      <c r="GT24" s="270"/>
      <c r="GU24" s="271"/>
      <c r="GV24" s="272"/>
      <c r="GW24" s="273"/>
      <c r="GX24" s="273"/>
      <c r="GY24" s="273"/>
      <c r="GZ24" s="273"/>
      <c r="HA24" s="40"/>
      <c r="HB24" s="269"/>
      <c r="HC24" s="33"/>
      <c r="HD24" s="269"/>
      <c r="HE24" s="269"/>
      <c r="HF24" s="269"/>
      <c r="HG24" s="270"/>
      <c r="HH24" s="271"/>
      <c r="HI24" s="272"/>
      <c r="HJ24" s="273"/>
      <c r="HK24" s="273"/>
      <c r="HL24" s="273"/>
      <c r="HM24" s="273"/>
      <c r="HN24" s="40"/>
      <c r="HO24" s="269"/>
      <c r="HP24" s="33"/>
      <c r="HQ24" s="269"/>
      <c r="HR24" s="269"/>
      <c r="HS24" s="269"/>
      <c r="HT24" s="270"/>
      <c r="HU24" s="271"/>
      <c r="HV24" s="272"/>
      <c r="HW24" s="273"/>
      <c r="HX24" s="273"/>
      <c r="HY24" s="273"/>
      <c r="HZ24" s="273"/>
      <c r="IA24" s="40"/>
      <c r="IB24" s="269"/>
      <c r="IC24" s="33"/>
      <c r="ID24" s="269"/>
      <c r="IE24" s="269"/>
      <c r="IF24" s="269"/>
      <c r="IG24" s="270"/>
      <c r="IH24" s="271"/>
      <c r="II24" s="272"/>
      <c r="IJ24" s="38"/>
      <c r="IK24" s="38"/>
      <c r="IL24" s="38"/>
      <c r="IM24" s="38"/>
    </row>
    <row r="25" spans="1:247" s="16" customFormat="1" ht="15.75" thickBot="1">
      <c r="A25" s="3"/>
      <c r="B25" s="572" t="str">
        <f>'ESPACIO PUBLICO'!C11</f>
        <v>C.A. AK 68 - Av. Congreso Eucarístico - (2)</v>
      </c>
      <c r="C25" s="71">
        <f>+'CUADRO DE AREAS'!D30</f>
        <v>1511.95</v>
      </c>
      <c r="D25" s="170"/>
      <c r="E25" s="71">
        <f t="shared" si="4"/>
        <v>1511.95</v>
      </c>
      <c r="F25" s="141">
        <v>1130</v>
      </c>
      <c r="G25" s="141"/>
      <c r="H25" s="71">
        <f t="shared" si="5"/>
        <v>1708503.5</v>
      </c>
      <c r="I25" s="573"/>
      <c r="J25" s="574">
        <f t="shared" si="7"/>
        <v>1708503.5</v>
      </c>
      <c r="K25" s="35"/>
      <c r="L25" s="408">
        <f t="shared" si="6"/>
        <v>683401.4</v>
      </c>
      <c r="M25"/>
      <c r="N25"/>
      <c r="O25"/>
      <c r="P25" s="33"/>
      <c r="Q25" s="269"/>
      <c r="R25" s="269"/>
      <c r="S25" s="269"/>
      <c r="T25" s="270"/>
      <c r="U25" s="271"/>
      <c r="V25" s="272"/>
      <c r="W25" s="273"/>
      <c r="X25" s="273"/>
      <c r="Y25" s="273"/>
      <c r="Z25" s="273"/>
      <c r="AA25" s="40"/>
      <c r="AB25" s="269"/>
      <c r="AC25" s="33"/>
      <c r="AD25" s="269"/>
      <c r="AE25" s="269"/>
      <c r="AF25" s="269"/>
      <c r="AG25" s="270"/>
      <c r="AH25" s="271"/>
      <c r="AI25" s="272"/>
      <c r="AJ25" s="273"/>
      <c r="AK25" s="273"/>
      <c r="AL25" s="273"/>
      <c r="AM25" s="273"/>
      <c r="AN25" s="40"/>
      <c r="AO25" s="269"/>
      <c r="AP25" s="33"/>
      <c r="AQ25" s="269"/>
      <c r="AR25" s="269"/>
      <c r="AS25" s="269"/>
      <c r="AT25" s="270"/>
      <c r="AU25" s="271"/>
      <c r="AV25" s="272"/>
      <c r="AW25" s="273"/>
      <c r="AX25" s="273"/>
      <c r="AY25" s="273"/>
      <c r="AZ25" s="273"/>
      <c r="BA25" s="40"/>
      <c r="BB25" s="269"/>
      <c r="BC25" s="33"/>
      <c r="BD25" s="269"/>
      <c r="BE25" s="269"/>
      <c r="BF25" s="269"/>
      <c r="BG25" s="270"/>
      <c r="BH25" s="271"/>
      <c r="BI25" s="272"/>
      <c r="BJ25" s="273"/>
      <c r="BK25" s="273"/>
      <c r="BL25" s="273"/>
      <c r="BM25" s="273"/>
      <c r="BN25" s="40"/>
      <c r="BO25" s="269"/>
      <c r="BP25" s="33"/>
      <c r="BQ25" s="269"/>
      <c r="BR25" s="269"/>
      <c r="BS25" s="269"/>
      <c r="BT25" s="270"/>
      <c r="BU25" s="271"/>
      <c r="BV25" s="272"/>
      <c r="BW25" s="273"/>
      <c r="BX25" s="273"/>
      <c r="BY25" s="273"/>
      <c r="BZ25" s="273"/>
      <c r="CA25" s="40"/>
      <c r="CB25" s="269"/>
      <c r="CC25" s="33"/>
      <c r="CD25" s="269"/>
      <c r="CE25" s="269"/>
      <c r="CF25" s="269"/>
      <c r="CG25" s="270"/>
      <c r="CH25" s="271"/>
      <c r="CI25" s="272"/>
      <c r="CJ25" s="273"/>
      <c r="CK25" s="273"/>
      <c r="CL25" s="273"/>
      <c r="CM25" s="273"/>
      <c r="CN25" s="40"/>
      <c r="CO25" s="269"/>
      <c r="CP25" s="33"/>
      <c r="CQ25" s="269"/>
      <c r="CR25" s="269"/>
      <c r="CS25" s="269"/>
      <c r="CT25" s="270"/>
      <c r="CU25" s="271"/>
      <c r="CV25" s="272"/>
      <c r="CW25" s="273"/>
      <c r="CX25" s="273"/>
      <c r="CY25" s="273"/>
      <c r="CZ25" s="273"/>
      <c r="DA25" s="40"/>
      <c r="DB25" s="269"/>
      <c r="DC25" s="33"/>
      <c r="DD25" s="269"/>
      <c r="DE25" s="269"/>
      <c r="DF25" s="269"/>
      <c r="DG25" s="270"/>
      <c r="DH25" s="271"/>
      <c r="DI25" s="272"/>
      <c r="DJ25" s="273"/>
      <c r="DK25" s="273"/>
      <c r="DL25" s="273"/>
      <c r="DM25" s="273"/>
      <c r="DN25" s="40"/>
      <c r="DO25" s="269"/>
      <c r="DP25" s="33"/>
      <c r="DQ25" s="269"/>
      <c r="DR25" s="269"/>
      <c r="DS25" s="269"/>
      <c r="DT25" s="270"/>
      <c r="DU25" s="271"/>
      <c r="DV25" s="272"/>
      <c r="DW25" s="273"/>
      <c r="DX25" s="273"/>
      <c r="DY25" s="273"/>
      <c r="DZ25" s="273"/>
      <c r="EA25" s="40"/>
      <c r="EB25" s="269"/>
      <c r="EC25" s="33"/>
      <c r="ED25" s="269"/>
      <c r="EE25" s="269"/>
      <c r="EF25" s="269"/>
      <c r="EG25" s="270"/>
      <c r="EH25" s="271"/>
      <c r="EI25" s="272"/>
      <c r="EJ25" s="273"/>
      <c r="EK25" s="273"/>
      <c r="EL25" s="273"/>
      <c r="EM25" s="273"/>
      <c r="EN25" s="40"/>
      <c r="EO25" s="269"/>
      <c r="EP25" s="33"/>
      <c r="EQ25" s="269"/>
      <c r="ER25" s="269"/>
      <c r="ES25" s="269"/>
      <c r="ET25" s="270"/>
      <c r="EU25" s="271"/>
      <c r="EV25" s="272"/>
      <c r="EW25" s="273"/>
      <c r="EX25" s="273"/>
      <c r="EY25" s="273"/>
      <c r="EZ25" s="273"/>
      <c r="FA25" s="40"/>
      <c r="FB25" s="269"/>
      <c r="FC25" s="33"/>
      <c r="FD25" s="269"/>
      <c r="FE25" s="269"/>
      <c r="FF25" s="269"/>
      <c r="FG25" s="270"/>
      <c r="FH25" s="271"/>
      <c r="FI25" s="272"/>
      <c r="FJ25" s="273"/>
      <c r="FK25" s="273"/>
      <c r="FL25" s="273"/>
      <c r="FM25" s="273"/>
      <c r="FN25" s="40"/>
      <c r="FO25" s="269"/>
      <c r="FP25" s="33"/>
      <c r="FQ25" s="269"/>
      <c r="FR25" s="269"/>
      <c r="FS25" s="269"/>
      <c r="FT25" s="270"/>
      <c r="FU25" s="271"/>
      <c r="FV25" s="272"/>
      <c r="FW25" s="273"/>
      <c r="FX25" s="273"/>
      <c r="FY25" s="273"/>
      <c r="FZ25" s="273"/>
      <c r="GA25" s="40"/>
      <c r="GB25" s="269"/>
      <c r="GC25" s="33"/>
      <c r="GD25" s="269"/>
      <c r="GE25" s="269"/>
      <c r="GF25" s="269"/>
      <c r="GG25" s="270"/>
      <c r="GH25" s="271"/>
      <c r="GI25" s="272"/>
      <c r="GJ25" s="273"/>
      <c r="GK25" s="273"/>
      <c r="GL25" s="273"/>
      <c r="GM25" s="273"/>
      <c r="GN25" s="40"/>
      <c r="GO25" s="269"/>
      <c r="GP25" s="33"/>
      <c r="GQ25" s="269"/>
      <c r="GR25" s="269"/>
      <c r="GS25" s="269"/>
      <c r="GT25" s="270"/>
      <c r="GU25" s="271"/>
      <c r="GV25" s="272"/>
      <c r="GW25" s="273"/>
      <c r="GX25" s="273"/>
      <c r="GY25" s="273"/>
      <c r="GZ25" s="273"/>
      <c r="HA25" s="40"/>
      <c r="HB25" s="269"/>
      <c r="HC25" s="33"/>
      <c r="HD25" s="269"/>
      <c r="HE25" s="269"/>
      <c r="HF25" s="269"/>
      <c r="HG25" s="270"/>
      <c r="HH25" s="271"/>
      <c r="HI25" s="272"/>
      <c r="HJ25" s="273"/>
      <c r="HK25" s="273"/>
      <c r="HL25" s="273"/>
      <c r="HM25" s="273"/>
      <c r="HN25" s="40"/>
      <c r="HO25" s="269"/>
      <c r="HP25" s="33"/>
      <c r="HQ25" s="269"/>
      <c r="HR25" s="269"/>
      <c r="HS25" s="269"/>
      <c r="HT25" s="270"/>
      <c r="HU25" s="271"/>
      <c r="HV25" s="272"/>
      <c r="HW25" s="273"/>
      <c r="HX25" s="273"/>
      <c r="HY25" s="273"/>
      <c r="HZ25" s="273"/>
      <c r="IA25" s="40"/>
      <c r="IB25" s="269"/>
      <c r="IC25" s="33"/>
      <c r="ID25" s="269"/>
      <c r="IE25" s="269"/>
      <c r="IF25" s="269"/>
      <c r="IG25" s="270"/>
      <c r="IH25" s="271"/>
      <c r="II25" s="272"/>
      <c r="IJ25" s="38"/>
      <c r="IK25" s="38"/>
      <c r="IL25" s="38"/>
      <c r="IM25" s="38"/>
    </row>
    <row r="26" spans="1:247" s="16" customFormat="1" ht="15.75" thickBot="1">
      <c r="A26" s="3"/>
      <c r="B26" s="572" t="str">
        <f>'ESPACIO PUBLICO'!C12</f>
        <v>C.A. CL 19 - Av. Industrial - (1)</v>
      </c>
      <c r="C26" s="71">
        <f>+'CUADRO DE AREAS'!D31</f>
        <v>205.28</v>
      </c>
      <c r="D26" s="170"/>
      <c r="E26" s="71">
        <f t="shared" si="4"/>
        <v>205.28</v>
      </c>
      <c r="F26" s="141">
        <v>1130</v>
      </c>
      <c r="G26" s="141"/>
      <c r="H26" s="71">
        <f t="shared" si="5"/>
        <v>231966.4</v>
      </c>
      <c r="I26" s="573"/>
      <c r="J26" s="574">
        <f t="shared" si="7"/>
        <v>231966.4</v>
      </c>
      <c r="K26" s="35"/>
      <c r="L26" s="408">
        <f t="shared" si="6"/>
        <v>92786.559999999998</v>
      </c>
      <c r="M26"/>
      <c r="N26"/>
      <c r="O26"/>
      <c r="P26" s="33"/>
      <c r="Q26" s="269"/>
      <c r="R26" s="269"/>
      <c r="S26" s="269"/>
      <c r="T26" s="270"/>
      <c r="U26" s="271"/>
      <c r="V26" s="272"/>
      <c r="W26" s="273"/>
      <c r="X26" s="273"/>
      <c r="Y26" s="273"/>
      <c r="Z26" s="273"/>
      <c r="AA26" s="40"/>
      <c r="AB26" s="269"/>
      <c r="AC26" s="33"/>
      <c r="AD26" s="269"/>
      <c r="AE26" s="269"/>
      <c r="AF26" s="269"/>
      <c r="AG26" s="270"/>
      <c r="AH26" s="271"/>
      <c r="AI26" s="272"/>
      <c r="AJ26" s="273"/>
      <c r="AK26" s="273"/>
      <c r="AL26" s="273"/>
      <c r="AM26" s="273"/>
      <c r="AN26" s="40"/>
      <c r="AO26" s="269"/>
      <c r="AP26" s="33"/>
      <c r="AQ26" s="269"/>
      <c r="AR26" s="269"/>
      <c r="AS26" s="269"/>
      <c r="AT26" s="270"/>
      <c r="AU26" s="271"/>
      <c r="AV26" s="272"/>
      <c r="AW26" s="273"/>
      <c r="AX26" s="273"/>
      <c r="AY26" s="273"/>
      <c r="AZ26" s="273"/>
      <c r="BA26" s="40"/>
      <c r="BB26" s="269"/>
      <c r="BC26" s="33"/>
      <c r="BD26" s="269"/>
      <c r="BE26" s="269"/>
      <c r="BF26" s="269"/>
      <c r="BG26" s="270"/>
      <c r="BH26" s="271"/>
      <c r="BI26" s="272"/>
      <c r="BJ26" s="273"/>
      <c r="BK26" s="273"/>
      <c r="BL26" s="273"/>
      <c r="BM26" s="273"/>
      <c r="BN26" s="40"/>
      <c r="BO26" s="269"/>
      <c r="BP26" s="33"/>
      <c r="BQ26" s="269"/>
      <c r="BR26" s="269"/>
      <c r="BS26" s="269"/>
      <c r="BT26" s="270"/>
      <c r="BU26" s="271"/>
      <c r="BV26" s="272"/>
      <c r="BW26" s="273"/>
      <c r="BX26" s="273"/>
      <c r="BY26" s="273"/>
      <c r="BZ26" s="273"/>
      <c r="CA26" s="40"/>
      <c r="CB26" s="269"/>
      <c r="CC26" s="33"/>
      <c r="CD26" s="269"/>
      <c r="CE26" s="269"/>
      <c r="CF26" s="269"/>
      <c r="CG26" s="270"/>
      <c r="CH26" s="271"/>
      <c r="CI26" s="272"/>
      <c r="CJ26" s="273"/>
      <c r="CK26" s="273"/>
      <c r="CL26" s="273"/>
      <c r="CM26" s="273"/>
      <c r="CN26" s="40"/>
      <c r="CO26" s="269"/>
      <c r="CP26" s="33"/>
      <c r="CQ26" s="269"/>
      <c r="CR26" s="269"/>
      <c r="CS26" s="269"/>
      <c r="CT26" s="270"/>
      <c r="CU26" s="271"/>
      <c r="CV26" s="272"/>
      <c r="CW26" s="273"/>
      <c r="CX26" s="273"/>
      <c r="CY26" s="273"/>
      <c r="CZ26" s="273"/>
      <c r="DA26" s="40"/>
      <c r="DB26" s="269"/>
      <c r="DC26" s="33"/>
      <c r="DD26" s="269"/>
      <c r="DE26" s="269"/>
      <c r="DF26" s="269"/>
      <c r="DG26" s="270"/>
      <c r="DH26" s="271"/>
      <c r="DI26" s="272"/>
      <c r="DJ26" s="273"/>
      <c r="DK26" s="273"/>
      <c r="DL26" s="273"/>
      <c r="DM26" s="273"/>
      <c r="DN26" s="40"/>
      <c r="DO26" s="269"/>
      <c r="DP26" s="33"/>
      <c r="DQ26" s="269"/>
      <c r="DR26" s="269"/>
      <c r="DS26" s="269"/>
      <c r="DT26" s="270"/>
      <c r="DU26" s="271"/>
      <c r="DV26" s="272"/>
      <c r="DW26" s="273"/>
      <c r="DX26" s="273"/>
      <c r="DY26" s="273"/>
      <c r="DZ26" s="273"/>
      <c r="EA26" s="40"/>
      <c r="EB26" s="269"/>
      <c r="EC26" s="33"/>
      <c r="ED26" s="269"/>
      <c r="EE26" s="269"/>
      <c r="EF26" s="269"/>
      <c r="EG26" s="270"/>
      <c r="EH26" s="271"/>
      <c r="EI26" s="272"/>
      <c r="EJ26" s="273"/>
      <c r="EK26" s="273"/>
      <c r="EL26" s="273"/>
      <c r="EM26" s="273"/>
      <c r="EN26" s="40"/>
      <c r="EO26" s="269"/>
      <c r="EP26" s="33"/>
      <c r="EQ26" s="269"/>
      <c r="ER26" s="269"/>
      <c r="ES26" s="269"/>
      <c r="ET26" s="270"/>
      <c r="EU26" s="271"/>
      <c r="EV26" s="272"/>
      <c r="EW26" s="273"/>
      <c r="EX26" s="273"/>
      <c r="EY26" s="273"/>
      <c r="EZ26" s="273"/>
      <c r="FA26" s="40"/>
      <c r="FB26" s="269"/>
      <c r="FC26" s="33"/>
      <c r="FD26" s="269"/>
      <c r="FE26" s="269"/>
      <c r="FF26" s="269"/>
      <c r="FG26" s="270"/>
      <c r="FH26" s="271"/>
      <c r="FI26" s="272"/>
      <c r="FJ26" s="273"/>
      <c r="FK26" s="273"/>
      <c r="FL26" s="273"/>
      <c r="FM26" s="273"/>
      <c r="FN26" s="40"/>
      <c r="FO26" s="269"/>
      <c r="FP26" s="33"/>
      <c r="FQ26" s="269"/>
      <c r="FR26" s="269"/>
      <c r="FS26" s="269"/>
      <c r="FT26" s="270"/>
      <c r="FU26" s="271"/>
      <c r="FV26" s="272"/>
      <c r="FW26" s="273"/>
      <c r="FX26" s="273"/>
      <c r="FY26" s="273"/>
      <c r="FZ26" s="273"/>
      <c r="GA26" s="40"/>
      <c r="GB26" s="269"/>
      <c r="GC26" s="33"/>
      <c r="GD26" s="269"/>
      <c r="GE26" s="269"/>
      <c r="GF26" s="269"/>
      <c r="GG26" s="270"/>
      <c r="GH26" s="271"/>
      <c r="GI26" s="272"/>
      <c r="GJ26" s="273"/>
      <c r="GK26" s="273"/>
      <c r="GL26" s="273"/>
      <c r="GM26" s="273"/>
      <c r="GN26" s="40"/>
      <c r="GO26" s="269"/>
      <c r="GP26" s="33"/>
      <c r="GQ26" s="269"/>
      <c r="GR26" s="269"/>
      <c r="GS26" s="269"/>
      <c r="GT26" s="270"/>
      <c r="GU26" s="271"/>
      <c r="GV26" s="272"/>
      <c r="GW26" s="273"/>
      <c r="GX26" s="273"/>
      <c r="GY26" s="273"/>
      <c r="GZ26" s="273"/>
      <c r="HA26" s="40"/>
      <c r="HB26" s="269"/>
      <c r="HC26" s="33"/>
      <c r="HD26" s="269"/>
      <c r="HE26" s="269"/>
      <c r="HF26" s="269"/>
      <c r="HG26" s="270"/>
      <c r="HH26" s="271"/>
      <c r="HI26" s="272"/>
      <c r="HJ26" s="273"/>
      <c r="HK26" s="273"/>
      <c r="HL26" s="273"/>
      <c r="HM26" s="273"/>
      <c r="HN26" s="40"/>
      <c r="HO26" s="269"/>
      <c r="HP26" s="33"/>
      <c r="HQ26" s="269"/>
      <c r="HR26" s="269"/>
      <c r="HS26" s="269"/>
      <c r="HT26" s="270"/>
      <c r="HU26" s="271"/>
      <c r="HV26" s="272"/>
      <c r="HW26" s="273"/>
      <c r="HX26" s="273"/>
      <c r="HY26" s="273"/>
      <c r="HZ26" s="273"/>
      <c r="IA26" s="40"/>
      <c r="IB26" s="269"/>
      <c r="IC26" s="33"/>
      <c r="ID26" s="269"/>
      <c r="IE26" s="269"/>
      <c r="IF26" s="269"/>
      <c r="IG26" s="270"/>
      <c r="IH26" s="271"/>
      <c r="II26" s="272"/>
      <c r="IJ26" s="38"/>
      <c r="IK26" s="38"/>
      <c r="IL26" s="38"/>
      <c r="IM26" s="38"/>
    </row>
    <row r="27" spans="1:247" s="16" customFormat="1" ht="15.75" thickBot="1">
      <c r="A27" s="3"/>
      <c r="B27" s="572" t="str">
        <f>'ESPACIO PUBLICO'!C13</f>
        <v>C.A. CL 19 - Av. Industrial - (2)</v>
      </c>
      <c r="C27" s="71">
        <f>+'CUADRO DE AREAS'!D32</f>
        <v>228.49</v>
      </c>
      <c r="D27" s="170"/>
      <c r="E27" s="71">
        <f t="shared" si="4"/>
        <v>228.49</v>
      </c>
      <c r="F27" s="141">
        <v>1130</v>
      </c>
      <c r="G27" s="141"/>
      <c r="H27" s="71">
        <f t="shared" si="5"/>
        <v>258193.7</v>
      </c>
      <c r="I27" s="573"/>
      <c r="J27" s="574">
        <f t="shared" si="7"/>
        <v>258193.7</v>
      </c>
      <c r="K27" s="35"/>
      <c r="L27" s="408">
        <f t="shared" si="6"/>
        <v>103277.48000000001</v>
      </c>
      <c r="M27"/>
      <c r="N27"/>
      <c r="O27"/>
      <c r="P27" s="33"/>
      <c r="Q27" s="269"/>
      <c r="R27" s="269"/>
      <c r="S27" s="269"/>
      <c r="T27" s="270"/>
      <c r="U27" s="271"/>
      <c r="V27" s="272"/>
      <c r="W27" s="273"/>
      <c r="X27" s="273"/>
      <c r="Y27" s="273"/>
      <c r="Z27" s="273"/>
      <c r="AA27" s="40"/>
      <c r="AB27" s="269"/>
      <c r="AC27" s="33"/>
      <c r="AD27" s="269"/>
      <c r="AE27" s="269"/>
      <c r="AF27" s="269"/>
      <c r="AG27" s="270"/>
      <c r="AH27" s="271"/>
      <c r="AI27" s="272"/>
      <c r="AJ27" s="273"/>
      <c r="AK27" s="273"/>
      <c r="AL27" s="273"/>
      <c r="AM27" s="273"/>
      <c r="AN27" s="40"/>
      <c r="AO27" s="269"/>
      <c r="AP27" s="33"/>
      <c r="AQ27" s="269"/>
      <c r="AR27" s="269"/>
      <c r="AS27" s="269"/>
      <c r="AT27" s="270"/>
      <c r="AU27" s="271"/>
      <c r="AV27" s="272"/>
      <c r="AW27" s="273"/>
      <c r="AX27" s="273"/>
      <c r="AY27" s="273"/>
      <c r="AZ27" s="273"/>
      <c r="BA27" s="40"/>
      <c r="BB27" s="269"/>
      <c r="BC27" s="33"/>
      <c r="BD27" s="269"/>
      <c r="BE27" s="269"/>
      <c r="BF27" s="269"/>
      <c r="BG27" s="270"/>
      <c r="BH27" s="271"/>
      <c r="BI27" s="272"/>
      <c r="BJ27" s="273"/>
      <c r="BK27" s="273"/>
      <c r="BL27" s="273"/>
      <c r="BM27" s="273"/>
      <c r="BN27" s="40"/>
      <c r="BO27" s="269"/>
      <c r="BP27" s="33"/>
      <c r="BQ27" s="269"/>
      <c r="BR27" s="269"/>
      <c r="BS27" s="269"/>
      <c r="BT27" s="270"/>
      <c r="BU27" s="271"/>
      <c r="BV27" s="272"/>
      <c r="BW27" s="273"/>
      <c r="BX27" s="273"/>
      <c r="BY27" s="273"/>
      <c r="BZ27" s="273"/>
      <c r="CA27" s="40"/>
      <c r="CB27" s="269"/>
      <c r="CC27" s="33"/>
      <c r="CD27" s="269"/>
      <c r="CE27" s="269"/>
      <c r="CF27" s="269"/>
      <c r="CG27" s="270"/>
      <c r="CH27" s="271"/>
      <c r="CI27" s="272"/>
      <c r="CJ27" s="273"/>
      <c r="CK27" s="273"/>
      <c r="CL27" s="273"/>
      <c r="CM27" s="273"/>
      <c r="CN27" s="40"/>
      <c r="CO27" s="269"/>
      <c r="CP27" s="33"/>
      <c r="CQ27" s="269"/>
      <c r="CR27" s="269"/>
      <c r="CS27" s="269"/>
      <c r="CT27" s="270"/>
      <c r="CU27" s="271"/>
      <c r="CV27" s="272"/>
      <c r="CW27" s="273"/>
      <c r="CX27" s="273"/>
      <c r="CY27" s="273"/>
      <c r="CZ27" s="273"/>
      <c r="DA27" s="40"/>
      <c r="DB27" s="269"/>
      <c r="DC27" s="33"/>
      <c r="DD27" s="269"/>
      <c r="DE27" s="269"/>
      <c r="DF27" s="269"/>
      <c r="DG27" s="270"/>
      <c r="DH27" s="271"/>
      <c r="DI27" s="272"/>
      <c r="DJ27" s="273"/>
      <c r="DK27" s="273"/>
      <c r="DL27" s="273"/>
      <c r="DM27" s="273"/>
      <c r="DN27" s="40"/>
      <c r="DO27" s="269"/>
      <c r="DP27" s="33"/>
      <c r="DQ27" s="269"/>
      <c r="DR27" s="269"/>
      <c r="DS27" s="269"/>
      <c r="DT27" s="270"/>
      <c r="DU27" s="271"/>
      <c r="DV27" s="272"/>
      <c r="DW27" s="273"/>
      <c r="DX27" s="273"/>
      <c r="DY27" s="273"/>
      <c r="DZ27" s="273"/>
      <c r="EA27" s="40"/>
      <c r="EB27" s="269"/>
      <c r="EC27" s="33"/>
      <c r="ED27" s="269"/>
      <c r="EE27" s="269"/>
      <c r="EF27" s="269"/>
      <c r="EG27" s="270"/>
      <c r="EH27" s="271"/>
      <c r="EI27" s="272"/>
      <c r="EJ27" s="273"/>
      <c r="EK27" s="273"/>
      <c r="EL27" s="273"/>
      <c r="EM27" s="273"/>
      <c r="EN27" s="40"/>
      <c r="EO27" s="269"/>
      <c r="EP27" s="33"/>
      <c r="EQ27" s="269"/>
      <c r="ER27" s="269"/>
      <c r="ES27" s="269"/>
      <c r="ET27" s="270"/>
      <c r="EU27" s="271"/>
      <c r="EV27" s="272"/>
      <c r="EW27" s="273"/>
      <c r="EX27" s="273"/>
      <c r="EY27" s="273"/>
      <c r="EZ27" s="273"/>
      <c r="FA27" s="40"/>
      <c r="FB27" s="269"/>
      <c r="FC27" s="33"/>
      <c r="FD27" s="269"/>
      <c r="FE27" s="269"/>
      <c r="FF27" s="269"/>
      <c r="FG27" s="270"/>
      <c r="FH27" s="271"/>
      <c r="FI27" s="272"/>
      <c r="FJ27" s="273"/>
      <c r="FK27" s="273"/>
      <c r="FL27" s="273"/>
      <c r="FM27" s="273"/>
      <c r="FN27" s="40"/>
      <c r="FO27" s="269"/>
      <c r="FP27" s="33"/>
      <c r="FQ27" s="269"/>
      <c r="FR27" s="269"/>
      <c r="FS27" s="269"/>
      <c r="FT27" s="270"/>
      <c r="FU27" s="271"/>
      <c r="FV27" s="272"/>
      <c r="FW27" s="273"/>
      <c r="FX27" s="273"/>
      <c r="FY27" s="273"/>
      <c r="FZ27" s="273"/>
      <c r="GA27" s="40"/>
      <c r="GB27" s="269"/>
      <c r="GC27" s="33"/>
      <c r="GD27" s="269"/>
      <c r="GE27" s="269"/>
      <c r="GF27" s="269"/>
      <c r="GG27" s="270"/>
      <c r="GH27" s="271"/>
      <c r="GI27" s="272"/>
      <c r="GJ27" s="273"/>
      <c r="GK27" s="273"/>
      <c r="GL27" s="273"/>
      <c r="GM27" s="273"/>
      <c r="GN27" s="40"/>
      <c r="GO27" s="269"/>
      <c r="GP27" s="33"/>
      <c r="GQ27" s="269"/>
      <c r="GR27" s="269"/>
      <c r="GS27" s="269"/>
      <c r="GT27" s="270"/>
      <c r="GU27" s="271"/>
      <c r="GV27" s="272"/>
      <c r="GW27" s="273"/>
      <c r="GX27" s="273"/>
      <c r="GY27" s="273"/>
      <c r="GZ27" s="273"/>
      <c r="HA27" s="40"/>
      <c r="HB27" s="269"/>
      <c r="HC27" s="33"/>
      <c r="HD27" s="269"/>
      <c r="HE27" s="269"/>
      <c r="HF27" s="269"/>
      <c r="HG27" s="270"/>
      <c r="HH27" s="271"/>
      <c r="HI27" s="272"/>
      <c r="HJ27" s="273"/>
      <c r="HK27" s="273"/>
      <c r="HL27" s="273"/>
      <c r="HM27" s="273"/>
      <c r="HN27" s="40"/>
      <c r="HO27" s="269"/>
      <c r="HP27" s="33"/>
      <c r="HQ27" s="269"/>
      <c r="HR27" s="269"/>
      <c r="HS27" s="269"/>
      <c r="HT27" s="270"/>
      <c r="HU27" s="271"/>
      <c r="HV27" s="272"/>
      <c r="HW27" s="273"/>
      <c r="HX27" s="273"/>
      <c r="HY27" s="273"/>
      <c r="HZ27" s="273"/>
      <c r="IA27" s="40"/>
      <c r="IB27" s="269"/>
      <c r="IC27" s="33"/>
      <c r="ID27" s="269"/>
      <c r="IE27" s="269"/>
      <c r="IF27" s="269"/>
      <c r="IG27" s="270"/>
      <c r="IH27" s="271"/>
      <c r="II27" s="272"/>
      <c r="IJ27" s="38"/>
      <c r="IK27" s="38"/>
      <c r="IL27" s="38"/>
      <c r="IM27" s="38"/>
    </row>
    <row r="28" spans="1:247" s="16" customFormat="1" ht="15.75" thickBot="1">
      <c r="A28" s="3"/>
      <c r="B28" s="572" t="str">
        <f>'ESPACIO PUBLICO'!C14</f>
        <v>C.A. CL 19 - Av. Industrial - (3)</v>
      </c>
      <c r="C28" s="71">
        <f>+'CUADRO DE AREAS'!D33</f>
        <v>604.54</v>
      </c>
      <c r="D28" s="170"/>
      <c r="E28" s="71">
        <f t="shared" si="4"/>
        <v>604.54</v>
      </c>
      <c r="F28" s="141">
        <v>1130</v>
      </c>
      <c r="G28" s="141"/>
      <c r="H28" s="71">
        <f t="shared" si="5"/>
        <v>683130.2</v>
      </c>
      <c r="I28" s="573"/>
      <c r="J28" s="574">
        <f t="shared" si="7"/>
        <v>683130.2</v>
      </c>
      <c r="K28" s="35"/>
      <c r="L28" s="408">
        <f t="shared" si="6"/>
        <v>273252.08</v>
      </c>
      <c r="M28"/>
      <c r="N28"/>
      <c r="O28"/>
      <c r="P28" s="33"/>
      <c r="Q28" s="269"/>
      <c r="R28" s="269"/>
      <c r="S28" s="269"/>
      <c r="T28" s="270"/>
      <c r="U28" s="271"/>
      <c r="V28" s="272"/>
      <c r="W28" s="273"/>
      <c r="X28" s="273"/>
      <c r="Y28" s="273"/>
      <c r="Z28" s="273"/>
      <c r="AA28" s="40"/>
      <c r="AB28" s="269"/>
      <c r="AC28" s="33"/>
      <c r="AD28" s="269"/>
      <c r="AE28" s="269"/>
      <c r="AF28" s="269"/>
      <c r="AG28" s="270"/>
      <c r="AH28" s="271"/>
      <c r="AI28" s="272"/>
      <c r="AJ28" s="273"/>
      <c r="AK28" s="273"/>
      <c r="AL28" s="273"/>
      <c r="AM28" s="273"/>
      <c r="AN28" s="40"/>
      <c r="AO28" s="269"/>
      <c r="AP28" s="33"/>
      <c r="AQ28" s="269"/>
      <c r="AR28" s="269"/>
      <c r="AS28" s="269"/>
      <c r="AT28" s="270"/>
      <c r="AU28" s="271"/>
      <c r="AV28" s="272"/>
      <c r="AW28" s="273"/>
      <c r="AX28" s="273"/>
      <c r="AY28" s="273"/>
      <c r="AZ28" s="273"/>
      <c r="BA28" s="40"/>
      <c r="BB28" s="269"/>
      <c r="BC28" s="33"/>
      <c r="BD28" s="269"/>
      <c r="BE28" s="269"/>
      <c r="BF28" s="269"/>
      <c r="BG28" s="270"/>
      <c r="BH28" s="271"/>
      <c r="BI28" s="272"/>
      <c r="BJ28" s="273"/>
      <c r="BK28" s="273"/>
      <c r="BL28" s="273"/>
      <c r="BM28" s="273"/>
      <c r="BN28" s="40"/>
      <c r="BO28" s="269"/>
      <c r="BP28" s="33"/>
      <c r="BQ28" s="269"/>
      <c r="BR28" s="269"/>
      <c r="BS28" s="269"/>
      <c r="BT28" s="270"/>
      <c r="BU28" s="271"/>
      <c r="BV28" s="272"/>
      <c r="BW28" s="273"/>
      <c r="BX28" s="273"/>
      <c r="BY28" s="273"/>
      <c r="BZ28" s="273"/>
      <c r="CA28" s="40"/>
      <c r="CB28" s="269"/>
      <c r="CC28" s="33"/>
      <c r="CD28" s="269"/>
      <c r="CE28" s="269"/>
      <c r="CF28" s="269"/>
      <c r="CG28" s="270"/>
      <c r="CH28" s="271"/>
      <c r="CI28" s="272"/>
      <c r="CJ28" s="273"/>
      <c r="CK28" s="273"/>
      <c r="CL28" s="273"/>
      <c r="CM28" s="273"/>
      <c r="CN28" s="40"/>
      <c r="CO28" s="269"/>
      <c r="CP28" s="33"/>
      <c r="CQ28" s="269"/>
      <c r="CR28" s="269"/>
      <c r="CS28" s="269"/>
      <c r="CT28" s="270"/>
      <c r="CU28" s="271"/>
      <c r="CV28" s="272"/>
      <c r="CW28" s="273"/>
      <c r="CX28" s="273"/>
      <c r="CY28" s="273"/>
      <c r="CZ28" s="273"/>
      <c r="DA28" s="40"/>
      <c r="DB28" s="269"/>
      <c r="DC28" s="33"/>
      <c r="DD28" s="269"/>
      <c r="DE28" s="269"/>
      <c r="DF28" s="269"/>
      <c r="DG28" s="270"/>
      <c r="DH28" s="271"/>
      <c r="DI28" s="272"/>
      <c r="DJ28" s="273"/>
      <c r="DK28" s="273"/>
      <c r="DL28" s="273"/>
      <c r="DM28" s="273"/>
      <c r="DN28" s="40"/>
      <c r="DO28" s="269"/>
      <c r="DP28" s="33"/>
      <c r="DQ28" s="269"/>
      <c r="DR28" s="269"/>
      <c r="DS28" s="269"/>
      <c r="DT28" s="270"/>
      <c r="DU28" s="271"/>
      <c r="DV28" s="272"/>
      <c r="DW28" s="273"/>
      <c r="DX28" s="273"/>
      <c r="DY28" s="273"/>
      <c r="DZ28" s="273"/>
      <c r="EA28" s="40"/>
      <c r="EB28" s="269"/>
      <c r="EC28" s="33"/>
      <c r="ED28" s="269"/>
      <c r="EE28" s="269"/>
      <c r="EF28" s="269"/>
      <c r="EG28" s="270"/>
      <c r="EH28" s="271"/>
      <c r="EI28" s="272"/>
      <c r="EJ28" s="273"/>
      <c r="EK28" s="273"/>
      <c r="EL28" s="273"/>
      <c r="EM28" s="273"/>
      <c r="EN28" s="40"/>
      <c r="EO28" s="269"/>
      <c r="EP28" s="33"/>
      <c r="EQ28" s="269"/>
      <c r="ER28" s="269"/>
      <c r="ES28" s="269"/>
      <c r="ET28" s="270"/>
      <c r="EU28" s="271"/>
      <c r="EV28" s="272"/>
      <c r="EW28" s="273"/>
      <c r="EX28" s="273"/>
      <c r="EY28" s="273"/>
      <c r="EZ28" s="273"/>
      <c r="FA28" s="40"/>
      <c r="FB28" s="269"/>
      <c r="FC28" s="33"/>
      <c r="FD28" s="269"/>
      <c r="FE28" s="269"/>
      <c r="FF28" s="269"/>
      <c r="FG28" s="270"/>
      <c r="FH28" s="271"/>
      <c r="FI28" s="272"/>
      <c r="FJ28" s="273"/>
      <c r="FK28" s="273"/>
      <c r="FL28" s="273"/>
      <c r="FM28" s="273"/>
      <c r="FN28" s="40"/>
      <c r="FO28" s="269"/>
      <c r="FP28" s="33"/>
      <c r="FQ28" s="269"/>
      <c r="FR28" s="269"/>
      <c r="FS28" s="269"/>
      <c r="FT28" s="270"/>
      <c r="FU28" s="271"/>
      <c r="FV28" s="272"/>
      <c r="FW28" s="273"/>
      <c r="FX28" s="273"/>
      <c r="FY28" s="273"/>
      <c r="FZ28" s="273"/>
      <c r="GA28" s="40"/>
      <c r="GB28" s="269"/>
      <c r="GC28" s="33"/>
      <c r="GD28" s="269"/>
      <c r="GE28" s="269"/>
      <c r="GF28" s="269"/>
      <c r="GG28" s="270"/>
      <c r="GH28" s="271"/>
      <c r="GI28" s="272"/>
      <c r="GJ28" s="273"/>
      <c r="GK28" s="273"/>
      <c r="GL28" s="273"/>
      <c r="GM28" s="273"/>
      <c r="GN28" s="40"/>
      <c r="GO28" s="269"/>
      <c r="GP28" s="33"/>
      <c r="GQ28" s="269"/>
      <c r="GR28" s="269"/>
      <c r="GS28" s="269"/>
      <c r="GT28" s="270"/>
      <c r="GU28" s="271"/>
      <c r="GV28" s="272"/>
      <c r="GW28" s="273"/>
      <c r="GX28" s="273"/>
      <c r="GY28" s="273"/>
      <c r="GZ28" s="273"/>
      <c r="HA28" s="40"/>
      <c r="HB28" s="269"/>
      <c r="HC28" s="33"/>
      <c r="HD28" s="269"/>
      <c r="HE28" s="269"/>
      <c r="HF28" s="269"/>
      <c r="HG28" s="270"/>
      <c r="HH28" s="271"/>
      <c r="HI28" s="272"/>
      <c r="HJ28" s="273"/>
      <c r="HK28" s="273"/>
      <c r="HL28" s="273"/>
      <c r="HM28" s="273"/>
      <c r="HN28" s="40"/>
      <c r="HO28" s="269"/>
      <c r="HP28" s="33"/>
      <c r="HQ28" s="269"/>
      <c r="HR28" s="269"/>
      <c r="HS28" s="269"/>
      <c r="HT28" s="270"/>
      <c r="HU28" s="271"/>
      <c r="HV28" s="272"/>
      <c r="HW28" s="273"/>
      <c r="HX28" s="273"/>
      <c r="HY28" s="273"/>
      <c r="HZ28" s="273"/>
      <c r="IA28" s="40"/>
      <c r="IB28" s="269"/>
      <c r="IC28" s="33"/>
      <c r="ID28" s="269"/>
      <c r="IE28" s="269"/>
      <c r="IF28" s="269"/>
      <c r="IG28" s="270"/>
      <c r="IH28" s="271"/>
      <c r="II28" s="272"/>
      <c r="IJ28" s="38"/>
      <c r="IK28" s="38"/>
      <c r="IL28" s="38"/>
      <c r="IM28" s="38"/>
    </row>
    <row r="29" spans="1:247" s="16" customFormat="1" ht="15.75" thickBot="1">
      <c r="A29" s="3"/>
      <c r="B29" s="171" t="s">
        <v>96</v>
      </c>
      <c r="C29" s="575">
        <f>C30</f>
        <v>6096.0029999999997</v>
      </c>
      <c r="D29" s="172"/>
      <c r="E29" s="575">
        <f>E30</f>
        <v>6096.0029999999997</v>
      </c>
      <c r="F29" s="564"/>
      <c r="G29" s="565"/>
      <c r="H29" s="154">
        <f>H30+H37+H38</f>
        <v>4416508.1876003724</v>
      </c>
      <c r="I29" s="564"/>
      <c r="J29" s="566">
        <f>J30+J37+J38</f>
        <v>4416508.1876003724</v>
      </c>
      <c r="K29" s="35"/>
      <c r="L29" s="406">
        <f>L30</f>
        <v>6E-11</v>
      </c>
      <c r="M29"/>
      <c r="N29"/>
      <c r="O29"/>
      <c r="P29" s="33"/>
      <c r="Q29" s="269"/>
      <c r="R29" s="269"/>
      <c r="S29" s="269"/>
      <c r="T29" s="270"/>
      <c r="U29" s="271"/>
      <c r="V29" s="272"/>
      <c r="W29" s="273"/>
      <c r="X29" s="273"/>
      <c r="Y29" s="273"/>
      <c r="Z29" s="273"/>
      <c r="AA29" s="40"/>
      <c r="AB29" s="269"/>
      <c r="AC29" s="33"/>
      <c r="AD29" s="269"/>
      <c r="AE29" s="269"/>
      <c r="AF29" s="269"/>
      <c r="AG29" s="270"/>
      <c r="AH29" s="271"/>
      <c r="AI29" s="272"/>
      <c r="AJ29" s="273"/>
      <c r="AK29" s="273"/>
      <c r="AL29" s="273"/>
      <c r="AM29" s="273"/>
      <c r="AN29" s="40"/>
      <c r="AO29" s="269"/>
      <c r="AP29" s="33"/>
      <c r="AQ29" s="269"/>
      <c r="AR29" s="269"/>
      <c r="AS29" s="269"/>
      <c r="AT29" s="270"/>
      <c r="AU29" s="271"/>
      <c r="AV29" s="272"/>
      <c r="AW29" s="273"/>
      <c r="AX29" s="273"/>
      <c r="AY29" s="273"/>
      <c r="AZ29" s="273"/>
      <c r="BA29" s="40"/>
      <c r="BB29" s="269"/>
      <c r="BC29" s="33"/>
      <c r="BD29" s="269"/>
      <c r="BE29" s="269"/>
      <c r="BF29" s="269"/>
      <c r="BG29" s="270"/>
      <c r="BH29" s="271"/>
      <c r="BI29" s="272"/>
      <c r="BJ29" s="273"/>
      <c r="BK29" s="273"/>
      <c r="BL29" s="273"/>
      <c r="BM29" s="273"/>
      <c r="BN29" s="40"/>
      <c r="BO29" s="269"/>
      <c r="BP29" s="33"/>
      <c r="BQ29" s="269"/>
      <c r="BR29" s="269"/>
      <c r="BS29" s="269"/>
      <c r="BT29" s="270"/>
      <c r="BU29" s="271"/>
      <c r="BV29" s="272"/>
      <c r="BW29" s="273"/>
      <c r="BX29" s="273"/>
      <c r="BY29" s="273"/>
      <c r="BZ29" s="273"/>
      <c r="CA29" s="40"/>
      <c r="CB29" s="269"/>
      <c r="CC29" s="33"/>
      <c r="CD29" s="269"/>
      <c r="CE29" s="269"/>
      <c r="CF29" s="269"/>
      <c r="CG29" s="270"/>
      <c r="CH29" s="271"/>
      <c r="CI29" s="272"/>
      <c r="CJ29" s="273"/>
      <c r="CK29" s="273"/>
      <c r="CL29" s="273"/>
      <c r="CM29" s="273"/>
      <c r="CN29" s="40"/>
      <c r="CO29" s="269"/>
      <c r="CP29" s="33"/>
      <c r="CQ29" s="269"/>
      <c r="CR29" s="269"/>
      <c r="CS29" s="269"/>
      <c r="CT29" s="270"/>
      <c r="CU29" s="271"/>
      <c r="CV29" s="272"/>
      <c r="CW29" s="273"/>
      <c r="CX29" s="273"/>
      <c r="CY29" s="273"/>
      <c r="CZ29" s="273"/>
      <c r="DA29" s="40"/>
      <c r="DB29" s="269"/>
      <c r="DC29" s="33"/>
      <c r="DD29" s="269"/>
      <c r="DE29" s="269"/>
      <c r="DF29" s="269"/>
      <c r="DG29" s="270"/>
      <c r="DH29" s="271"/>
      <c r="DI29" s="272"/>
      <c r="DJ29" s="273"/>
      <c r="DK29" s="273"/>
      <c r="DL29" s="273"/>
      <c r="DM29" s="273"/>
      <c r="DN29" s="40"/>
      <c r="DO29" s="269"/>
      <c r="DP29" s="33"/>
      <c r="DQ29" s="269"/>
      <c r="DR29" s="269"/>
      <c r="DS29" s="269"/>
      <c r="DT29" s="270"/>
      <c r="DU29" s="271"/>
      <c r="DV29" s="272"/>
      <c r="DW29" s="273"/>
      <c r="DX29" s="273"/>
      <c r="DY29" s="273"/>
      <c r="DZ29" s="273"/>
      <c r="EA29" s="40"/>
      <c r="EB29" s="269"/>
      <c r="EC29" s="33"/>
      <c r="ED29" s="269"/>
      <c r="EE29" s="269"/>
      <c r="EF29" s="269"/>
      <c r="EG29" s="270"/>
      <c r="EH29" s="271"/>
      <c r="EI29" s="272"/>
      <c r="EJ29" s="273"/>
      <c r="EK29" s="273"/>
      <c r="EL29" s="273"/>
      <c r="EM29" s="273"/>
      <c r="EN29" s="40"/>
      <c r="EO29" s="269"/>
      <c r="EP29" s="33"/>
      <c r="EQ29" s="269"/>
      <c r="ER29" s="269"/>
      <c r="ES29" s="269"/>
      <c r="ET29" s="270"/>
      <c r="EU29" s="271"/>
      <c r="EV29" s="272"/>
      <c r="EW29" s="273"/>
      <c r="EX29" s="273"/>
      <c r="EY29" s="273"/>
      <c r="EZ29" s="273"/>
      <c r="FA29" s="40"/>
      <c r="FB29" s="269"/>
      <c r="FC29" s="33"/>
      <c r="FD29" s="269"/>
      <c r="FE29" s="269"/>
      <c r="FF29" s="269"/>
      <c r="FG29" s="270"/>
      <c r="FH29" s="271"/>
      <c r="FI29" s="272"/>
      <c r="FJ29" s="273"/>
      <c r="FK29" s="273"/>
      <c r="FL29" s="273"/>
      <c r="FM29" s="273"/>
      <c r="FN29" s="40"/>
      <c r="FO29" s="269"/>
      <c r="FP29" s="33"/>
      <c r="FQ29" s="269"/>
      <c r="FR29" s="269"/>
      <c r="FS29" s="269"/>
      <c r="FT29" s="270"/>
      <c r="FU29" s="271"/>
      <c r="FV29" s="272"/>
      <c r="FW29" s="273"/>
      <c r="FX29" s="273"/>
      <c r="FY29" s="273"/>
      <c r="FZ29" s="273"/>
      <c r="GA29" s="40"/>
      <c r="GB29" s="269"/>
      <c r="GC29" s="33"/>
      <c r="GD29" s="269"/>
      <c r="GE29" s="269"/>
      <c r="GF29" s="269"/>
      <c r="GG29" s="270"/>
      <c r="GH29" s="271"/>
      <c r="GI29" s="272"/>
      <c r="GJ29" s="273"/>
      <c r="GK29" s="273"/>
      <c r="GL29" s="273"/>
      <c r="GM29" s="273"/>
      <c r="GN29" s="40"/>
      <c r="GO29" s="269"/>
      <c r="GP29" s="33"/>
      <c r="GQ29" s="269"/>
      <c r="GR29" s="269"/>
      <c r="GS29" s="269"/>
      <c r="GT29" s="270"/>
      <c r="GU29" s="271"/>
      <c r="GV29" s="272"/>
      <c r="GW29" s="273"/>
      <c r="GX29" s="273"/>
      <c r="GY29" s="273"/>
      <c r="GZ29" s="273"/>
      <c r="HA29" s="40"/>
      <c r="HB29" s="269"/>
      <c r="HC29" s="33"/>
      <c r="HD29" s="269"/>
      <c r="HE29" s="269"/>
      <c r="HF29" s="269"/>
      <c r="HG29" s="270"/>
      <c r="HH29" s="271"/>
      <c r="HI29" s="272"/>
      <c r="HJ29" s="273"/>
      <c r="HK29" s="273"/>
      <c r="HL29" s="273"/>
      <c r="HM29" s="273"/>
      <c r="HN29" s="40"/>
      <c r="HO29" s="269"/>
      <c r="HP29" s="33"/>
      <c r="HQ29" s="269"/>
      <c r="HR29" s="269"/>
      <c r="HS29" s="269"/>
      <c r="HT29" s="270"/>
      <c r="HU29" s="271"/>
      <c r="HV29" s="272"/>
      <c r="HW29" s="273"/>
      <c r="HX29" s="273"/>
      <c r="HY29" s="273"/>
      <c r="HZ29" s="273"/>
      <c r="IA29" s="40"/>
      <c r="IB29" s="269"/>
      <c r="IC29" s="33"/>
      <c r="ID29" s="269"/>
      <c r="IE29" s="269"/>
      <c r="IF29" s="269"/>
      <c r="IG29" s="270"/>
      <c r="IH29" s="271"/>
      <c r="II29" s="272"/>
      <c r="IJ29" s="38"/>
      <c r="IK29" s="38"/>
      <c r="IL29" s="38"/>
      <c r="IM29" s="38"/>
    </row>
    <row r="30" spans="1:247" s="16" customFormat="1" ht="15.75" thickBot="1">
      <c r="A30" s="3"/>
      <c r="B30" s="567" t="s">
        <v>97</v>
      </c>
      <c r="C30" s="74">
        <f>SUM(C31:C36)</f>
        <v>6096.0029999999997</v>
      </c>
      <c r="D30" s="568"/>
      <c r="E30" s="74">
        <f>SUM(E31:E36)</f>
        <v>6096.0029999999997</v>
      </c>
      <c r="F30" s="569"/>
      <c r="G30" s="569"/>
      <c r="H30" s="74">
        <f>SUM(H31:H36)</f>
        <v>2668235.2416003724</v>
      </c>
      <c r="I30" s="570"/>
      <c r="J30" s="571">
        <f>SUM(J31:J36)</f>
        <v>2668235.2416003724</v>
      </c>
      <c r="K30" s="35"/>
      <c r="L30" s="407">
        <f>SUM(L31:L36)</f>
        <v>6E-11</v>
      </c>
      <c r="M30"/>
      <c r="N30"/>
      <c r="O30"/>
      <c r="P30" s="33"/>
      <c r="Q30" s="269"/>
      <c r="R30" s="269"/>
      <c r="S30" s="269"/>
      <c r="T30" s="270"/>
      <c r="U30" s="271"/>
      <c r="V30" s="272"/>
      <c r="W30" s="273"/>
      <c r="X30" s="273"/>
      <c r="Y30" s="273"/>
      <c r="Z30" s="273"/>
      <c r="AA30" s="40"/>
      <c r="AB30" s="269"/>
      <c r="AC30" s="33"/>
      <c r="AD30" s="269"/>
      <c r="AE30" s="269"/>
      <c r="AF30" s="269"/>
      <c r="AG30" s="270"/>
      <c r="AH30" s="271"/>
      <c r="AI30" s="272"/>
      <c r="AJ30" s="273"/>
      <c r="AK30" s="273"/>
      <c r="AL30" s="273"/>
      <c r="AM30" s="273"/>
      <c r="AN30" s="40"/>
      <c r="AO30" s="269"/>
      <c r="AP30" s="33"/>
      <c r="AQ30" s="269"/>
      <c r="AR30" s="269"/>
      <c r="AS30" s="269"/>
      <c r="AT30" s="270"/>
      <c r="AU30" s="271"/>
      <c r="AV30" s="272"/>
      <c r="AW30" s="273"/>
      <c r="AX30" s="273"/>
      <c r="AY30" s="273"/>
      <c r="AZ30" s="273"/>
      <c r="BA30" s="40"/>
      <c r="BB30" s="269"/>
      <c r="BC30" s="33"/>
      <c r="BD30" s="269"/>
      <c r="BE30" s="269"/>
      <c r="BF30" s="269"/>
      <c r="BG30" s="270"/>
      <c r="BH30" s="271"/>
      <c r="BI30" s="272"/>
      <c r="BJ30" s="273"/>
      <c r="BK30" s="273"/>
      <c r="BL30" s="273"/>
      <c r="BM30" s="273"/>
      <c r="BN30" s="40"/>
      <c r="BO30" s="269"/>
      <c r="BP30" s="33"/>
      <c r="BQ30" s="269"/>
      <c r="BR30" s="269"/>
      <c r="BS30" s="269"/>
      <c r="BT30" s="270"/>
      <c r="BU30" s="271"/>
      <c r="BV30" s="272"/>
      <c r="BW30" s="273"/>
      <c r="BX30" s="273"/>
      <c r="BY30" s="273"/>
      <c r="BZ30" s="273"/>
      <c r="CA30" s="40"/>
      <c r="CB30" s="269"/>
      <c r="CC30" s="33"/>
      <c r="CD30" s="269"/>
      <c r="CE30" s="269"/>
      <c r="CF30" s="269"/>
      <c r="CG30" s="270"/>
      <c r="CH30" s="271"/>
      <c r="CI30" s="272"/>
      <c r="CJ30" s="273"/>
      <c r="CK30" s="273"/>
      <c r="CL30" s="273"/>
      <c r="CM30" s="273"/>
      <c r="CN30" s="40"/>
      <c r="CO30" s="269"/>
      <c r="CP30" s="33"/>
      <c r="CQ30" s="269"/>
      <c r="CR30" s="269"/>
      <c r="CS30" s="269"/>
      <c r="CT30" s="270"/>
      <c r="CU30" s="271"/>
      <c r="CV30" s="272"/>
      <c r="CW30" s="273"/>
      <c r="CX30" s="273"/>
      <c r="CY30" s="273"/>
      <c r="CZ30" s="273"/>
      <c r="DA30" s="40"/>
      <c r="DB30" s="269"/>
      <c r="DC30" s="33"/>
      <c r="DD30" s="269"/>
      <c r="DE30" s="269"/>
      <c r="DF30" s="269"/>
      <c r="DG30" s="270"/>
      <c r="DH30" s="271"/>
      <c r="DI30" s="272"/>
      <c r="DJ30" s="273"/>
      <c r="DK30" s="273"/>
      <c r="DL30" s="273"/>
      <c r="DM30" s="273"/>
      <c r="DN30" s="40"/>
      <c r="DO30" s="269"/>
      <c r="DP30" s="33"/>
      <c r="DQ30" s="269"/>
      <c r="DR30" s="269"/>
      <c r="DS30" s="269"/>
      <c r="DT30" s="270"/>
      <c r="DU30" s="271"/>
      <c r="DV30" s="272"/>
      <c r="DW30" s="273"/>
      <c r="DX30" s="273"/>
      <c r="DY30" s="273"/>
      <c r="DZ30" s="273"/>
      <c r="EA30" s="40"/>
      <c r="EB30" s="269"/>
      <c r="EC30" s="33"/>
      <c r="ED30" s="269"/>
      <c r="EE30" s="269"/>
      <c r="EF30" s="269"/>
      <c r="EG30" s="270"/>
      <c r="EH30" s="271"/>
      <c r="EI30" s="272"/>
      <c r="EJ30" s="273"/>
      <c r="EK30" s="273"/>
      <c r="EL30" s="273"/>
      <c r="EM30" s="273"/>
      <c r="EN30" s="40"/>
      <c r="EO30" s="269"/>
      <c r="EP30" s="33"/>
      <c r="EQ30" s="269"/>
      <c r="ER30" s="269"/>
      <c r="ES30" s="269"/>
      <c r="ET30" s="270"/>
      <c r="EU30" s="271"/>
      <c r="EV30" s="272"/>
      <c r="EW30" s="273"/>
      <c r="EX30" s="273"/>
      <c r="EY30" s="273"/>
      <c r="EZ30" s="273"/>
      <c r="FA30" s="40"/>
      <c r="FB30" s="269"/>
      <c r="FC30" s="33"/>
      <c r="FD30" s="269"/>
      <c r="FE30" s="269"/>
      <c r="FF30" s="269"/>
      <c r="FG30" s="270"/>
      <c r="FH30" s="271"/>
      <c r="FI30" s="272"/>
      <c r="FJ30" s="273"/>
      <c r="FK30" s="273"/>
      <c r="FL30" s="273"/>
      <c r="FM30" s="273"/>
      <c r="FN30" s="40"/>
      <c r="FO30" s="269"/>
      <c r="FP30" s="33"/>
      <c r="FQ30" s="269"/>
      <c r="FR30" s="269"/>
      <c r="FS30" s="269"/>
      <c r="FT30" s="270"/>
      <c r="FU30" s="271"/>
      <c r="FV30" s="272"/>
      <c r="FW30" s="273"/>
      <c r="FX30" s="273"/>
      <c r="FY30" s="273"/>
      <c r="FZ30" s="273"/>
      <c r="GA30" s="40"/>
      <c r="GB30" s="269"/>
      <c r="GC30" s="33"/>
      <c r="GD30" s="269"/>
      <c r="GE30" s="269"/>
      <c r="GF30" s="269"/>
      <c r="GG30" s="270"/>
      <c r="GH30" s="271"/>
      <c r="GI30" s="272"/>
      <c r="GJ30" s="273"/>
      <c r="GK30" s="273"/>
      <c r="GL30" s="273"/>
      <c r="GM30" s="273"/>
      <c r="GN30" s="40"/>
      <c r="GO30" s="269"/>
      <c r="GP30" s="33"/>
      <c r="GQ30" s="269"/>
      <c r="GR30" s="269"/>
      <c r="GS30" s="269"/>
      <c r="GT30" s="270"/>
      <c r="GU30" s="271"/>
      <c r="GV30" s="272"/>
      <c r="GW30" s="273"/>
      <c r="GX30" s="273"/>
      <c r="GY30" s="273"/>
      <c r="GZ30" s="273"/>
      <c r="HA30" s="40"/>
      <c r="HB30" s="269"/>
      <c r="HC30" s="33"/>
      <c r="HD30" s="269"/>
      <c r="HE30" s="269"/>
      <c r="HF30" s="269"/>
      <c r="HG30" s="270"/>
      <c r="HH30" s="271"/>
      <c r="HI30" s="272"/>
      <c r="HJ30" s="273"/>
      <c r="HK30" s="273"/>
      <c r="HL30" s="273"/>
      <c r="HM30" s="273"/>
      <c r="HN30" s="40"/>
      <c r="HO30" s="269"/>
      <c r="HP30" s="33"/>
      <c r="HQ30" s="269"/>
      <c r="HR30" s="269"/>
      <c r="HS30" s="269"/>
      <c r="HT30" s="270"/>
      <c r="HU30" s="271"/>
      <c r="HV30" s="272"/>
      <c r="HW30" s="273"/>
      <c r="HX30" s="273"/>
      <c r="HY30" s="273"/>
      <c r="HZ30" s="273"/>
      <c r="IA30" s="40"/>
      <c r="IB30" s="269"/>
      <c r="IC30" s="33"/>
      <c r="ID30" s="269"/>
      <c r="IE30" s="269"/>
      <c r="IF30" s="269"/>
      <c r="IG30" s="270"/>
      <c r="IH30" s="271"/>
      <c r="II30" s="272"/>
      <c r="IJ30" s="38"/>
      <c r="IK30" s="38"/>
      <c r="IL30" s="38"/>
      <c r="IM30" s="38"/>
    </row>
    <row r="31" spans="1:247" s="16" customFormat="1" ht="15.75" thickBot="1">
      <c r="A31" s="3"/>
      <c r="B31" s="572" t="s">
        <v>98</v>
      </c>
      <c r="C31" s="71">
        <v>234.13</v>
      </c>
      <c r="D31" s="170"/>
      <c r="E31" s="71">
        <f t="shared" ref="E31:E36" si="8">SUM(C31:D31)</f>
        <v>234.13</v>
      </c>
      <c r="F31" s="141">
        <v>678</v>
      </c>
      <c r="G31" s="141"/>
      <c r="H31" s="71">
        <f>E31*F31</f>
        <v>158740.13999999998</v>
      </c>
      <c r="I31" s="573"/>
      <c r="J31" s="574">
        <f>H31</f>
        <v>158740.13999999998</v>
      </c>
      <c r="K31" s="395"/>
      <c r="L31" s="409">
        <v>9.9999999999999994E-12</v>
      </c>
      <c r="M31"/>
      <c r="N31"/>
      <c r="O31"/>
      <c r="P31" s="33"/>
      <c r="Q31" s="269"/>
      <c r="R31" s="269"/>
      <c r="S31" s="269"/>
      <c r="T31" s="270"/>
      <c r="U31" s="271"/>
      <c r="V31" s="272"/>
      <c r="W31" s="273"/>
      <c r="X31" s="273"/>
      <c r="Y31" s="273"/>
      <c r="Z31" s="273"/>
      <c r="AA31" s="40"/>
      <c r="AB31" s="269"/>
      <c r="AC31" s="33"/>
      <c r="AD31" s="269"/>
      <c r="AE31" s="269"/>
      <c r="AF31" s="269"/>
      <c r="AG31" s="270"/>
      <c r="AH31" s="271"/>
      <c r="AI31" s="272"/>
      <c r="AJ31" s="273"/>
      <c r="AK31" s="273"/>
      <c r="AL31" s="273"/>
      <c r="AM31" s="273"/>
      <c r="AN31" s="40"/>
      <c r="AO31" s="269"/>
      <c r="AP31" s="33"/>
      <c r="AQ31" s="269"/>
      <c r="AR31" s="269"/>
      <c r="AS31" s="269"/>
      <c r="AT31" s="270"/>
      <c r="AU31" s="271"/>
      <c r="AV31" s="272"/>
      <c r="AW31" s="273"/>
      <c r="AX31" s="273"/>
      <c r="AY31" s="273"/>
      <c r="AZ31" s="273"/>
      <c r="BA31" s="40"/>
      <c r="BB31" s="269"/>
      <c r="BC31" s="33"/>
      <c r="BD31" s="269"/>
      <c r="BE31" s="269"/>
      <c r="BF31" s="269"/>
      <c r="BG31" s="270"/>
      <c r="BH31" s="271"/>
      <c r="BI31" s="272"/>
      <c r="BJ31" s="273"/>
      <c r="BK31" s="273"/>
      <c r="BL31" s="273"/>
      <c r="BM31" s="273"/>
      <c r="BN31" s="40"/>
      <c r="BO31" s="269"/>
      <c r="BP31" s="33"/>
      <c r="BQ31" s="269"/>
      <c r="BR31" s="269"/>
      <c r="BS31" s="269"/>
      <c r="BT31" s="270"/>
      <c r="BU31" s="271"/>
      <c r="BV31" s="272"/>
      <c r="BW31" s="273"/>
      <c r="BX31" s="273"/>
      <c r="BY31" s="273"/>
      <c r="BZ31" s="273"/>
      <c r="CA31" s="40"/>
      <c r="CB31" s="269"/>
      <c r="CC31" s="33"/>
      <c r="CD31" s="269"/>
      <c r="CE31" s="269"/>
      <c r="CF31" s="269"/>
      <c r="CG31" s="270"/>
      <c r="CH31" s="271"/>
      <c r="CI31" s="272"/>
      <c r="CJ31" s="273"/>
      <c r="CK31" s="273"/>
      <c r="CL31" s="273"/>
      <c r="CM31" s="273"/>
      <c r="CN31" s="40"/>
      <c r="CO31" s="269"/>
      <c r="CP31" s="33"/>
      <c r="CQ31" s="269"/>
      <c r="CR31" s="269"/>
      <c r="CS31" s="269"/>
      <c r="CT31" s="270"/>
      <c r="CU31" s="271"/>
      <c r="CV31" s="272"/>
      <c r="CW31" s="273"/>
      <c r="CX31" s="273"/>
      <c r="CY31" s="273"/>
      <c r="CZ31" s="273"/>
      <c r="DA31" s="40"/>
      <c r="DB31" s="269"/>
      <c r="DC31" s="33"/>
      <c r="DD31" s="269"/>
      <c r="DE31" s="269"/>
      <c r="DF31" s="269"/>
      <c r="DG31" s="270"/>
      <c r="DH31" s="271"/>
      <c r="DI31" s="272"/>
      <c r="DJ31" s="273"/>
      <c r="DK31" s="273"/>
      <c r="DL31" s="273"/>
      <c r="DM31" s="273"/>
      <c r="DN31" s="40"/>
      <c r="DO31" s="269"/>
      <c r="DP31" s="33"/>
      <c r="DQ31" s="269"/>
      <c r="DR31" s="269"/>
      <c r="DS31" s="269"/>
      <c r="DT31" s="270"/>
      <c r="DU31" s="271"/>
      <c r="DV31" s="272"/>
      <c r="DW31" s="273"/>
      <c r="DX31" s="273"/>
      <c r="DY31" s="273"/>
      <c r="DZ31" s="273"/>
      <c r="EA31" s="40"/>
      <c r="EB31" s="269"/>
      <c r="EC31" s="33"/>
      <c r="ED31" s="269"/>
      <c r="EE31" s="269"/>
      <c r="EF31" s="269"/>
      <c r="EG31" s="270"/>
      <c r="EH31" s="271"/>
      <c r="EI31" s="272"/>
      <c r="EJ31" s="273"/>
      <c r="EK31" s="273"/>
      <c r="EL31" s="273"/>
      <c r="EM31" s="273"/>
      <c r="EN31" s="40"/>
      <c r="EO31" s="269"/>
      <c r="EP31" s="33"/>
      <c r="EQ31" s="269"/>
      <c r="ER31" s="269"/>
      <c r="ES31" s="269"/>
      <c r="ET31" s="270"/>
      <c r="EU31" s="271"/>
      <c r="EV31" s="272"/>
      <c r="EW31" s="273"/>
      <c r="EX31" s="273"/>
      <c r="EY31" s="273"/>
      <c r="EZ31" s="273"/>
      <c r="FA31" s="40"/>
      <c r="FB31" s="269"/>
      <c r="FC31" s="33"/>
      <c r="FD31" s="269"/>
      <c r="FE31" s="269"/>
      <c r="FF31" s="269"/>
      <c r="FG31" s="270"/>
      <c r="FH31" s="271"/>
      <c r="FI31" s="272"/>
      <c r="FJ31" s="273"/>
      <c r="FK31" s="273"/>
      <c r="FL31" s="273"/>
      <c r="FM31" s="273"/>
      <c r="FN31" s="40"/>
      <c r="FO31" s="269"/>
      <c r="FP31" s="33"/>
      <c r="FQ31" s="269"/>
      <c r="FR31" s="269"/>
      <c r="FS31" s="269"/>
      <c r="FT31" s="270"/>
      <c r="FU31" s="271"/>
      <c r="FV31" s="272"/>
      <c r="FW31" s="273"/>
      <c r="FX31" s="273"/>
      <c r="FY31" s="273"/>
      <c r="FZ31" s="273"/>
      <c r="GA31" s="40"/>
      <c r="GB31" s="269"/>
      <c r="GC31" s="33"/>
      <c r="GD31" s="269"/>
      <c r="GE31" s="269"/>
      <c r="GF31" s="269"/>
      <c r="GG31" s="270"/>
      <c r="GH31" s="271"/>
      <c r="GI31" s="272"/>
      <c r="GJ31" s="273"/>
      <c r="GK31" s="273"/>
      <c r="GL31" s="273"/>
      <c r="GM31" s="273"/>
      <c r="GN31" s="40"/>
      <c r="GO31" s="269"/>
      <c r="GP31" s="33"/>
      <c r="GQ31" s="269"/>
      <c r="GR31" s="269"/>
      <c r="GS31" s="269"/>
      <c r="GT31" s="270"/>
      <c r="GU31" s="271"/>
      <c r="GV31" s="272"/>
      <c r="GW31" s="273"/>
      <c r="GX31" s="273"/>
      <c r="GY31" s="273"/>
      <c r="GZ31" s="273"/>
      <c r="HA31" s="40"/>
      <c r="HB31" s="269"/>
      <c r="HC31" s="33"/>
      <c r="HD31" s="269"/>
      <c r="HE31" s="269"/>
      <c r="HF31" s="269"/>
      <c r="HG31" s="270"/>
      <c r="HH31" s="271"/>
      <c r="HI31" s="272"/>
      <c r="HJ31" s="273"/>
      <c r="HK31" s="273"/>
      <c r="HL31" s="273"/>
      <c r="HM31" s="273"/>
      <c r="HN31" s="40"/>
      <c r="HO31" s="269"/>
      <c r="HP31" s="33"/>
      <c r="HQ31" s="269"/>
      <c r="HR31" s="269"/>
      <c r="HS31" s="269"/>
      <c r="HT31" s="270"/>
      <c r="HU31" s="271"/>
      <c r="HV31" s="272"/>
      <c r="HW31" s="273"/>
      <c r="HX31" s="273"/>
      <c r="HY31" s="273"/>
      <c r="HZ31" s="273"/>
      <c r="IA31" s="40"/>
      <c r="IB31" s="269"/>
      <c r="IC31" s="33"/>
      <c r="ID31" s="269"/>
      <c r="IE31" s="269"/>
      <c r="IF31" s="269"/>
      <c r="IG31" s="270"/>
      <c r="IH31" s="271"/>
      <c r="II31" s="272"/>
      <c r="IJ31" s="38"/>
      <c r="IK31" s="38"/>
      <c r="IL31" s="38"/>
      <c r="IM31" s="38"/>
    </row>
    <row r="32" spans="1:247" s="16" customFormat="1" ht="15.75" thickBot="1">
      <c r="A32" s="3"/>
      <c r="B32" s="572" t="s">
        <v>99</v>
      </c>
      <c r="C32" s="71">
        <v>261.99</v>
      </c>
      <c r="D32" s="170"/>
      <c r="E32" s="71">
        <f t="shared" si="8"/>
        <v>261.99</v>
      </c>
      <c r="F32" s="141">
        <v>678</v>
      </c>
      <c r="G32" s="141"/>
      <c r="H32" s="71">
        <f>E32*F32</f>
        <v>177629.22</v>
      </c>
      <c r="I32" s="573"/>
      <c r="J32" s="574">
        <f>H32</f>
        <v>177629.22</v>
      </c>
      <c r="K32" s="35"/>
      <c r="L32" s="409">
        <v>9.9999999999999994E-12</v>
      </c>
      <c r="M32"/>
      <c r="N32"/>
      <c r="O32"/>
      <c r="P32" s="33"/>
      <c r="Q32" s="269"/>
      <c r="R32" s="269"/>
      <c r="S32" s="269"/>
      <c r="T32" s="270"/>
      <c r="U32" s="271"/>
      <c r="V32" s="272"/>
      <c r="W32" s="273"/>
      <c r="X32" s="273"/>
      <c r="Y32" s="273"/>
      <c r="Z32" s="273"/>
      <c r="AA32" s="40"/>
      <c r="AB32" s="269"/>
      <c r="AC32" s="33"/>
      <c r="AD32" s="269"/>
      <c r="AE32" s="269"/>
      <c r="AF32" s="269"/>
      <c r="AG32" s="270"/>
      <c r="AH32" s="271"/>
      <c r="AI32" s="272"/>
      <c r="AJ32" s="273"/>
      <c r="AK32" s="273"/>
      <c r="AL32" s="273"/>
      <c r="AM32" s="273"/>
      <c r="AN32" s="40"/>
      <c r="AO32" s="269"/>
      <c r="AP32" s="33"/>
      <c r="AQ32" s="269"/>
      <c r="AR32" s="269"/>
      <c r="AS32" s="269"/>
      <c r="AT32" s="270"/>
      <c r="AU32" s="271"/>
      <c r="AV32" s="272"/>
      <c r="AW32" s="273"/>
      <c r="AX32" s="273"/>
      <c r="AY32" s="273"/>
      <c r="AZ32" s="273"/>
      <c r="BA32" s="40"/>
      <c r="BB32" s="269"/>
      <c r="BC32" s="33"/>
      <c r="BD32" s="269"/>
      <c r="BE32" s="269"/>
      <c r="BF32" s="269"/>
      <c r="BG32" s="270"/>
      <c r="BH32" s="271"/>
      <c r="BI32" s="272"/>
      <c r="BJ32" s="273"/>
      <c r="BK32" s="273"/>
      <c r="BL32" s="273"/>
      <c r="BM32" s="273"/>
      <c r="BN32" s="40"/>
      <c r="BO32" s="269"/>
      <c r="BP32" s="33"/>
      <c r="BQ32" s="269"/>
      <c r="BR32" s="269"/>
      <c r="BS32" s="269"/>
      <c r="BT32" s="270"/>
      <c r="BU32" s="271"/>
      <c r="BV32" s="272"/>
      <c r="BW32" s="273"/>
      <c r="BX32" s="273"/>
      <c r="BY32" s="273"/>
      <c r="BZ32" s="273"/>
      <c r="CA32" s="40"/>
      <c r="CB32" s="269"/>
      <c r="CC32" s="33"/>
      <c r="CD32" s="269"/>
      <c r="CE32" s="269"/>
      <c r="CF32" s="269"/>
      <c r="CG32" s="270"/>
      <c r="CH32" s="271"/>
      <c r="CI32" s="272"/>
      <c r="CJ32" s="273"/>
      <c r="CK32" s="273"/>
      <c r="CL32" s="273"/>
      <c r="CM32" s="273"/>
      <c r="CN32" s="40"/>
      <c r="CO32" s="269"/>
      <c r="CP32" s="33"/>
      <c r="CQ32" s="269"/>
      <c r="CR32" s="269"/>
      <c r="CS32" s="269"/>
      <c r="CT32" s="270"/>
      <c r="CU32" s="271"/>
      <c r="CV32" s="272"/>
      <c r="CW32" s="273"/>
      <c r="CX32" s="273"/>
      <c r="CY32" s="273"/>
      <c r="CZ32" s="273"/>
      <c r="DA32" s="40"/>
      <c r="DB32" s="269"/>
      <c r="DC32" s="33"/>
      <c r="DD32" s="269"/>
      <c r="DE32" s="269"/>
      <c r="DF32" s="269"/>
      <c r="DG32" s="270"/>
      <c r="DH32" s="271"/>
      <c r="DI32" s="272"/>
      <c r="DJ32" s="273"/>
      <c r="DK32" s="273"/>
      <c r="DL32" s="273"/>
      <c r="DM32" s="273"/>
      <c r="DN32" s="40"/>
      <c r="DO32" s="269"/>
      <c r="DP32" s="33"/>
      <c r="DQ32" s="269"/>
      <c r="DR32" s="269"/>
      <c r="DS32" s="269"/>
      <c r="DT32" s="270"/>
      <c r="DU32" s="271"/>
      <c r="DV32" s="272"/>
      <c r="DW32" s="273"/>
      <c r="DX32" s="273"/>
      <c r="DY32" s="273"/>
      <c r="DZ32" s="273"/>
      <c r="EA32" s="40"/>
      <c r="EB32" s="269"/>
      <c r="EC32" s="33"/>
      <c r="ED32" s="269"/>
      <c r="EE32" s="269"/>
      <c r="EF32" s="269"/>
      <c r="EG32" s="270"/>
      <c r="EH32" s="271"/>
      <c r="EI32" s="272"/>
      <c r="EJ32" s="273"/>
      <c r="EK32" s="273"/>
      <c r="EL32" s="273"/>
      <c r="EM32" s="273"/>
      <c r="EN32" s="40"/>
      <c r="EO32" s="269"/>
      <c r="EP32" s="33"/>
      <c r="EQ32" s="269"/>
      <c r="ER32" s="269"/>
      <c r="ES32" s="269"/>
      <c r="ET32" s="270"/>
      <c r="EU32" s="271"/>
      <c r="EV32" s="272"/>
      <c r="EW32" s="273"/>
      <c r="EX32" s="273"/>
      <c r="EY32" s="273"/>
      <c r="EZ32" s="273"/>
      <c r="FA32" s="40"/>
      <c r="FB32" s="269"/>
      <c r="FC32" s="33"/>
      <c r="FD32" s="269"/>
      <c r="FE32" s="269"/>
      <c r="FF32" s="269"/>
      <c r="FG32" s="270"/>
      <c r="FH32" s="271"/>
      <c r="FI32" s="272"/>
      <c r="FJ32" s="273"/>
      <c r="FK32" s="273"/>
      <c r="FL32" s="273"/>
      <c r="FM32" s="273"/>
      <c r="FN32" s="40"/>
      <c r="FO32" s="269"/>
      <c r="FP32" s="33"/>
      <c r="FQ32" s="269"/>
      <c r="FR32" s="269"/>
      <c r="FS32" s="269"/>
      <c r="FT32" s="270"/>
      <c r="FU32" s="271"/>
      <c r="FV32" s="272"/>
      <c r="FW32" s="273"/>
      <c r="FX32" s="273"/>
      <c r="FY32" s="273"/>
      <c r="FZ32" s="273"/>
      <c r="GA32" s="40"/>
      <c r="GB32" s="269"/>
      <c r="GC32" s="33"/>
      <c r="GD32" s="269"/>
      <c r="GE32" s="269"/>
      <c r="GF32" s="269"/>
      <c r="GG32" s="270"/>
      <c r="GH32" s="271"/>
      <c r="GI32" s="272"/>
      <c r="GJ32" s="273"/>
      <c r="GK32" s="273"/>
      <c r="GL32" s="273"/>
      <c r="GM32" s="273"/>
      <c r="GN32" s="40"/>
      <c r="GO32" s="269"/>
      <c r="GP32" s="33"/>
      <c r="GQ32" s="269"/>
      <c r="GR32" s="269"/>
      <c r="GS32" s="269"/>
      <c r="GT32" s="270"/>
      <c r="GU32" s="271"/>
      <c r="GV32" s="272"/>
      <c r="GW32" s="273"/>
      <c r="GX32" s="273"/>
      <c r="GY32" s="273"/>
      <c r="GZ32" s="273"/>
      <c r="HA32" s="40"/>
      <c r="HB32" s="269"/>
      <c r="HC32" s="33"/>
      <c r="HD32" s="269"/>
      <c r="HE32" s="269"/>
      <c r="HF32" s="269"/>
      <c r="HG32" s="270"/>
      <c r="HH32" s="271"/>
      <c r="HI32" s="272"/>
      <c r="HJ32" s="273"/>
      <c r="HK32" s="273"/>
      <c r="HL32" s="273"/>
      <c r="HM32" s="273"/>
      <c r="HN32" s="40"/>
      <c r="HO32" s="269"/>
      <c r="HP32" s="33"/>
      <c r="HQ32" s="269"/>
      <c r="HR32" s="269"/>
      <c r="HS32" s="269"/>
      <c r="HT32" s="270"/>
      <c r="HU32" s="271"/>
      <c r="HV32" s="272"/>
      <c r="HW32" s="273"/>
      <c r="HX32" s="273"/>
      <c r="HY32" s="273"/>
      <c r="HZ32" s="273"/>
      <c r="IA32" s="40"/>
      <c r="IB32" s="269"/>
      <c r="IC32" s="33"/>
      <c r="ID32" s="269"/>
      <c r="IE32" s="269"/>
      <c r="IF32" s="269"/>
      <c r="IG32" s="270"/>
      <c r="IH32" s="271"/>
      <c r="II32" s="272"/>
      <c r="IJ32" s="38"/>
      <c r="IK32" s="38"/>
      <c r="IL32" s="38"/>
      <c r="IM32" s="38"/>
    </row>
    <row r="33" spans="1:247" s="16" customFormat="1" ht="15.75" thickBot="1">
      <c r="A33" s="3"/>
      <c r="B33" s="572" t="s">
        <v>100</v>
      </c>
      <c r="C33" s="71">
        <v>190.09</v>
      </c>
      <c r="D33" s="170"/>
      <c r="E33" s="71">
        <f t="shared" si="8"/>
        <v>190.09</v>
      </c>
      <c r="F33" s="141">
        <v>678</v>
      </c>
      <c r="G33" s="141"/>
      <c r="H33" s="71">
        <f>E33*F33</f>
        <v>128881.02</v>
      </c>
      <c r="I33" s="573"/>
      <c r="J33" s="574">
        <f>H33</f>
        <v>128881.02</v>
      </c>
      <c r="K33" s="395"/>
      <c r="L33" s="409">
        <v>9.9999999999999994E-12</v>
      </c>
      <c r="M33"/>
      <c r="N33"/>
      <c r="O33"/>
      <c r="P33" s="33"/>
      <c r="Q33" s="269"/>
      <c r="R33" s="269"/>
      <c r="S33" s="269"/>
      <c r="T33" s="270"/>
      <c r="U33" s="271"/>
      <c r="V33" s="272"/>
      <c r="W33" s="273"/>
      <c r="X33" s="273"/>
      <c r="Y33" s="273"/>
      <c r="Z33" s="273"/>
      <c r="AA33" s="40"/>
      <c r="AB33" s="269"/>
      <c r="AC33" s="33"/>
      <c r="AD33" s="269"/>
      <c r="AE33" s="269"/>
      <c r="AF33" s="269"/>
      <c r="AG33" s="270"/>
      <c r="AH33" s="271"/>
      <c r="AI33" s="272"/>
      <c r="AJ33" s="273"/>
      <c r="AK33" s="273"/>
      <c r="AL33" s="273"/>
      <c r="AM33" s="273"/>
      <c r="AN33" s="40"/>
      <c r="AO33" s="269"/>
      <c r="AP33" s="33"/>
      <c r="AQ33" s="269"/>
      <c r="AR33" s="269"/>
      <c r="AS33" s="269"/>
      <c r="AT33" s="270"/>
      <c r="AU33" s="271"/>
      <c r="AV33" s="272"/>
      <c r="AW33" s="273"/>
      <c r="AX33" s="273"/>
      <c r="AY33" s="273"/>
      <c r="AZ33" s="273"/>
      <c r="BA33" s="40"/>
      <c r="BB33" s="269"/>
      <c r="BC33" s="33"/>
      <c r="BD33" s="269"/>
      <c r="BE33" s="269"/>
      <c r="BF33" s="269"/>
      <c r="BG33" s="270"/>
      <c r="BH33" s="271"/>
      <c r="BI33" s="272"/>
      <c r="BJ33" s="273"/>
      <c r="BK33" s="273"/>
      <c r="BL33" s="273"/>
      <c r="BM33" s="273"/>
      <c r="BN33" s="40"/>
      <c r="BO33" s="269"/>
      <c r="BP33" s="33"/>
      <c r="BQ33" s="269"/>
      <c r="BR33" s="269"/>
      <c r="BS33" s="269"/>
      <c r="BT33" s="270"/>
      <c r="BU33" s="271"/>
      <c r="BV33" s="272"/>
      <c r="BW33" s="273"/>
      <c r="BX33" s="273"/>
      <c r="BY33" s="273"/>
      <c r="BZ33" s="273"/>
      <c r="CA33" s="40"/>
      <c r="CB33" s="269"/>
      <c r="CC33" s="33"/>
      <c r="CD33" s="269"/>
      <c r="CE33" s="269"/>
      <c r="CF33" s="269"/>
      <c r="CG33" s="270"/>
      <c r="CH33" s="271"/>
      <c r="CI33" s="272"/>
      <c r="CJ33" s="273"/>
      <c r="CK33" s="273"/>
      <c r="CL33" s="273"/>
      <c r="CM33" s="273"/>
      <c r="CN33" s="40"/>
      <c r="CO33" s="269"/>
      <c r="CP33" s="33"/>
      <c r="CQ33" s="269"/>
      <c r="CR33" s="269"/>
      <c r="CS33" s="269"/>
      <c r="CT33" s="270"/>
      <c r="CU33" s="271"/>
      <c r="CV33" s="272"/>
      <c r="CW33" s="273"/>
      <c r="CX33" s="273"/>
      <c r="CY33" s="273"/>
      <c r="CZ33" s="273"/>
      <c r="DA33" s="40"/>
      <c r="DB33" s="269"/>
      <c r="DC33" s="33"/>
      <c r="DD33" s="269"/>
      <c r="DE33" s="269"/>
      <c r="DF33" s="269"/>
      <c r="DG33" s="270"/>
      <c r="DH33" s="271"/>
      <c r="DI33" s="272"/>
      <c r="DJ33" s="273"/>
      <c r="DK33" s="273"/>
      <c r="DL33" s="273"/>
      <c r="DM33" s="273"/>
      <c r="DN33" s="40"/>
      <c r="DO33" s="269"/>
      <c r="DP33" s="33"/>
      <c r="DQ33" s="269"/>
      <c r="DR33" s="269"/>
      <c r="DS33" s="269"/>
      <c r="DT33" s="270"/>
      <c r="DU33" s="271"/>
      <c r="DV33" s="272"/>
      <c r="DW33" s="273"/>
      <c r="DX33" s="273"/>
      <c r="DY33" s="273"/>
      <c r="DZ33" s="273"/>
      <c r="EA33" s="40"/>
      <c r="EB33" s="269"/>
      <c r="EC33" s="33"/>
      <c r="ED33" s="269"/>
      <c r="EE33" s="269"/>
      <c r="EF33" s="269"/>
      <c r="EG33" s="270"/>
      <c r="EH33" s="271"/>
      <c r="EI33" s="272"/>
      <c r="EJ33" s="273"/>
      <c r="EK33" s="273"/>
      <c r="EL33" s="273"/>
      <c r="EM33" s="273"/>
      <c r="EN33" s="40"/>
      <c r="EO33" s="269"/>
      <c r="EP33" s="33"/>
      <c r="EQ33" s="269"/>
      <c r="ER33" s="269"/>
      <c r="ES33" s="269"/>
      <c r="ET33" s="270"/>
      <c r="EU33" s="271"/>
      <c r="EV33" s="272"/>
      <c r="EW33" s="273"/>
      <c r="EX33" s="273"/>
      <c r="EY33" s="273"/>
      <c r="EZ33" s="273"/>
      <c r="FA33" s="40"/>
      <c r="FB33" s="269"/>
      <c r="FC33" s="33"/>
      <c r="FD33" s="269"/>
      <c r="FE33" s="269"/>
      <c r="FF33" s="269"/>
      <c r="FG33" s="270"/>
      <c r="FH33" s="271"/>
      <c r="FI33" s="272"/>
      <c r="FJ33" s="273"/>
      <c r="FK33" s="273"/>
      <c r="FL33" s="273"/>
      <c r="FM33" s="273"/>
      <c r="FN33" s="40"/>
      <c r="FO33" s="269"/>
      <c r="FP33" s="33"/>
      <c r="FQ33" s="269"/>
      <c r="FR33" s="269"/>
      <c r="FS33" s="269"/>
      <c r="FT33" s="270"/>
      <c r="FU33" s="271"/>
      <c r="FV33" s="272"/>
      <c r="FW33" s="273"/>
      <c r="FX33" s="273"/>
      <c r="FY33" s="273"/>
      <c r="FZ33" s="273"/>
      <c r="GA33" s="40"/>
      <c r="GB33" s="269"/>
      <c r="GC33" s="33"/>
      <c r="GD33" s="269"/>
      <c r="GE33" s="269"/>
      <c r="GF33" s="269"/>
      <c r="GG33" s="270"/>
      <c r="GH33" s="271"/>
      <c r="GI33" s="272"/>
      <c r="GJ33" s="273"/>
      <c r="GK33" s="273"/>
      <c r="GL33" s="273"/>
      <c r="GM33" s="273"/>
      <c r="GN33" s="40"/>
      <c r="GO33" s="269"/>
      <c r="GP33" s="33"/>
      <c r="GQ33" s="269"/>
      <c r="GR33" s="269"/>
      <c r="GS33" s="269"/>
      <c r="GT33" s="270"/>
      <c r="GU33" s="271"/>
      <c r="GV33" s="272"/>
      <c r="GW33" s="273"/>
      <c r="GX33" s="273"/>
      <c r="GY33" s="273"/>
      <c r="GZ33" s="273"/>
      <c r="HA33" s="40"/>
      <c r="HB33" s="269"/>
      <c r="HC33" s="33"/>
      <c r="HD33" s="269"/>
      <c r="HE33" s="269"/>
      <c r="HF33" s="269"/>
      <c r="HG33" s="270"/>
      <c r="HH33" s="271"/>
      <c r="HI33" s="272"/>
      <c r="HJ33" s="273"/>
      <c r="HK33" s="273"/>
      <c r="HL33" s="273"/>
      <c r="HM33" s="273"/>
      <c r="HN33" s="40"/>
      <c r="HO33" s="269"/>
      <c r="HP33" s="33"/>
      <c r="HQ33" s="269"/>
      <c r="HR33" s="269"/>
      <c r="HS33" s="269"/>
      <c r="HT33" s="270"/>
      <c r="HU33" s="271"/>
      <c r="HV33" s="272"/>
      <c r="HW33" s="273"/>
      <c r="HX33" s="273"/>
      <c r="HY33" s="273"/>
      <c r="HZ33" s="273"/>
      <c r="IA33" s="40"/>
      <c r="IB33" s="269"/>
      <c r="IC33" s="33"/>
      <c r="ID33" s="269"/>
      <c r="IE33" s="269"/>
      <c r="IF33" s="269"/>
      <c r="IG33" s="270"/>
      <c r="IH33" s="271"/>
      <c r="II33" s="272"/>
      <c r="IJ33" s="38"/>
      <c r="IK33" s="38"/>
      <c r="IL33" s="38"/>
      <c r="IM33" s="38"/>
    </row>
    <row r="34" spans="1:247" s="16" customFormat="1" ht="15.75" thickBot="1">
      <c r="A34" s="3"/>
      <c r="B34" s="572" t="s">
        <v>101</v>
      </c>
      <c r="C34" s="71">
        <v>1992.03</v>
      </c>
      <c r="D34" s="170"/>
      <c r="E34" s="71">
        <f t="shared" si="8"/>
        <v>1992.03</v>
      </c>
      <c r="F34" s="141">
        <v>395</v>
      </c>
      <c r="G34" s="141"/>
      <c r="H34" s="71">
        <f>E34*F34</f>
        <v>786851.85</v>
      </c>
      <c r="I34" s="573"/>
      <c r="J34" s="574">
        <f>H34</f>
        <v>786851.85</v>
      </c>
      <c r="K34" s="35"/>
      <c r="L34" s="409">
        <v>9.9999999999999994E-12</v>
      </c>
      <c r="M34"/>
      <c r="N34"/>
      <c r="O34"/>
      <c r="P34" s="33"/>
      <c r="Q34" s="269"/>
      <c r="R34" s="269"/>
      <c r="S34" s="269"/>
      <c r="T34" s="270"/>
      <c r="U34" s="271"/>
      <c r="V34" s="272"/>
      <c r="W34" s="273"/>
      <c r="X34" s="273"/>
      <c r="Y34" s="273"/>
      <c r="Z34" s="273"/>
      <c r="AA34" s="40"/>
      <c r="AB34" s="269"/>
      <c r="AC34" s="33"/>
      <c r="AD34" s="269"/>
      <c r="AE34" s="269"/>
      <c r="AF34" s="269"/>
      <c r="AG34" s="270"/>
      <c r="AH34" s="271"/>
      <c r="AI34" s="272"/>
      <c r="AJ34" s="273"/>
      <c r="AK34" s="273"/>
      <c r="AL34" s="273"/>
      <c r="AM34" s="273"/>
      <c r="AN34" s="40"/>
      <c r="AO34" s="269"/>
      <c r="AP34" s="33"/>
      <c r="AQ34" s="269"/>
      <c r="AR34" s="269"/>
      <c r="AS34" s="269"/>
      <c r="AT34" s="270"/>
      <c r="AU34" s="271"/>
      <c r="AV34" s="272"/>
      <c r="AW34" s="273"/>
      <c r="AX34" s="273"/>
      <c r="AY34" s="273"/>
      <c r="AZ34" s="273"/>
      <c r="BA34" s="40"/>
      <c r="BB34" s="269"/>
      <c r="BC34" s="33"/>
      <c r="BD34" s="269"/>
      <c r="BE34" s="269"/>
      <c r="BF34" s="269"/>
      <c r="BG34" s="270"/>
      <c r="BH34" s="271"/>
      <c r="BI34" s="272"/>
      <c r="BJ34" s="273"/>
      <c r="BK34" s="273"/>
      <c r="BL34" s="273"/>
      <c r="BM34" s="273"/>
      <c r="BN34" s="40"/>
      <c r="BO34" s="269"/>
      <c r="BP34" s="33"/>
      <c r="BQ34" s="269"/>
      <c r="BR34" s="269"/>
      <c r="BS34" s="269"/>
      <c r="BT34" s="270"/>
      <c r="BU34" s="271"/>
      <c r="BV34" s="272"/>
      <c r="BW34" s="273"/>
      <c r="BX34" s="273"/>
      <c r="BY34" s="273"/>
      <c r="BZ34" s="273"/>
      <c r="CA34" s="40"/>
      <c r="CB34" s="269"/>
      <c r="CC34" s="33"/>
      <c r="CD34" s="269"/>
      <c r="CE34" s="269"/>
      <c r="CF34" s="269"/>
      <c r="CG34" s="270"/>
      <c r="CH34" s="271"/>
      <c r="CI34" s="272"/>
      <c r="CJ34" s="273"/>
      <c r="CK34" s="273"/>
      <c r="CL34" s="273"/>
      <c r="CM34" s="273"/>
      <c r="CN34" s="40"/>
      <c r="CO34" s="269"/>
      <c r="CP34" s="33"/>
      <c r="CQ34" s="269"/>
      <c r="CR34" s="269"/>
      <c r="CS34" s="269"/>
      <c r="CT34" s="270"/>
      <c r="CU34" s="271"/>
      <c r="CV34" s="272"/>
      <c r="CW34" s="273"/>
      <c r="CX34" s="273"/>
      <c r="CY34" s="273"/>
      <c r="CZ34" s="273"/>
      <c r="DA34" s="40"/>
      <c r="DB34" s="269"/>
      <c r="DC34" s="33"/>
      <c r="DD34" s="269"/>
      <c r="DE34" s="269"/>
      <c r="DF34" s="269"/>
      <c r="DG34" s="270"/>
      <c r="DH34" s="271"/>
      <c r="DI34" s="272"/>
      <c r="DJ34" s="273"/>
      <c r="DK34" s="273"/>
      <c r="DL34" s="273"/>
      <c r="DM34" s="273"/>
      <c r="DN34" s="40"/>
      <c r="DO34" s="269"/>
      <c r="DP34" s="33"/>
      <c r="DQ34" s="269"/>
      <c r="DR34" s="269"/>
      <c r="DS34" s="269"/>
      <c r="DT34" s="270"/>
      <c r="DU34" s="271"/>
      <c r="DV34" s="272"/>
      <c r="DW34" s="273"/>
      <c r="DX34" s="273"/>
      <c r="DY34" s="273"/>
      <c r="DZ34" s="273"/>
      <c r="EA34" s="40"/>
      <c r="EB34" s="269"/>
      <c r="EC34" s="33"/>
      <c r="ED34" s="269"/>
      <c r="EE34" s="269"/>
      <c r="EF34" s="269"/>
      <c r="EG34" s="270"/>
      <c r="EH34" s="271"/>
      <c r="EI34" s="272"/>
      <c r="EJ34" s="273"/>
      <c r="EK34" s="273"/>
      <c r="EL34" s="273"/>
      <c r="EM34" s="273"/>
      <c r="EN34" s="40"/>
      <c r="EO34" s="269"/>
      <c r="EP34" s="33"/>
      <c r="EQ34" s="269"/>
      <c r="ER34" s="269"/>
      <c r="ES34" s="269"/>
      <c r="ET34" s="270"/>
      <c r="EU34" s="271"/>
      <c r="EV34" s="272"/>
      <c r="EW34" s="273"/>
      <c r="EX34" s="273"/>
      <c r="EY34" s="273"/>
      <c r="EZ34" s="273"/>
      <c r="FA34" s="40"/>
      <c r="FB34" s="269"/>
      <c r="FC34" s="33"/>
      <c r="FD34" s="269"/>
      <c r="FE34" s="269"/>
      <c r="FF34" s="269"/>
      <c r="FG34" s="270"/>
      <c r="FH34" s="271"/>
      <c r="FI34" s="272"/>
      <c r="FJ34" s="273"/>
      <c r="FK34" s="273"/>
      <c r="FL34" s="273"/>
      <c r="FM34" s="273"/>
      <c r="FN34" s="40"/>
      <c r="FO34" s="269"/>
      <c r="FP34" s="33"/>
      <c r="FQ34" s="269"/>
      <c r="FR34" s="269"/>
      <c r="FS34" s="269"/>
      <c r="FT34" s="270"/>
      <c r="FU34" s="271"/>
      <c r="FV34" s="272"/>
      <c r="FW34" s="273"/>
      <c r="FX34" s="273"/>
      <c r="FY34" s="273"/>
      <c r="FZ34" s="273"/>
      <c r="GA34" s="40"/>
      <c r="GB34" s="269"/>
      <c r="GC34" s="33"/>
      <c r="GD34" s="269"/>
      <c r="GE34" s="269"/>
      <c r="GF34" s="269"/>
      <c r="GG34" s="270"/>
      <c r="GH34" s="271"/>
      <c r="GI34" s="272"/>
      <c r="GJ34" s="273"/>
      <c r="GK34" s="273"/>
      <c r="GL34" s="273"/>
      <c r="GM34" s="273"/>
      <c r="GN34" s="40"/>
      <c r="GO34" s="269"/>
      <c r="GP34" s="33"/>
      <c r="GQ34" s="269"/>
      <c r="GR34" s="269"/>
      <c r="GS34" s="269"/>
      <c r="GT34" s="270"/>
      <c r="GU34" s="271"/>
      <c r="GV34" s="272"/>
      <c r="GW34" s="273"/>
      <c r="GX34" s="273"/>
      <c r="GY34" s="273"/>
      <c r="GZ34" s="273"/>
      <c r="HA34" s="40"/>
      <c r="HB34" s="269"/>
      <c r="HC34" s="33"/>
      <c r="HD34" s="269"/>
      <c r="HE34" s="269"/>
      <c r="HF34" s="269"/>
      <c r="HG34" s="270"/>
      <c r="HH34" s="271"/>
      <c r="HI34" s="272"/>
      <c r="HJ34" s="273"/>
      <c r="HK34" s="273"/>
      <c r="HL34" s="273"/>
      <c r="HM34" s="273"/>
      <c r="HN34" s="40"/>
      <c r="HO34" s="269"/>
      <c r="HP34" s="33"/>
      <c r="HQ34" s="269"/>
      <c r="HR34" s="269"/>
      <c r="HS34" s="269"/>
      <c r="HT34" s="270"/>
      <c r="HU34" s="271"/>
      <c r="HV34" s="272"/>
      <c r="HW34" s="273"/>
      <c r="HX34" s="273"/>
      <c r="HY34" s="273"/>
      <c r="HZ34" s="273"/>
      <c r="IA34" s="40"/>
      <c r="IB34" s="269"/>
      <c r="IC34" s="33"/>
      <c r="ID34" s="269"/>
      <c r="IE34" s="269"/>
      <c r="IF34" s="269"/>
      <c r="IG34" s="270"/>
      <c r="IH34" s="271"/>
      <c r="II34" s="272"/>
      <c r="IJ34" s="38"/>
      <c r="IK34" s="38"/>
      <c r="IL34" s="38"/>
      <c r="IM34" s="38"/>
    </row>
    <row r="35" spans="1:247" s="16" customFormat="1" ht="15.75" thickBot="1">
      <c r="A35" s="3"/>
      <c r="B35" s="572" t="s">
        <v>102</v>
      </c>
      <c r="C35" s="71">
        <v>902.7</v>
      </c>
      <c r="D35" s="170"/>
      <c r="E35" s="71">
        <f t="shared" si="8"/>
        <v>902.7</v>
      </c>
      <c r="F35" s="141">
        <v>395</v>
      </c>
      <c r="G35" s="141"/>
      <c r="H35" s="71">
        <f>E35*F35</f>
        <v>356566.5</v>
      </c>
      <c r="I35" s="573"/>
      <c r="J35" s="574">
        <f>H35</f>
        <v>356566.5</v>
      </c>
      <c r="K35" s="395"/>
      <c r="L35" s="409">
        <v>9.9999999999999994E-12</v>
      </c>
      <c r="M35"/>
      <c r="N35"/>
      <c r="O35"/>
      <c r="P35" s="33"/>
      <c r="Q35" s="269"/>
      <c r="R35" s="269"/>
      <c r="S35" s="269"/>
      <c r="T35" s="270"/>
      <c r="U35" s="271"/>
      <c r="V35" s="272"/>
      <c r="W35" s="273"/>
      <c r="X35" s="273"/>
      <c r="Y35" s="273"/>
      <c r="Z35" s="273"/>
      <c r="AA35" s="40"/>
      <c r="AB35" s="269"/>
      <c r="AC35" s="33"/>
      <c r="AD35" s="269"/>
      <c r="AE35" s="269"/>
      <c r="AF35" s="269"/>
      <c r="AG35" s="270"/>
      <c r="AH35" s="271"/>
      <c r="AI35" s="272"/>
      <c r="AJ35" s="273"/>
      <c r="AK35" s="273"/>
      <c r="AL35" s="273"/>
      <c r="AM35" s="273"/>
      <c r="AN35" s="40"/>
      <c r="AO35" s="269"/>
      <c r="AP35" s="33"/>
      <c r="AQ35" s="269"/>
      <c r="AR35" s="269"/>
      <c r="AS35" s="269"/>
      <c r="AT35" s="270"/>
      <c r="AU35" s="271"/>
      <c r="AV35" s="272"/>
      <c r="AW35" s="273"/>
      <c r="AX35" s="273"/>
      <c r="AY35" s="273"/>
      <c r="AZ35" s="273"/>
      <c r="BA35" s="40"/>
      <c r="BB35" s="269"/>
      <c r="BC35" s="33"/>
      <c r="BD35" s="269"/>
      <c r="BE35" s="269"/>
      <c r="BF35" s="269"/>
      <c r="BG35" s="270"/>
      <c r="BH35" s="271"/>
      <c r="BI35" s="272"/>
      <c r="BJ35" s="273"/>
      <c r="BK35" s="273"/>
      <c r="BL35" s="273"/>
      <c r="BM35" s="273"/>
      <c r="BN35" s="40"/>
      <c r="BO35" s="269"/>
      <c r="BP35" s="33"/>
      <c r="BQ35" s="269"/>
      <c r="BR35" s="269"/>
      <c r="BS35" s="269"/>
      <c r="BT35" s="270"/>
      <c r="BU35" s="271"/>
      <c r="BV35" s="272"/>
      <c r="BW35" s="273"/>
      <c r="BX35" s="273"/>
      <c r="BY35" s="273"/>
      <c r="BZ35" s="273"/>
      <c r="CA35" s="40"/>
      <c r="CB35" s="269"/>
      <c r="CC35" s="33"/>
      <c r="CD35" s="269"/>
      <c r="CE35" s="269"/>
      <c r="CF35" s="269"/>
      <c r="CG35" s="270"/>
      <c r="CH35" s="271"/>
      <c r="CI35" s="272"/>
      <c r="CJ35" s="273"/>
      <c r="CK35" s="273"/>
      <c r="CL35" s="273"/>
      <c r="CM35" s="273"/>
      <c r="CN35" s="40"/>
      <c r="CO35" s="269"/>
      <c r="CP35" s="33"/>
      <c r="CQ35" s="269"/>
      <c r="CR35" s="269"/>
      <c r="CS35" s="269"/>
      <c r="CT35" s="270"/>
      <c r="CU35" s="271"/>
      <c r="CV35" s="272"/>
      <c r="CW35" s="273"/>
      <c r="CX35" s="273"/>
      <c r="CY35" s="273"/>
      <c r="CZ35" s="273"/>
      <c r="DA35" s="40"/>
      <c r="DB35" s="269"/>
      <c r="DC35" s="33"/>
      <c r="DD35" s="269"/>
      <c r="DE35" s="269"/>
      <c r="DF35" s="269"/>
      <c r="DG35" s="270"/>
      <c r="DH35" s="271"/>
      <c r="DI35" s="272"/>
      <c r="DJ35" s="273"/>
      <c r="DK35" s="273"/>
      <c r="DL35" s="273"/>
      <c r="DM35" s="273"/>
      <c r="DN35" s="40"/>
      <c r="DO35" s="269"/>
      <c r="DP35" s="33"/>
      <c r="DQ35" s="269"/>
      <c r="DR35" s="269"/>
      <c r="DS35" s="269"/>
      <c r="DT35" s="270"/>
      <c r="DU35" s="271"/>
      <c r="DV35" s="272"/>
      <c r="DW35" s="273"/>
      <c r="DX35" s="273"/>
      <c r="DY35" s="273"/>
      <c r="DZ35" s="273"/>
      <c r="EA35" s="40"/>
      <c r="EB35" s="269"/>
      <c r="EC35" s="33"/>
      <c r="ED35" s="269"/>
      <c r="EE35" s="269"/>
      <c r="EF35" s="269"/>
      <c r="EG35" s="270"/>
      <c r="EH35" s="271"/>
      <c r="EI35" s="272"/>
      <c r="EJ35" s="273"/>
      <c r="EK35" s="273"/>
      <c r="EL35" s="273"/>
      <c r="EM35" s="273"/>
      <c r="EN35" s="40"/>
      <c r="EO35" s="269"/>
      <c r="EP35" s="33"/>
      <c r="EQ35" s="269"/>
      <c r="ER35" s="269"/>
      <c r="ES35" s="269"/>
      <c r="ET35" s="270"/>
      <c r="EU35" s="271"/>
      <c r="EV35" s="272"/>
      <c r="EW35" s="273"/>
      <c r="EX35" s="273"/>
      <c r="EY35" s="273"/>
      <c r="EZ35" s="273"/>
      <c r="FA35" s="40"/>
      <c r="FB35" s="269"/>
      <c r="FC35" s="33"/>
      <c r="FD35" s="269"/>
      <c r="FE35" s="269"/>
      <c r="FF35" s="269"/>
      <c r="FG35" s="270"/>
      <c r="FH35" s="271"/>
      <c r="FI35" s="272"/>
      <c r="FJ35" s="273"/>
      <c r="FK35" s="273"/>
      <c r="FL35" s="273"/>
      <c r="FM35" s="273"/>
      <c r="FN35" s="40"/>
      <c r="FO35" s="269"/>
      <c r="FP35" s="33"/>
      <c r="FQ35" s="269"/>
      <c r="FR35" s="269"/>
      <c r="FS35" s="269"/>
      <c r="FT35" s="270"/>
      <c r="FU35" s="271"/>
      <c r="FV35" s="272"/>
      <c r="FW35" s="273"/>
      <c r="FX35" s="273"/>
      <c r="FY35" s="273"/>
      <c r="FZ35" s="273"/>
      <c r="GA35" s="40"/>
      <c r="GB35" s="269"/>
      <c r="GC35" s="33"/>
      <c r="GD35" s="269"/>
      <c r="GE35" s="269"/>
      <c r="GF35" s="269"/>
      <c r="GG35" s="270"/>
      <c r="GH35" s="271"/>
      <c r="GI35" s="272"/>
      <c r="GJ35" s="273"/>
      <c r="GK35" s="273"/>
      <c r="GL35" s="273"/>
      <c r="GM35" s="273"/>
      <c r="GN35" s="40"/>
      <c r="GO35" s="269"/>
      <c r="GP35" s="33"/>
      <c r="GQ35" s="269"/>
      <c r="GR35" s="269"/>
      <c r="GS35" s="269"/>
      <c r="GT35" s="270"/>
      <c r="GU35" s="271"/>
      <c r="GV35" s="272"/>
      <c r="GW35" s="273"/>
      <c r="GX35" s="273"/>
      <c r="GY35" s="273"/>
      <c r="GZ35" s="273"/>
      <c r="HA35" s="40"/>
      <c r="HB35" s="269"/>
      <c r="HC35" s="33"/>
      <c r="HD35" s="269"/>
      <c r="HE35" s="269"/>
      <c r="HF35" s="269"/>
      <c r="HG35" s="270"/>
      <c r="HH35" s="271"/>
      <c r="HI35" s="272"/>
      <c r="HJ35" s="273"/>
      <c r="HK35" s="273"/>
      <c r="HL35" s="273"/>
      <c r="HM35" s="273"/>
      <c r="HN35" s="40"/>
      <c r="HO35" s="269"/>
      <c r="HP35" s="33"/>
      <c r="HQ35" s="269"/>
      <c r="HR35" s="269"/>
      <c r="HS35" s="269"/>
      <c r="HT35" s="270"/>
      <c r="HU35" s="271"/>
      <c r="HV35" s="272"/>
      <c r="HW35" s="273"/>
      <c r="HX35" s="273"/>
      <c r="HY35" s="273"/>
      <c r="HZ35" s="273"/>
      <c r="IA35" s="40"/>
      <c r="IB35" s="269"/>
      <c r="IC35" s="33"/>
      <c r="ID35" s="269"/>
      <c r="IE35" s="269"/>
      <c r="IF35" s="269"/>
      <c r="IG35" s="270"/>
      <c r="IH35" s="271"/>
      <c r="II35" s="272"/>
      <c r="IJ35" s="38"/>
      <c r="IK35" s="38"/>
      <c r="IL35" s="38"/>
      <c r="IM35" s="38"/>
    </row>
    <row r="36" spans="1:247" s="16" customFormat="1" ht="15.75" thickBot="1">
      <c r="A36" s="3"/>
      <c r="B36" s="572" t="s">
        <v>103</v>
      </c>
      <c r="C36" s="71">
        <f>SUM('CUADRO DE AREAS'!D103)</f>
        <v>2515.0630000000001</v>
      </c>
      <c r="D36" s="170"/>
      <c r="E36" s="71">
        <f t="shared" si="8"/>
        <v>2515.0630000000001</v>
      </c>
      <c r="F36" s="141">
        <v>421.28825862428585</v>
      </c>
      <c r="G36" s="141"/>
      <c r="H36" s="71">
        <f>F36*E36</f>
        <v>1059566.5116003724</v>
      </c>
      <c r="I36" s="573"/>
      <c r="J36" s="574">
        <f>SUM(H36:I36)</f>
        <v>1059566.5116003724</v>
      </c>
      <c r="K36" s="35"/>
      <c r="L36" s="409">
        <v>9.9999999999999994E-12</v>
      </c>
      <c r="M36"/>
      <c r="N36"/>
      <c r="O36"/>
      <c r="P36" s="33"/>
      <c r="Q36" s="269"/>
      <c r="R36" s="269"/>
      <c r="S36" s="269"/>
      <c r="T36" s="270"/>
      <c r="U36" s="271"/>
      <c r="V36" s="272"/>
      <c r="W36" s="273"/>
      <c r="X36" s="273"/>
      <c r="Y36" s="273"/>
      <c r="Z36" s="273"/>
      <c r="AA36" s="40"/>
      <c r="AB36" s="269"/>
      <c r="AC36" s="33"/>
      <c r="AD36" s="269"/>
      <c r="AE36" s="269"/>
      <c r="AF36" s="269"/>
      <c r="AG36" s="270"/>
      <c r="AH36" s="271"/>
      <c r="AI36" s="272"/>
      <c r="AJ36" s="273"/>
      <c r="AK36" s="273"/>
      <c r="AL36" s="273"/>
      <c r="AM36" s="273"/>
      <c r="AN36" s="40"/>
      <c r="AO36" s="269"/>
      <c r="AP36" s="33"/>
      <c r="AQ36" s="269"/>
      <c r="AR36" s="269"/>
      <c r="AS36" s="269"/>
      <c r="AT36" s="270"/>
      <c r="AU36" s="271"/>
      <c r="AV36" s="272"/>
      <c r="AW36" s="273"/>
      <c r="AX36" s="273"/>
      <c r="AY36" s="273"/>
      <c r="AZ36" s="273"/>
      <c r="BA36" s="40"/>
      <c r="BB36" s="269"/>
      <c r="BC36" s="33"/>
      <c r="BD36" s="269"/>
      <c r="BE36" s="269"/>
      <c r="BF36" s="269"/>
      <c r="BG36" s="270"/>
      <c r="BH36" s="271"/>
      <c r="BI36" s="272"/>
      <c r="BJ36" s="273"/>
      <c r="BK36" s="273"/>
      <c r="BL36" s="273"/>
      <c r="BM36" s="273"/>
      <c r="BN36" s="40"/>
      <c r="BO36" s="269"/>
      <c r="BP36" s="33"/>
      <c r="BQ36" s="269"/>
      <c r="BR36" s="269"/>
      <c r="BS36" s="269"/>
      <c r="BT36" s="270"/>
      <c r="BU36" s="271"/>
      <c r="BV36" s="272"/>
      <c r="BW36" s="273"/>
      <c r="BX36" s="273"/>
      <c r="BY36" s="273"/>
      <c r="BZ36" s="273"/>
      <c r="CA36" s="40"/>
      <c r="CB36" s="269"/>
      <c r="CC36" s="33"/>
      <c r="CD36" s="269"/>
      <c r="CE36" s="269"/>
      <c r="CF36" s="269"/>
      <c r="CG36" s="270"/>
      <c r="CH36" s="271"/>
      <c r="CI36" s="272"/>
      <c r="CJ36" s="273"/>
      <c r="CK36" s="273"/>
      <c r="CL36" s="273"/>
      <c r="CM36" s="273"/>
      <c r="CN36" s="40"/>
      <c r="CO36" s="269"/>
      <c r="CP36" s="33"/>
      <c r="CQ36" s="269"/>
      <c r="CR36" s="269"/>
      <c r="CS36" s="269"/>
      <c r="CT36" s="270"/>
      <c r="CU36" s="271"/>
      <c r="CV36" s="272"/>
      <c r="CW36" s="273"/>
      <c r="CX36" s="273"/>
      <c r="CY36" s="273"/>
      <c r="CZ36" s="273"/>
      <c r="DA36" s="40"/>
      <c r="DB36" s="269"/>
      <c r="DC36" s="33"/>
      <c r="DD36" s="269"/>
      <c r="DE36" s="269"/>
      <c r="DF36" s="269"/>
      <c r="DG36" s="270"/>
      <c r="DH36" s="271"/>
      <c r="DI36" s="272"/>
      <c r="DJ36" s="273"/>
      <c r="DK36" s="273"/>
      <c r="DL36" s="273"/>
      <c r="DM36" s="273"/>
      <c r="DN36" s="40"/>
      <c r="DO36" s="269"/>
      <c r="DP36" s="33"/>
      <c r="DQ36" s="269"/>
      <c r="DR36" s="269"/>
      <c r="DS36" s="269"/>
      <c r="DT36" s="270"/>
      <c r="DU36" s="271"/>
      <c r="DV36" s="272"/>
      <c r="DW36" s="273"/>
      <c r="DX36" s="273"/>
      <c r="DY36" s="273"/>
      <c r="DZ36" s="273"/>
      <c r="EA36" s="40"/>
      <c r="EB36" s="269"/>
      <c r="EC36" s="33"/>
      <c r="ED36" s="269"/>
      <c r="EE36" s="269"/>
      <c r="EF36" s="269"/>
      <c r="EG36" s="270"/>
      <c r="EH36" s="271"/>
      <c r="EI36" s="272"/>
      <c r="EJ36" s="273"/>
      <c r="EK36" s="273"/>
      <c r="EL36" s="273"/>
      <c r="EM36" s="273"/>
      <c r="EN36" s="40"/>
      <c r="EO36" s="269"/>
      <c r="EP36" s="33"/>
      <c r="EQ36" s="269"/>
      <c r="ER36" s="269"/>
      <c r="ES36" s="269"/>
      <c r="ET36" s="270"/>
      <c r="EU36" s="271"/>
      <c r="EV36" s="272"/>
      <c r="EW36" s="273"/>
      <c r="EX36" s="273"/>
      <c r="EY36" s="273"/>
      <c r="EZ36" s="273"/>
      <c r="FA36" s="40"/>
      <c r="FB36" s="269"/>
      <c r="FC36" s="33"/>
      <c r="FD36" s="269"/>
      <c r="FE36" s="269"/>
      <c r="FF36" s="269"/>
      <c r="FG36" s="270"/>
      <c r="FH36" s="271"/>
      <c r="FI36" s="272"/>
      <c r="FJ36" s="273"/>
      <c r="FK36" s="273"/>
      <c r="FL36" s="273"/>
      <c r="FM36" s="273"/>
      <c r="FN36" s="40"/>
      <c r="FO36" s="269"/>
      <c r="FP36" s="33"/>
      <c r="FQ36" s="269"/>
      <c r="FR36" s="269"/>
      <c r="FS36" s="269"/>
      <c r="FT36" s="270"/>
      <c r="FU36" s="271"/>
      <c r="FV36" s="272"/>
      <c r="FW36" s="273"/>
      <c r="FX36" s="273"/>
      <c r="FY36" s="273"/>
      <c r="FZ36" s="273"/>
      <c r="GA36" s="40"/>
      <c r="GB36" s="269"/>
      <c r="GC36" s="33"/>
      <c r="GD36" s="269"/>
      <c r="GE36" s="269"/>
      <c r="GF36" s="269"/>
      <c r="GG36" s="270"/>
      <c r="GH36" s="271"/>
      <c r="GI36" s="272"/>
      <c r="GJ36" s="273"/>
      <c r="GK36" s="273"/>
      <c r="GL36" s="273"/>
      <c r="GM36" s="273"/>
      <c r="GN36" s="40"/>
      <c r="GO36" s="269"/>
      <c r="GP36" s="33"/>
      <c r="GQ36" s="269"/>
      <c r="GR36" s="269"/>
      <c r="GS36" s="269"/>
      <c r="GT36" s="270"/>
      <c r="GU36" s="271"/>
      <c r="GV36" s="272"/>
      <c r="GW36" s="273"/>
      <c r="GX36" s="273"/>
      <c r="GY36" s="273"/>
      <c r="GZ36" s="273"/>
      <c r="HA36" s="40"/>
      <c r="HB36" s="269"/>
      <c r="HC36" s="33"/>
      <c r="HD36" s="269"/>
      <c r="HE36" s="269"/>
      <c r="HF36" s="269"/>
      <c r="HG36" s="270"/>
      <c r="HH36" s="271"/>
      <c r="HI36" s="272"/>
      <c r="HJ36" s="273"/>
      <c r="HK36" s="273"/>
      <c r="HL36" s="273"/>
      <c r="HM36" s="273"/>
      <c r="HN36" s="40"/>
      <c r="HO36" s="269"/>
      <c r="HP36" s="33"/>
      <c r="HQ36" s="269"/>
      <c r="HR36" s="269"/>
      <c r="HS36" s="269"/>
      <c r="HT36" s="270"/>
      <c r="HU36" s="271"/>
      <c r="HV36" s="272"/>
      <c r="HW36" s="273"/>
      <c r="HX36" s="273"/>
      <c r="HY36" s="273"/>
      <c r="HZ36" s="273"/>
      <c r="IA36" s="40"/>
      <c r="IB36" s="269"/>
      <c r="IC36" s="33"/>
      <c r="ID36" s="269"/>
      <c r="IE36" s="269"/>
      <c r="IF36" s="269"/>
      <c r="IG36" s="270"/>
      <c r="IH36" s="271"/>
      <c r="II36" s="272"/>
      <c r="IJ36" s="38"/>
      <c r="IK36" s="38"/>
      <c r="IL36" s="38"/>
      <c r="IM36" s="38"/>
    </row>
    <row r="37" spans="1:247" s="16" customFormat="1" ht="15.75" thickBot="1">
      <c r="A37" s="5"/>
      <c r="B37" s="567" t="s">
        <v>104</v>
      </c>
      <c r="C37" s="74"/>
      <c r="D37" s="568"/>
      <c r="E37" s="74"/>
      <c r="F37" s="569"/>
      <c r="G37" s="569"/>
      <c r="H37" s="74">
        <f>350013946/1000</f>
        <v>350013.946</v>
      </c>
      <c r="I37" s="570"/>
      <c r="J37" s="571">
        <f>SUM(H37:I37)</f>
        <v>350013.946</v>
      </c>
      <c r="K37" s="38"/>
      <c r="L37" s="409">
        <v>9.9999999999999994E-12</v>
      </c>
      <c r="M37" s="372"/>
      <c r="N37" s="372"/>
      <c r="O37" s="372"/>
      <c r="P37" s="33"/>
      <c r="Q37" s="269"/>
      <c r="R37" s="269"/>
      <c r="S37" s="269"/>
      <c r="T37" s="270"/>
      <c r="U37" s="271"/>
      <c r="V37" s="272"/>
      <c r="W37" s="273"/>
      <c r="X37" s="273"/>
      <c r="Y37" s="273"/>
      <c r="Z37" s="273"/>
      <c r="AA37" s="41"/>
      <c r="AB37" s="269"/>
      <c r="AC37" s="33"/>
      <c r="AD37" s="269"/>
      <c r="AE37" s="269"/>
      <c r="AF37" s="269"/>
      <c r="AG37" s="270"/>
      <c r="AH37" s="271"/>
      <c r="AI37" s="272"/>
      <c r="AJ37" s="273"/>
      <c r="AK37" s="273"/>
      <c r="AL37" s="273"/>
      <c r="AM37" s="273"/>
      <c r="AN37" s="41"/>
      <c r="AO37" s="269"/>
      <c r="AP37" s="33"/>
      <c r="AQ37" s="269"/>
      <c r="AR37" s="269"/>
      <c r="AS37" s="269"/>
      <c r="AT37" s="270"/>
      <c r="AU37" s="271"/>
      <c r="AV37" s="272"/>
      <c r="AW37" s="273"/>
      <c r="AX37" s="273"/>
      <c r="AY37" s="273"/>
      <c r="AZ37" s="273"/>
      <c r="BA37" s="41"/>
      <c r="BB37" s="269"/>
      <c r="BC37" s="33"/>
      <c r="BD37" s="269"/>
      <c r="BE37" s="269"/>
      <c r="BF37" s="269"/>
      <c r="BG37" s="270"/>
      <c r="BH37" s="271"/>
      <c r="BI37" s="272"/>
      <c r="BJ37" s="273"/>
      <c r="BK37" s="273"/>
      <c r="BL37" s="273"/>
      <c r="BM37" s="273"/>
      <c r="BN37" s="41"/>
      <c r="BO37" s="269"/>
      <c r="BP37" s="33"/>
      <c r="BQ37" s="269"/>
      <c r="BR37" s="269"/>
      <c r="BS37" s="269"/>
      <c r="BT37" s="270"/>
      <c r="BU37" s="271"/>
      <c r="BV37" s="272"/>
      <c r="BW37" s="273"/>
      <c r="BX37" s="273"/>
      <c r="BY37" s="273"/>
      <c r="BZ37" s="273"/>
      <c r="CA37" s="41"/>
      <c r="CB37" s="269"/>
      <c r="CC37" s="33"/>
      <c r="CD37" s="269"/>
      <c r="CE37" s="269"/>
      <c r="CF37" s="269"/>
      <c r="CG37" s="270"/>
      <c r="CH37" s="271"/>
      <c r="CI37" s="272"/>
      <c r="CJ37" s="273"/>
      <c r="CK37" s="273"/>
      <c r="CL37" s="273"/>
      <c r="CM37" s="273"/>
      <c r="CN37" s="41"/>
      <c r="CO37" s="269"/>
      <c r="CP37" s="33"/>
      <c r="CQ37" s="269"/>
      <c r="CR37" s="269"/>
      <c r="CS37" s="269"/>
      <c r="CT37" s="270"/>
      <c r="CU37" s="271"/>
      <c r="CV37" s="272"/>
      <c r="CW37" s="273"/>
      <c r="CX37" s="273"/>
      <c r="CY37" s="273"/>
      <c r="CZ37" s="273"/>
      <c r="DA37" s="41"/>
      <c r="DB37" s="269"/>
      <c r="DC37" s="33"/>
      <c r="DD37" s="269"/>
      <c r="DE37" s="269"/>
      <c r="DF37" s="269"/>
      <c r="DG37" s="270"/>
      <c r="DH37" s="271"/>
      <c r="DI37" s="272"/>
      <c r="DJ37" s="273"/>
      <c r="DK37" s="273"/>
      <c r="DL37" s="273"/>
      <c r="DM37" s="273"/>
      <c r="DN37" s="41"/>
      <c r="DO37" s="269"/>
      <c r="DP37" s="33"/>
      <c r="DQ37" s="269"/>
      <c r="DR37" s="269"/>
      <c r="DS37" s="269"/>
      <c r="DT37" s="270"/>
      <c r="DU37" s="271"/>
      <c r="DV37" s="272"/>
      <c r="DW37" s="273"/>
      <c r="DX37" s="273"/>
      <c r="DY37" s="273"/>
      <c r="DZ37" s="273"/>
      <c r="EA37" s="41"/>
      <c r="EB37" s="269"/>
      <c r="EC37" s="33"/>
      <c r="ED37" s="269"/>
      <c r="EE37" s="269"/>
      <c r="EF37" s="269"/>
      <c r="EG37" s="270"/>
      <c r="EH37" s="271"/>
      <c r="EI37" s="272"/>
      <c r="EJ37" s="273"/>
      <c r="EK37" s="273"/>
      <c r="EL37" s="273"/>
      <c r="EM37" s="273"/>
      <c r="EN37" s="41"/>
      <c r="EO37" s="269"/>
      <c r="EP37" s="33"/>
      <c r="EQ37" s="269"/>
      <c r="ER37" s="269"/>
      <c r="ES37" s="269"/>
      <c r="ET37" s="270"/>
      <c r="EU37" s="271"/>
      <c r="EV37" s="272"/>
      <c r="EW37" s="273"/>
      <c r="EX37" s="273"/>
      <c r="EY37" s="273"/>
      <c r="EZ37" s="273"/>
      <c r="FA37" s="41"/>
      <c r="FB37" s="269"/>
      <c r="FC37" s="33"/>
      <c r="FD37" s="269"/>
      <c r="FE37" s="269"/>
      <c r="FF37" s="269"/>
      <c r="FG37" s="270"/>
      <c r="FH37" s="271"/>
      <c r="FI37" s="272"/>
      <c r="FJ37" s="273"/>
      <c r="FK37" s="273"/>
      <c r="FL37" s="273"/>
      <c r="FM37" s="273"/>
      <c r="FN37" s="41"/>
      <c r="FO37" s="269"/>
      <c r="FP37" s="33"/>
      <c r="FQ37" s="269"/>
      <c r="FR37" s="269"/>
      <c r="FS37" s="269"/>
      <c r="FT37" s="270"/>
      <c r="FU37" s="271"/>
      <c r="FV37" s="272"/>
      <c r="FW37" s="273"/>
      <c r="FX37" s="273"/>
      <c r="FY37" s="273"/>
      <c r="FZ37" s="273"/>
      <c r="GA37" s="41"/>
      <c r="GB37" s="269"/>
      <c r="GC37" s="33"/>
      <c r="GD37" s="269"/>
      <c r="GE37" s="269"/>
      <c r="GF37" s="269"/>
      <c r="GG37" s="270"/>
      <c r="GH37" s="271"/>
      <c r="GI37" s="272"/>
      <c r="GJ37" s="273"/>
      <c r="GK37" s="273"/>
      <c r="GL37" s="273"/>
      <c r="GM37" s="273"/>
      <c r="GN37" s="41"/>
      <c r="GO37" s="269"/>
      <c r="GP37" s="33"/>
      <c r="GQ37" s="269"/>
      <c r="GR37" s="269"/>
      <c r="GS37" s="269"/>
      <c r="GT37" s="270"/>
      <c r="GU37" s="271"/>
      <c r="GV37" s="272"/>
      <c r="GW37" s="273"/>
      <c r="GX37" s="273"/>
      <c r="GY37" s="273"/>
      <c r="GZ37" s="273"/>
      <c r="HA37" s="41"/>
      <c r="HB37" s="269"/>
      <c r="HC37" s="33"/>
      <c r="HD37" s="269"/>
      <c r="HE37" s="269"/>
      <c r="HF37" s="269"/>
      <c r="HG37" s="270"/>
      <c r="HH37" s="271"/>
      <c r="HI37" s="272"/>
      <c r="HJ37" s="273"/>
      <c r="HK37" s="273"/>
      <c r="HL37" s="273"/>
      <c r="HM37" s="273"/>
      <c r="HN37" s="41"/>
      <c r="HO37" s="269"/>
      <c r="HP37" s="33"/>
      <c r="HQ37" s="269"/>
      <c r="HR37" s="269"/>
      <c r="HS37" s="269"/>
      <c r="HT37" s="270"/>
      <c r="HU37" s="271"/>
      <c r="HV37" s="272"/>
      <c r="HW37" s="273"/>
      <c r="HX37" s="273"/>
      <c r="HY37" s="273"/>
      <c r="HZ37" s="273"/>
      <c r="IA37" s="41"/>
      <c r="IB37" s="269"/>
      <c r="IC37" s="33"/>
      <c r="ID37" s="269"/>
      <c r="IE37" s="269"/>
      <c r="IF37" s="269"/>
      <c r="IG37" s="270"/>
      <c r="IH37" s="271"/>
      <c r="II37" s="272"/>
      <c r="IJ37" s="38"/>
      <c r="IK37" s="38"/>
      <c r="IL37" s="38"/>
      <c r="IM37" s="38"/>
    </row>
    <row r="38" spans="1:247" s="16" customFormat="1" ht="15.75" thickBot="1">
      <c r="A38" s="5"/>
      <c r="B38" s="567" t="s">
        <v>105</v>
      </c>
      <c r="C38" s="74"/>
      <c r="D38" s="568"/>
      <c r="E38" s="74"/>
      <c r="F38" s="569"/>
      <c r="G38" s="569"/>
      <c r="H38" s="74">
        <f>1398259000/1000</f>
        <v>1398259</v>
      </c>
      <c r="I38" s="570"/>
      <c r="J38" s="571">
        <f>+H38</f>
        <v>1398259</v>
      </c>
      <c r="K38" s="38"/>
      <c r="L38" s="409"/>
      <c r="M38" s="372"/>
      <c r="N38" s="372"/>
      <c r="O38" s="372"/>
      <c r="P38" s="33"/>
      <c r="Q38" s="269"/>
      <c r="R38" s="269"/>
      <c r="S38" s="269"/>
      <c r="T38" s="270"/>
      <c r="U38" s="271"/>
      <c r="V38" s="272"/>
      <c r="W38" s="273"/>
      <c r="X38" s="273"/>
      <c r="Y38" s="273"/>
      <c r="Z38" s="273"/>
      <c r="AA38" s="41"/>
      <c r="AB38" s="269"/>
      <c r="AC38" s="33"/>
      <c r="AD38" s="269"/>
      <c r="AE38" s="269"/>
      <c r="AF38" s="269"/>
      <c r="AG38" s="270"/>
      <c r="AH38" s="271"/>
      <c r="AI38" s="272"/>
      <c r="AJ38" s="273"/>
      <c r="AK38" s="273"/>
      <c r="AL38" s="273"/>
      <c r="AM38" s="273"/>
      <c r="AN38" s="41"/>
      <c r="AO38" s="269"/>
      <c r="AP38" s="33"/>
      <c r="AQ38" s="269"/>
      <c r="AR38" s="269"/>
      <c r="AS38" s="269"/>
      <c r="AT38" s="270"/>
      <c r="AU38" s="271"/>
      <c r="AV38" s="272"/>
      <c r="AW38" s="273"/>
      <c r="AX38" s="273"/>
      <c r="AY38" s="273"/>
      <c r="AZ38" s="273"/>
      <c r="BA38" s="41"/>
      <c r="BB38" s="269"/>
      <c r="BC38" s="33"/>
      <c r="BD38" s="269"/>
      <c r="BE38" s="269"/>
      <c r="BF38" s="269"/>
      <c r="BG38" s="270"/>
      <c r="BH38" s="271"/>
      <c r="BI38" s="272"/>
      <c r="BJ38" s="273"/>
      <c r="BK38" s="273"/>
      <c r="BL38" s="273"/>
      <c r="BM38" s="273"/>
      <c r="BN38" s="41"/>
      <c r="BO38" s="269"/>
      <c r="BP38" s="33"/>
      <c r="BQ38" s="269"/>
      <c r="BR38" s="269"/>
      <c r="BS38" s="269"/>
      <c r="BT38" s="270"/>
      <c r="BU38" s="271"/>
      <c r="BV38" s="272"/>
      <c r="BW38" s="273"/>
      <c r="BX38" s="273"/>
      <c r="BY38" s="273"/>
      <c r="BZ38" s="273"/>
      <c r="CA38" s="41"/>
      <c r="CB38" s="269"/>
      <c r="CC38" s="33"/>
      <c r="CD38" s="269"/>
      <c r="CE38" s="269"/>
      <c r="CF38" s="269"/>
      <c r="CG38" s="270"/>
      <c r="CH38" s="271"/>
      <c r="CI38" s="272"/>
      <c r="CJ38" s="273"/>
      <c r="CK38" s="273"/>
      <c r="CL38" s="273"/>
      <c r="CM38" s="273"/>
      <c r="CN38" s="41"/>
      <c r="CO38" s="269"/>
      <c r="CP38" s="33"/>
      <c r="CQ38" s="269"/>
      <c r="CR38" s="269"/>
      <c r="CS38" s="269"/>
      <c r="CT38" s="270"/>
      <c r="CU38" s="271"/>
      <c r="CV38" s="272"/>
      <c r="CW38" s="273"/>
      <c r="CX38" s="273"/>
      <c r="CY38" s="273"/>
      <c r="CZ38" s="273"/>
      <c r="DA38" s="41"/>
      <c r="DB38" s="269"/>
      <c r="DC38" s="33"/>
      <c r="DD38" s="269"/>
      <c r="DE38" s="269"/>
      <c r="DF38" s="269"/>
      <c r="DG38" s="270"/>
      <c r="DH38" s="271"/>
      <c r="DI38" s="272"/>
      <c r="DJ38" s="273"/>
      <c r="DK38" s="273"/>
      <c r="DL38" s="273"/>
      <c r="DM38" s="273"/>
      <c r="DN38" s="41"/>
      <c r="DO38" s="269"/>
      <c r="DP38" s="33"/>
      <c r="DQ38" s="269"/>
      <c r="DR38" s="269"/>
      <c r="DS38" s="269"/>
      <c r="DT38" s="270"/>
      <c r="DU38" s="271"/>
      <c r="DV38" s="272"/>
      <c r="DW38" s="273"/>
      <c r="DX38" s="273"/>
      <c r="DY38" s="273"/>
      <c r="DZ38" s="273"/>
      <c r="EA38" s="41"/>
      <c r="EB38" s="269"/>
      <c r="EC38" s="33"/>
      <c r="ED38" s="269"/>
      <c r="EE38" s="269"/>
      <c r="EF38" s="269"/>
      <c r="EG38" s="270"/>
      <c r="EH38" s="271"/>
      <c r="EI38" s="272"/>
      <c r="EJ38" s="273"/>
      <c r="EK38" s="273"/>
      <c r="EL38" s="273"/>
      <c r="EM38" s="273"/>
      <c r="EN38" s="41"/>
      <c r="EO38" s="269"/>
      <c r="EP38" s="33"/>
      <c r="EQ38" s="269"/>
      <c r="ER38" s="269"/>
      <c r="ES38" s="269"/>
      <c r="ET38" s="270"/>
      <c r="EU38" s="271"/>
      <c r="EV38" s="272"/>
      <c r="EW38" s="273"/>
      <c r="EX38" s="273"/>
      <c r="EY38" s="273"/>
      <c r="EZ38" s="273"/>
      <c r="FA38" s="41"/>
      <c r="FB38" s="269"/>
      <c r="FC38" s="33"/>
      <c r="FD38" s="269"/>
      <c r="FE38" s="269"/>
      <c r="FF38" s="269"/>
      <c r="FG38" s="270"/>
      <c r="FH38" s="271"/>
      <c r="FI38" s="272"/>
      <c r="FJ38" s="273"/>
      <c r="FK38" s="273"/>
      <c r="FL38" s="273"/>
      <c r="FM38" s="273"/>
      <c r="FN38" s="41"/>
      <c r="FO38" s="269"/>
      <c r="FP38" s="33"/>
      <c r="FQ38" s="269"/>
      <c r="FR38" s="269"/>
      <c r="FS38" s="269"/>
      <c r="FT38" s="270"/>
      <c r="FU38" s="271"/>
      <c r="FV38" s="272"/>
      <c r="FW38" s="273"/>
      <c r="FX38" s="273"/>
      <c r="FY38" s="273"/>
      <c r="FZ38" s="273"/>
      <c r="GA38" s="41"/>
      <c r="GB38" s="269"/>
      <c r="GC38" s="33"/>
      <c r="GD38" s="269"/>
      <c r="GE38" s="269"/>
      <c r="GF38" s="269"/>
      <c r="GG38" s="270"/>
      <c r="GH38" s="271"/>
      <c r="GI38" s="272"/>
      <c r="GJ38" s="273"/>
      <c r="GK38" s="273"/>
      <c r="GL38" s="273"/>
      <c r="GM38" s="273"/>
      <c r="GN38" s="41"/>
      <c r="GO38" s="269"/>
      <c r="GP38" s="33"/>
      <c r="GQ38" s="269"/>
      <c r="GR38" s="269"/>
      <c r="GS38" s="269"/>
      <c r="GT38" s="270"/>
      <c r="GU38" s="271"/>
      <c r="GV38" s="272"/>
      <c r="GW38" s="273"/>
      <c r="GX38" s="273"/>
      <c r="GY38" s="273"/>
      <c r="GZ38" s="273"/>
      <c r="HA38" s="41"/>
      <c r="HB38" s="269"/>
      <c r="HC38" s="33"/>
      <c r="HD38" s="269"/>
      <c r="HE38" s="269"/>
      <c r="HF38" s="269"/>
      <c r="HG38" s="270"/>
      <c r="HH38" s="271"/>
      <c r="HI38" s="272"/>
      <c r="HJ38" s="273"/>
      <c r="HK38" s="273"/>
      <c r="HL38" s="273"/>
      <c r="HM38" s="273"/>
      <c r="HN38" s="41"/>
      <c r="HO38" s="269"/>
      <c r="HP38" s="33"/>
      <c r="HQ38" s="269"/>
      <c r="HR38" s="269"/>
      <c r="HS38" s="269"/>
      <c r="HT38" s="270"/>
      <c r="HU38" s="271"/>
      <c r="HV38" s="272"/>
      <c r="HW38" s="273"/>
      <c r="HX38" s="273"/>
      <c r="HY38" s="273"/>
      <c r="HZ38" s="273"/>
      <c r="IA38" s="41"/>
      <c r="IB38" s="269"/>
      <c r="IC38" s="33"/>
      <c r="ID38" s="269"/>
      <c r="IE38" s="269"/>
      <c r="IF38" s="269"/>
      <c r="IG38" s="270"/>
      <c r="IH38" s="271"/>
      <c r="II38" s="272"/>
      <c r="IJ38" s="38"/>
      <c r="IK38" s="38"/>
      <c r="IL38" s="38"/>
      <c r="IM38" s="38"/>
    </row>
    <row r="39" spans="1:247" s="524" customFormat="1" ht="20.25" thickBot="1">
      <c r="A39" s="511"/>
      <c r="B39" s="560" t="s">
        <v>106</v>
      </c>
      <c r="C39" s="561"/>
      <c r="D39" s="561"/>
      <c r="E39" s="561"/>
      <c r="F39" s="562"/>
      <c r="G39" s="562"/>
      <c r="H39" s="512">
        <f>SUM(H40,H44,H59,H75,H78,H68)</f>
        <v>15841594.09083459</v>
      </c>
      <c r="I39" s="562"/>
      <c r="J39" s="563">
        <f>SUM(J40,J44,J59,J75,J78,J68)</f>
        <v>15841594.09083459</v>
      </c>
      <c r="K39" s="514"/>
      <c r="L39" s="515">
        <f>SUM(L40,L44,L59,L75,L78,L68)</f>
        <v>8713443.4801569749</v>
      </c>
      <c r="M39" s="783"/>
      <c r="N39" s="516"/>
      <c r="O39" s="516"/>
      <c r="P39" s="517"/>
      <c r="Q39" s="517"/>
      <c r="R39" s="517"/>
      <c r="S39" s="517"/>
      <c r="T39" s="518"/>
      <c r="U39" s="519"/>
      <c r="V39" s="520"/>
      <c r="W39" s="521"/>
      <c r="X39" s="521"/>
      <c r="Y39" s="521"/>
      <c r="Z39" s="521"/>
      <c r="AA39" s="522"/>
      <c r="AB39" s="517"/>
      <c r="AC39" s="517"/>
      <c r="AD39" s="517"/>
      <c r="AE39" s="517"/>
      <c r="AF39" s="517"/>
      <c r="AG39" s="518"/>
      <c r="AH39" s="519"/>
      <c r="AI39" s="520"/>
      <c r="AJ39" s="521"/>
      <c r="AK39" s="521"/>
      <c r="AL39" s="521"/>
      <c r="AM39" s="521"/>
      <c r="AN39" s="522"/>
      <c r="AO39" s="517"/>
      <c r="AP39" s="517"/>
      <c r="AQ39" s="517"/>
      <c r="AR39" s="517"/>
      <c r="AS39" s="517"/>
      <c r="AT39" s="518"/>
      <c r="AU39" s="519"/>
      <c r="AV39" s="520"/>
      <c r="AW39" s="521"/>
      <c r="AX39" s="521"/>
      <c r="AY39" s="521"/>
      <c r="AZ39" s="521"/>
      <c r="BA39" s="522"/>
      <c r="BB39" s="517"/>
      <c r="BC39" s="517"/>
      <c r="BD39" s="517"/>
      <c r="BE39" s="517"/>
      <c r="BF39" s="517"/>
      <c r="BG39" s="518"/>
      <c r="BH39" s="519"/>
      <c r="BI39" s="520"/>
      <c r="BJ39" s="521"/>
      <c r="BK39" s="521"/>
      <c r="BL39" s="521"/>
      <c r="BM39" s="521"/>
      <c r="BN39" s="522"/>
      <c r="BO39" s="517"/>
      <c r="BP39" s="517"/>
      <c r="BQ39" s="517"/>
      <c r="BR39" s="517"/>
      <c r="BS39" s="517"/>
      <c r="BT39" s="518"/>
      <c r="BU39" s="519"/>
      <c r="BV39" s="520"/>
      <c r="BW39" s="521"/>
      <c r="BX39" s="521"/>
      <c r="BY39" s="521"/>
      <c r="BZ39" s="521"/>
      <c r="CA39" s="522"/>
      <c r="CB39" s="517"/>
      <c r="CC39" s="517"/>
      <c r="CD39" s="517"/>
      <c r="CE39" s="517"/>
      <c r="CF39" s="517"/>
      <c r="CG39" s="518"/>
      <c r="CH39" s="519"/>
      <c r="CI39" s="520"/>
      <c r="CJ39" s="521"/>
      <c r="CK39" s="521"/>
      <c r="CL39" s="521"/>
      <c r="CM39" s="521"/>
      <c r="CN39" s="522"/>
      <c r="CO39" s="517"/>
      <c r="CP39" s="517"/>
      <c r="CQ39" s="517"/>
      <c r="CR39" s="517"/>
      <c r="CS39" s="517"/>
      <c r="CT39" s="518"/>
      <c r="CU39" s="519"/>
      <c r="CV39" s="520"/>
      <c r="CW39" s="521"/>
      <c r="CX39" s="521"/>
      <c r="CY39" s="521"/>
      <c r="CZ39" s="521"/>
      <c r="DA39" s="522"/>
      <c r="DB39" s="517"/>
      <c r="DC39" s="517"/>
      <c r="DD39" s="517"/>
      <c r="DE39" s="517"/>
      <c r="DF39" s="517"/>
      <c r="DG39" s="518"/>
      <c r="DH39" s="519"/>
      <c r="DI39" s="520"/>
      <c r="DJ39" s="521"/>
      <c r="DK39" s="521"/>
      <c r="DL39" s="521"/>
      <c r="DM39" s="521"/>
      <c r="DN39" s="522"/>
      <c r="DO39" s="517"/>
      <c r="DP39" s="517"/>
      <c r="DQ39" s="517"/>
      <c r="DR39" s="517"/>
      <c r="DS39" s="517"/>
      <c r="DT39" s="518"/>
      <c r="DU39" s="519"/>
      <c r="DV39" s="520"/>
      <c r="DW39" s="521"/>
      <c r="DX39" s="521"/>
      <c r="DY39" s="521"/>
      <c r="DZ39" s="521"/>
      <c r="EA39" s="522"/>
      <c r="EB39" s="517"/>
      <c r="EC39" s="517"/>
      <c r="ED39" s="517"/>
      <c r="EE39" s="517"/>
      <c r="EF39" s="517"/>
      <c r="EG39" s="518"/>
      <c r="EH39" s="519"/>
      <c r="EI39" s="520"/>
      <c r="EJ39" s="521"/>
      <c r="EK39" s="521"/>
      <c r="EL39" s="521"/>
      <c r="EM39" s="521"/>
      <c r="EN39" s="522"/>
      <c r="EO39" s="517"/>
      <c r="EP39" s="517"/>
      <c r="EQ39" s="517"/>
      <c r="ER39" s="517"/>
      <c r="ES39" s="517"/>
      <c r="ET39" s="518"/>
      <c r="EU39" s="519"/>
      <c r="EV39" s="520"/>
      <c r="EW39" s="521"/>
      <c r="EX39" s="521"/>
      <c r="EY39" s="521"/>
      <c r="EZ39" s="521"/>
      <c r="FA39" s="522"/>
      <c r="FB39" s="517"/>
      <c r="FC39" s="517"/>
      <c r="FD39" s="517"/>
      <c r="FE39" s="517"/>
      <c r="FF39" s="517"/>
      <c r="FG39" s="518"/>
      <c r="FH39" s="519"/>
      <c r="FI39" s="520"/>
      <c r="FJ39" s="521"/>
      <c r="FK39" s="521"/>
      <c r="FL39" s="521"/>
      <c r="FM39" s="521"/>
      <c r="FN39" s="522"/>
      <c r="FO39" s="517"/>
      <c r="FP39" s="517"/>
      <c r="FQ39" s="517"/>
      <c r="FR39" s="517"/>
      <c r="FS39" s="517"/>
      <c r="FT39" s="518"/>
      <c r="FU39" s="519"/>
      <c r="FV39" s="520"/>
      <c r="FW39" s="521"/>
      <c r="FX39" s="521"/>
      <c r="FY39" s="521"/>
      <c r="FZ39" s="521"/>
      <c r="GA39" s="522"/>
      <c r="GB39" s="517"/>
      <c r="GC39" s="517"/>
      <c r="GD39" s="517"/>
      <c r="GE39" s="517"/>
      <c r="GF39" s="517"/>
      <c r="GG39" s="518"/>
      <c r="GH39" s="519"/>
      <c r="GI39" s="520"/>
      <c r="GJ39" s="521"/>
      <c r="GK39" s="521"/>
      <c r="GL39" s="521"/>
      <c r="GM39" s="521"/>
      <c r="GN39" s="522"/>
      <c r="GO39" s="517"/>
      <c r="GP39" s="517"/>
      <c r="GQ39" s="517"/>
      <c r="GR39" s="517"/>
      <c r="GS39" s="517"/>
      <c r="GT39" s="518"/>
      <c r="GU39" s="519"/>
      <c r="GV39" s="520"/>
      <c r="GW39" s="521"/>
      <c r="GX39" s="521"/>
      <c r="GY39" s="521"/>
      <c r="GZ39" s="521"/>
      <c r="HA39" s="522"/>
      <c r="HB39" s="517"/>
      <c r="HC39" s="517"/>
      <c r="HD39" s="517"/>
      <c r="HE39" s="517"/>
      <c r="HF39" s="517"/>
      <c r="HG39" s="518"/>
      <c r="HH39" s="519"/>
      <c r="HI39" s="520"/>
      <c r="HJ39" s="521"/>
      <c r="HK39" s="521"/>
      <c r="HL39" s="521"/>
      <c r="HM39" s="521"/>
      <c r="HN39" s="522"/>
      <c r="HO39" s="517"/>
      <c r="HP39" s="517"/>
      <c r="HQ39" s="517"/>
      <c r="HR39" s="517"/>
      <c r="HS39" s="517"/>
      <c r="HT39" s="518"/>
      <c r="HU39" s="519"/>
      <c r="HV39" s="520"/>
      <c r="HW39" s="521"/>
      <c r="HX39" s="521"/>
      <c r="HY39" s="521"/>
      <c r="HZ39" s="521"/>
      <c r="IA39" s="522"/>
      <c r="IB39" s="517"/>
      <c r="IC39" s="517"/>
      <c r="ID39" s="517"/>
      <c r="IE39" s="517"/>
      <c r="IF39" s="517"/>
      <c r="IG39" s="518"/>
      <c r="IH39" s="519"/>
      <c r="II39" s="520"/>
      <c r="IJ39" s="523"/>
      <c r="IK39" s="523"/>
      <c r="IL39" s="523"/>
      <c r="IM39" s="523"/>
    </row>
    <row r="40" spans="1:247" s="16" customFormat="1" ht="15.75" thickBot="1">
      <c r="A40" s="3"/>
      <c r="B40" s="576" t="s">
        <v>107</v>
      </c>
      <c r="C40" s="74">
        <f>SUM(C41:C43)</f>
        <v>8108.16</v>
      </c>
      <c r="D40" s="577"/>
      <c r="E40" s="74">
        <f>SUM(E41:E43)</f>
        <v>8108.16</v>
      </c>
      <c r="F40" s="578"/>
      <c r="G40" s="579"/>
      <c r="H40" s="74">
        <f>SUM(H41:H43)</f>
        <v>3377102.5674035647</v>
      </c>
      <c r="I40" s="580"/>
      <c r="J40" s="571">
        <f>SUM(J41:J43)</f>
        <v>3377102.5674035647</v>
      </c>
      <c r="K40" s="35"/>
      <c r="L40" s="407">
        <f>SUM(L41:L43)</f>
        <v>3377102.5674035647</v>
      </c>
      <c r="M40" s="783"/>
      <c r="N40"/>
      <c r="O40"/>
      <c r="P40" s="33"/>
      <c r="Q40" s="274"/>
      <c r="R40" s="274"/>
      <c r="S40" s="274"/>
      <c r="T40" s="270"/>
      <c r="U40" s="274"/>
      <c r="V40" s="272"/>
      <c r="W40" s="273"/>
      <c r="X40" s="273"/>
      <c r="Y40" s="273"/>
      <c r="Z40" s="273"/>
      <c r="AA40" s="40"/>
      <c r="AB40" s="269"/>
      <c r="AC40" s="33"/>
      <c r="AD40" s="274"/>
      <c r="AE40" s="274"/>
      <c r="AF40" s="274"/>
      <c r="AG40" s="270"/>
      <c r="AH40" s="274"/>
      <c r="AI40" s="272"/>
      <c r="AJ40" s="273"/>
      <c r="AK40" s="273"/>
      <c r="AL40" s="273"/>
      <c r="AM40" s="273"/>
      <c r="AN40" s="40"/>
      <c r="AO40" s="269"/>
      <c r="AP40" s="33"/>
      <c r="AQ40" s="274"/>
      <c r="AR40" s="274"/>
      <c r="AS40" s="274"/>
      <c r="AT40" s="270"/>
      <c r="AU40" s="274"/>
      <c r="AV40" s="272"/>
      <c r="AW40" s="273"/>
      <c r="AX40" s="273"/>
      <c r="AY40" s="273"/>
      <c r="AZ40" s="273"/>
      <c r="BA40" s="40"/>
      <c r="BB40" s="269"/>
      <c r="BC40" s="33"/>
      <c r="BD40" s="274"/>
      <c r="BE40" s="274"/>
      <c r="BF40" s="274"/>
      <c r="BG40" s="270"/>
      <c r="BH40" s="274"/>
      <c r="BI40" s="272"/>
      <c r="BJ40" s="273"/>
      <c r="BK40" s="273"/>
      <c r="BL40" s="273"/>
      <c r="BM40" s="273"/>
      <c r="BN40" s="40"/>
      <c r="BO40" s="269"/>
      <c r="BP40" s="33"/>
      <c r="BQ40" s="274"/>
      <c r="BR40" s="274"/>
      <c r="BS40" s="274"/>
      <c r="BT40" s="270"/>
      <c r="BU40" s="274"/>
      <c r="BV40" s="272"/>
      <c r="BW40" s="273"/>
      <c r="BX40" s="273"/>
      <c r="BY40" s="273"/>
      <c r="BZ40" s="273"/>
      <c r="CA40" s="40"/>
      <c r="CB40" s="269"/>
      <c r="CC40" s="33"/>
      <c r="CD40" s="274"/>
      <c r="CE40" s="274"/>
      <c r="CF40" s="274"/>
      <c r="CG40" s="270"/>
      <c r="CH40" s="274"/>
      <c r="CI40" s="272"/>
      <c r="CJ40" s="273"/>
      <c r="CK40" s="273"/>
      <c r="CL40" s="273"/>
      <c r="CM40" s="273"/>
      <c r="CN40" s="40"/>
      <c r="CO40" s="269"/>
      <c r="CP40" s="33"/>
      <c r="CQ40" s="274"/>
      <c r="CR40" s="274"/>
      <c r="CS40" s="274"/>
      <c r="CT40" s="270"/>
      <c r="CU40" s="274"/>
      <c r="CV40" s="272"/>
      <c r="CW40" s="273"/>
      <c r="CX40" s="273"/>
      <c r="CY40" s="273"/>
      <c r="CZ40" s="273"/>
      <c r="DA40" s="40"/>
      <c r="DB40" s="269"/>
      <c r="DC40" s="33"/>
      <c r="DD40" s="274"/>
      <c r="DE40" s="274"/>
      <c r="DF40" s="274"/>
      <c r="DG40" s="270"/>
      <c r="DH40" s="274"/>
      <c r="DI40" s="272"/>
      <c r="DJ40" s="273"/>
      <c r="DK40" s="273"/>
      <c r="DL40" s="273"/>
      <c r="DM40" s="273"/>
      <c r="DN40" s="40"/>
      <c r="DO40" s="269"/>
      <c r="DP40" s="33"/>
      <c r="DQ40" s="274"/>
      <c r="DR40" s="274"/>
      <c r="DS40" s="274"/>
      <c r="DT40" s="270"/>
      <c r="DU40" s="274"/>
      <c r="DV40" s="272"/>
      <c r="DW40" s="273"/>
      <c r="DX40" s="273"/>
      <c r="DY40" s="273"/>
      <c r="DZ40" s="273"/>
      <c r="EA40" s="40"/>
      <c r="EB40" s="269"/>
      <c r="EC40" s="33"/>
      <c r="ED40" s="274"/>
      <c r="EE40" s="274"/>
      <c r="EF40" s="274"/>
      <c r="EG40" s="270"/>
      <c r="EH40" s="274"/>
      <c r="EI40" s="272"/>
      <c r="EJ40" s="273"/>
      <c r="EK40" s="273"/>
      <c r="EL40" s="273"/>
      <c r="EM40" s="273"/>
      <c r="EN40" s="40"/>
      <c r="EO40" s="269"/>
      <c r="EP40" s="33"/>
      <c r="EQ40" s="274"/>
      <c r="ER40" s="274"/>
      <c r="ES40" s="274"/>
      <c r="ET40" s="270"/>
      <c r="EU40" s="274"/>
      <c r="EV40" s="272"/>
      <c r="EW40" s="273"/>
      <c r="EX40" s="273"/>
      <c r="EY40" s="273"/>
      <c r="EZ40" s="273"/>
      <c r="FA40" s="40"/>
      <c r="FB40" s="269"/>
      <c r="FC40" s="33"/>
      <c r="FD40" s="274"/>
      <c r="FE40" s="274"/>
      <c r="FF40" s="274"/>
      <c r="FG40" s="270"/>
      <c r="FH40" s="274"/>
      <c r="FI40" s="272"/>
      <c r="FJ40" s="273"/>
      <c r="FK40" s="273"/>
      <c r="FL40" s="273"/>
      <c r="FM40" s="273"/>
      <c r="FN40" s="40"/>
      <c r="FO40" s="269"/>
      <c r="FP40" s="33"/>
      <c r="FQ40" s="274"/>
      <c r="FR40" s="274"/>
      <c r="FS40" s="274"/>
      <c r="FT40" s="270"/>
      <c r="FU40" s="274"/>
      <c r="FV40" s="272"/>
      <c r="FW40" s="273"/>
      <c r="FX40" s="273"/>
      <c r="FY40" s="273"/>
      <c r="FZ40" s="273"/>
      <c r="GA40" s="40"/>
      <c r="GB40" s="269"/>
      <c r="GC40" s="33"/>
      <c r="GD40" s="274"/>
      <c r="GE40" s="274"/>
      <c r="GF40" s="274"/>
      <c r="GG40" s="270"/>
      <c r="GH40" s="274"/>
      <c r="GI40" s="272"/>
      <c r="GJ40" s="273"/>
      <c r="GK40" s="273"/>
      <c r="GL40" s="273"/>
      <c r="GM40" s="273"/>
      <c r="GN40" s="40"/>
      <c r="GO40" s="269"/>
      <c r="GP40" s="33"/>
      <c r="GQ40" s="274"/>
      <c r="GR40" s="274"/>
      <c r="GS40" s="274"/>
      <c r="GT40" s="270"/>
      <c r="GU40" s="274"/>
      <c r="GV40" s="272"/>
      <c r="GW40" s="273"/>
      <c r="GX40" s="273"/>
      <c r="GY40" s="273"/>
      <c r="GZ40" s="273"/>
      <c r="HA40" s="40"/>
      <c r="HB40" s="269"/>
      <c r="HC40" s="33"/>
      <c r="HD40" s="274"/>
      <c r="HE40" s="274"/>
      <c r="HF40" s="274"/>
      <c r="HG40" s="270"/>
      <c r="HH40" s="274"/>
      <c r="HI40" s="272"/>
      <c r="HJ40" s="273"/>
      <c r="HK40" s="273"/>
      <c r="HL40" s="273"/>
      <c r="HM40" s="273"/>
      <c r="HN40" s="40"/>
      <c r="HO40" s="269"/>
      <c r="HP40" s="33"/>
      <c r="HQ40" s="274"/>
      <c r="HR40" s="274"/>
      <c r="HS40" s="274"/>
      <c r="HT40" s="270"/>
      <c r="HU40" s="274"/>
      <c r="HV40" s="272"/>
      <c r="HW40" s="273"/>
      <c r="HX40" s="273"/>
      <c r="HY40" s="273"/>
      <c r="HZ40" s="273"/>
      <c r="IA40" s="40"/>
      <c r="IB40" s="269"/>
      <c r="IC40" s="33"/>
      <c r="ID40" s="274"/>
      <c r="IE40" s="274"/>
      <c r="IF40" s="274"/>
      <c r="IG40" s="270"/>
      <c r="IH40" s="274"/>
      <c r="II40" s="272"/>
      <c r="IJ40" s="38"/>
      <c r="IK40" s="38"/>
      <c r="IL40" s="38"/>
      <c r="IM40" s="38"/>
    </row>
    <row r="41" spans="1:247" s="16" customFormat="1" ht="15.75" thickBot="1">
      <c r="A41" s="3"/>
      <c r="B41" s="581" t="str">
        <f>'CUADRO DE AREAS'!C35</f>
        <v xml:space="preserve">Vía V-4 CL 20 </v>
      </c>
      <c r="C41" s="162">
        <f>+'CUADRO DE AREAS'!D35</f>
        <v>1980.51</v>
      </c>
      <c r="D41" s="97"/>
      <c r="E41" s="162">
        <f>SUM(C41:D41)</f>
        <v>1980.51</v>
      </c>
      <c r="F41" s="141">
        <v>497.1921265646547</v>
      </c>
      <c r="G41" s="164"/>
      <c r="H41" s="162">
        <f>F41*E41</f>
        <v>984693.97858256428</v>
      </c>
      <c r="I41" s="233"/>
      <c r="J41" s="582">
        <f>SUM(H41:I41)</f>
        <v>984693.97858256428</v>
      </c>
      <c r="K41" s="35"/>
      <c r="L41" s="409">
        <f>SUM(J41:K41)</f>
        <v>984693.97858256428</v>
      </c>
      <c r="M41"/>
      <c r="N41"/>
      <c r="O41"/>
      <c r="P41" s="33"/>
      <c r="Q41" s="269"/>
      <c r="R41" s="269"/>
      <c r="S41" s="274"/>
      <c r="T41" s="270"/>
      <c r="U41" s="271"/>
      <c r="V41" s="272"/>
      <c r="W41" s="273"/>
      <c r="X41" s="273"/>
      <c r="Y41" s="273"/>
      <c r="Z41" s="273"/>
      <c r="AA41" s="40"/>
      <c r="AB41" s="269"/>
      <c r="AC41" s="33"/>
      <c r="AD41" s="269"/>
      <c r="AE41" s="269"/>
      <c r="AF41" s="274"/>
      <c r="AG41" s="270"/>
      <c r="AH41" s="271"/>
      <c r="AI41" s="272"/>
      <c r="AJ41" s="273"/>
      <c r="AK41" s="273"/>
      <c r="AL41" s="273"/>
      <c r="AM41" s="273"/>
      <c r="AN41" s="40"/>
      <c r="AO41" s="269"/>
      <c r="AP41" s="33"/>
      <c r="AQ41" s="269"/>
      <c r="AR41" s="269"/>
      <c r="AS41" s="274"/>
      <c r="AT41" s="270"/>
      <c r="AU41" s="271"/>
      <c r="AV41" s="272"/>
      <c r="AW41" s="273"/>
      <c r="AX41" s="273"/>
      <c r="AY41" s="273"/>
      <c r="AZ41" s="273"/>
      <c r="BA41" s="40"/>
      <c r="BB41" s="269"/>
      <c r="BC41" s="33"/>
      <c r="BD41" s="269"/>
      <c r="BE41" s="269"/>
      <c r="BF41" s="274"/>
      <c r="BG41" s="270"/>
      <c r="BH41" s="271"/>
      <c r="BI41" s="272"/>
      <c r="BJ41" s="273"/>
      <c r="BK41" s="273"/>
      <c r="BL41" s="273"/>
      <c r="BM41" s="273"/>
      <c r="BN41" s="40"/>
      <c r="BO41" s="269"/>
      <c r="BP41" s="33"/>
      <c r="BQ41" s="269"/>
      <c r="BR41" s="269"/>
      <c r="BS41" s="274"/>
      <c r="BT41" s="270"/>
      <c r="BU41" s="271"/>
      <c r="BV41" s="272"/>
      <c r="BW41" s="273"/>
      <c r="BX41" s="273"/>
      <c r="BY41" s="273"/>
      <c r="BZ41" s="273"/>
      <c r="CA41" s="40"/>
      <c r="CB41" s="269"/>
      <c r="CC41" s="33"/>
      <c r="CD41" s="269"/>
      <c r="CE41" s="269"/>
      <c r="CF41" s="274"/>
      <c r="CG41" s="270"/>
      <c r="CH41" s="271"/>
      <c r="CI41" s="272"/>
      <c r="CJ41" s="273"/>
      <c r="CK41" s="273"/>
      <c r="CL41" s="273"/>
      <c r="CM41" s="273"/>
      <c r="CN41" s="40"/>
      <c r="CO41" s="269"/>
      <c r="CP41" s="33"/>
      <c r="CQ41" s="269"/>
      <c r="CR41" s="269"/>
      <c r="CS41" s="274"/>
      <c r="CT41" s="270"/>
      <c r="CU41" s="271"/>
      <c r="CV41" s="272"/>
      <c r="CW41" s="273"/>
      <c r="CX41" s="273"/>
      <c r="CY41" s="273"/>
      <c r="CZ41" s="273"/>
      <c r="DA41" s="40"/>
      <c r="DB41" s="269"/>
      <c r="DC41" s="33"/>
      <c r="DD41" s="269"/>
      <c r="DE41" s="269"/>
      <c r="DF41" s="274"/>
      <c r="DG41" s="270"/>
      <c r="DH41" s="271"/>
      <c r="DI41" s="272"/>
      <c r="DJ41" s="273"/>
      <c r="DK41" s="273"/>
      <c r="DL41" s="273"/>
      <c r="DM41" s="273"/>
      <c r="DN41" s="40"/>
      <c r="DO41" s="269"/>
      <c r="DP41" s="33"/>
      <c r="DQ41" s="269"/>
      <c r="DR41" s="269"/>
      <c r="DS41" s="274"/>
      <c r="DT41" s="270"/>
      <c r="DU41" s="271"/>
      <c r="DV41" s="272"/>
      <c r="DW41" s="273"/>
      <c r="DX41" s="273"/>
      <c r="DY41" s="273"/>
      <c r="DZ41" s="273"/>
      <c r="EA41" s="40"/>
      <c r="EB41" s="269"/>
      <c r="EC41" s="33"/>
      <c r="ED41" s="269"/>
      <c r="EE41" s="269"/>
      <c r="EF41" s="274"/>
      <c r="EG41" s="270"/>
      <c r="EH41" s="271"/>
      <c r="EI41" s="272"/>
      <c r="EJ41" s="273"/>
      <c r="EK41" s="273"/>
      <c r="EL41" s="273"/>
      <c r="EM41" s="273"/>
      <c r="EN41" s="40"/>
      <c r="EO41" s="269"/>
      <c r="EP41" s="33"/>
      <c r="EQ41" s="269"/>
      <c r="ER41" s="269"/>
      <c r="ES41" s="274"/>
      <c r="ET41" s="270"/>
      <c r="EU41" s="271"/>
      <c r="EV41" s="272"/>
      <c r="EW41" s="273"/>
      <c r="EX41" s="273"/>
      <c r="EY41" s="273"/>
      <c r="EZ41" s="273"/>
      <c r="FA41" s="40"/>
      <c r="FB41" s="269"/>
      <c r="FC41" s="33"/>
      <c r="FD41" s="269"/>
      <c r="FE41" s="269"/>
      <c r="FF41" s="274"/>
      <c r="FG41" s="270"/>
      <c r="FH41" s="271"/>
      <c r="FI41" s="272"/>
      <c r="FJ41" s="273"/>
      <c r="FK41" s="273"/>
      <c r="FL41" s="273"/>
      <c r="FM41" s="273"/>
      <c r="FN41" s="40"/>
      <c r="FO41" s="269"/>
      <c r="FP41" s="33"/>
      <c r="FQ41" s="269"/>
      <c r="FR41" s="269"/>
      <c r="FS41" s="274"/>
      <c r="FT41" s="270"/>
      <c r="FU41" s="271"/>
      <c r="FV41" s="272"/>
      <c r="FW41" s="273"/>
      <c r="FX41" s="273"/>
      <c r="FY41" s="273"/>
      <c r="FZ41" s="273"/>
      <c r="GA41" s="40"/>
      <c r="GB41" s="269"/>
      <c r="GC41" s="33"/>
      <c r="GD41" s="269"/>
      <c r="GE41" s="269"/>
      <c r="GF41" s="274"/>
      <c r="GG41" s="270"/>
      <c r="GH41" s="271"/>
      <c r="GI41" s="272"/>
      <c r="GJ41" s="273"/>
      <c r="GK41" s="273"/>
      <c r="GL41" s="273"/>
      <c r="GM41" s="273"/>
      <c r="GN41" s="40"/>
      <c r="GO41" s="269"/>
      <c r="GP41" s="33"/>
      <c r="GQ41" s="269"/>
      <c r="GR41" s="269"/>
      <c r="GS41" s="274"/>
      <c r="GT41" s="270"/>
      <c r="GU41" s="271"/>
      <c r="GV41" s="272"/>
      <c r="GW41" s="273"/>
      <c r="GX41" s="273"/>
      <c r="GY41" s="273"/>
      <c r="GZ41" s="273"/>
      <c r="HA41" s="40"/>
      <c r="HB41" s="269"/>
      <c r="HC41" s="33"/>
      <c r="HD41" s="269"/>
      <c r="HE41" s="269"/>
      <c r="HF41" s="274"/>
      <c r="HG41" s="270"/>
      <c r="HH41" s="271"/>
      <c r="HI41" s="272"/>
      <c r="HJ41" s="273"/>
      <c r="HK41" s="273"/>
      <c r="HL41" s="273"/>
      <c r="HM41" s="273"/>
      <c r="HN41" s="40"/>
      <c r="HO41" s="269"/>
      <c r="HP41" s="33"/>
      <c r="HQ41" s="269"/>
      <c r="HR41" s="269"/>
      <c r="HS41" s="274"/>
      <c r="HT41" s="270"/>
      <c r="HU41" s="271"/>
      <c r="HV41" s="272"/>
      <c r="HW41" s="273"/>
      <c r="HX41" s="273"/>
      <c r="HY41" s="273"/>
      <c r="HZ41" s="273"/>
      <c r="IA41" s="40"/>
      <c r="IB41" s="269"/>
      <c r="IC41" s="33"/>
      <c r="ID41" s="269"/>
      <c r="IE41" s="269"/>
      <c r="IF41" s="274"/>
      <c r="IG41" s="270"/>
      <c r="IH41" s="271"/>
      <c r="II41" s="272"/>
      <c r="IJ41" s="38"/>
      <c r="IK41" s="38"/>
      <c r="IL41" s="38"/>
      <c r="IM41" s="38"/>
    </row>
    <row r="42" spans="1:247" s="16" customFormat="1" ht="15.75" thickBot="1">
      <c r="A42" s="3"/>
      <c r="B42" s="581" t="s">
        <v>108</v>
      </c>
      <c r="C42" s="162">
        <v>4027.85</v>
      </c>
      <c r="D42" s="97"/>
      <c r="E42" s="162">
        <f>SUM(C42:D42)</f>
        <v>4027.85</v>
      </c>
      <c r="F42" s="141">
        <v>363.75229999999999</v>
      </c>
      <c r="G42" s="164"/>
      <c r="H42" s="162">
        <f>F42*E42</f>
        <v>1465139.7015549999</v>
      </c>
      <c r="I42" s="233"/>
      <c r="J42" s="582">
        <f>SUM(H42:I42)</f>
        <v>1465139.7015549999</v>
      </c>
      <c r="K42" s="35"/>
      <c r="L42" s="409">
        <f>SUM(J42:K42)</f>
        <v>1465139.7015549999</v>
      </c>
      <c r="M42"/>
      <c r="N42"/>
      <c r="O42"/>
      <c r="P42" s="122"/>
      <c r="Q42" s="274"/>
      <c r="R42" s="274"/>
      <c r="S42" s="274"/>
      <c r="T42" s="34"/>
      <c r="U42" s="274"/>
      <c r="V42" s="121"/>
      <c r="W42" s="273"/>
      <c r="X42" s="273"/>
      <c r="Y42" s="273"/>
      <c r="Z42" s="273"/>
      <c r="AA42" s="40"/>
      <c r="AB42" s="274"/>
      <c r="AC42" s="122"/>
      <c r="AD42" s="274"/>
      <c r="AE42" s="274"/>
      <c r="AF42" s="274"/>
      <c r="AG42" s="34"/>
      <c r="AH42" s="274"/>
      <c r="AI42" s="121"/>
      <c r="AJ42" s="273"/>
      <c r="AK42" s="273"/>
      <c r="AL42" s="273"/>
      <c r="AM42" s="273"/>
      <c r="AN42" s="40"/>
      <c r="AO42" s="274"/>
      <c r="AP42" s="122"/>
      <c r="AQ42" s="274"/>
      <c r="AR42" s="274"/>
      <c r="AS42" s="274"/>
      <c r="AT42" s="34"/>
      <c r="AU42" s="274"/>
      <c r="AV42" s="121"/>
      <c r="AW42" s="273"/>
      <c r="AX42" s="273"/>
      <c r="AY42" s="273"/>
      <c r="AZ42" s="273"/>
      <c r="BA42" s="40"/>
      <c r="BB42" s="274"/>
      <c r="BC42" s="122"/>
      <c r="BD42" s="274"/>
      <c r="BE42" s="274"/>
      <c r="BF42" s="274"/>
      <c r="BG42" s="34"/>
      <c r="BH42" s="274"/>
      <c r="BI42" s="121"/>
      <c r="BJ42" s="273"/>
      <c r="BK42" s="273"/>
      <c r="BL42" s="273"/>
      <c r="BM42" s="273"/>
      <c r="BN42" s="40"/>
      <c r="BO42" s="274"/>
      <c r="BP42" s="122"/>
      <c r="BQ42" s="274"/>
      <c r="BR42" s="274"/>
      <c r="BS42" s="274"/>
      <c r="BT42" s="34"/>
      <c r="BU42" s="274"/>
      <c r="BV42" s="121"/>
      <c r="BW42" s="273"/>
      <c r="BX42" s="273"/>
      <c r="BY42" s="273"/>
      <c r="BZ42" s="273"/>
      <c r="CA42" s="40"/>
      <c r="CB42" s="274"/>
      <c r="CC42" s="122"/>
      <c r="CD42" s="274"/>
      <c r="CE42" s="274"/>
      <c r="CF42" s="274"/>
      <c r="CG42" s="34"/>
      <c r="CH42" s="274"/>
      <c r="CI42" s="121"/>
      <c r="CJ42" s="273"/>
      <c r="CK42" s="273"/>
      <c r="CL42" s="273"/>
      <c r="CM42" s="273"/>
      <c r="CN42" s="40"/>
      <c r="CO42" s="274"/>
      <c r="CP42" s="122"/>
      <c r="CQ42" s="274"/>
      <c r="CR42" s="274"/>
      <c r="CS42" s="274"/>
      <c r="CT42" s="34"/>
      <c r="CU42" s="274"/>
      <c r="CV42" s="121"/>
      <c r="CW42" s="273"/>
      <c r="CX42" s="273"/>
      <c r="CY42" s="273"/>
      <c r="CZ42" s="273"/>
      <c r="DA42" s="40"/>
      <c r="DB42" s="274"/>
      <c r="DC42" s="122"/>
      <c r="DD42" s="274"/>
      <c r="DE42" s="274"/>
      <c r="DF42" s="274"/>
      <c r="DG42" s="34"/>
      <c r="DH42" s="274"/>
      <c r="DI42" s="121"/>
      <c r="DJ42" s="273"/>
      <c r="DK42" s="273"/>
      <c r="DL42" s="273"/>
      <c r="DM42" s="273"/>
      <c r="DN42" s="40"/>
      <c r="DO42" s="274"/>
      <c r="DP42" s="122"/>
      <c r="DQ42" s="274"/>
      <c r="DR42" s="274"/>
      <c r="DS42" s="274"/>
      <c r="DT42" s="34"/>
      <c r="DU42" s="274"/>
      <c r="DV42" s="121"/>
      <c r="DW42" s="273"/>
      <c r="DX42" s="273"/>
      <c r="DY42" s="273"/>
      <c r="DZ42" s="273"/>
      <c r="EA42" s="40"/>
      <c r="EB42" s="274"/>
      <c r="EC42" s="122"/>
      <c r="ED42" s="274"/>
      <c r="EE42" s="274"/>
      <c r="EF42" s="274"/>
      <c r="EG42" s="34"/>
      <c r="EH42" s="274"/>
      <c r="EI42" s="121"/>
      <c r="EJ42" s="273"/>
      <c r="EK42" s="273"/>
      <c r="EL42" s="273"/>
      <c r="EM42" s="273"/>
      <c r="EN42" s="40"/>
      <c r="EO42" s="274"/>
      <c r="EP42" s="122"/>
      <c r="EQ42" s="274"/>
      <c r="ER42" s="274"/>
      <c r="ES42" s="274"/>
      <c r="ET42" s="34"/>
      <c r="EU42" s="274"/>
      <c r="EV42" s="121"/>
      <c r="EW42" s="273"/>
      <c r="EX42" s="273"/>
      <c r="EY42" s="273"/>
      <c r="EZ42" s="273"/>
      <c r="FA42" s="40"/>
      <c r="FB42" s="274"/>
      <c r="FC42" s="122"/>
      <c r="FD42" s="274"/>
      <c r="FE42" s="274"/>
      <c r="FF42" s="274"/>
      <c r="FG42" s="34"/>
      <c r="FH42" s="274"/>
      <c r="FI42" s="121"/>
      <c r="FJ42" s="273"/>
      <c r="FK42" s="273"/>
      <c r="FL42" s="273"/>
      <c r="FM42" s="273"/>
      <c r="FN42" s="40"/>
      <c r="FO42" s="274"/>
      <c r="FP42" s="122"/>
      <c r="FQ42" s="274"/>
      <c r="FR42" s="274"/>
      <c r="FS42" s="274"/>
      <c r="FT42" s="34"/>
      <c r="FU42" s="274"/>
      <c r="FV42" s="121"/>
      <c r="FW42" s="273"/>
      <c r="FX42" s="273"/>
      <c r="FY42" s="273"/>
      <c r="FZ42" s="273"/>
      <c r="GA42" s="40"/>
      <c r="GB42" s="274"/>
      <c r="GC42" s="122"/>
      <c r="GD42" s="274"/>
      <c r="GE42" s="274"/>
      <c r="GF42" s="274"/>
      <c r="GG42" s="34"/>
      <c r="GH42" s="274"/>
      <c r="GI42" s="121"/>
      <c r="GJ42" s="273"/>
      <c r="GK42" s="273"/>
      <c r="GL42" s="273"/>
      <c r="GM42" s="273"/>
      <c r="GN42" s="40"/>
      <c r="GO42" s="274"/>
      <c r="GP42" s="122"/>
      <c r="GQ42" s="274"/>
      <c r="GR42" s="274"/>
      <c r="GS42" s="274"/>
      <c r="GT42" s="34"/>
      <c r="GU42" s="274"/>
      <c r="GV42" s="121"/>
      <c r="GW42" s="273"/>
      <c r="GX42" s="273"/>
      <c r="GY42" s="273"/>
      <c r="GZ42" s="273"/>
      <c r="HA42" s="40"/>
      <c r="HB42" s="274"/>
      <c r="HC42" s="122"/>
      <c r="HD42" s="274"/>
      <c r="HE42" s="274"/>
      <c r="HF42" s="274"/>
      <c r="HG42" s="34"/>
      <c r="HH42" s="274"/>
      <c r="HI42" s="121"/>
      <c r="HJ42" s="273"/>
      <c r="HK42" s="273"/>
      <c r="HL42" s="273"/>
      <c r="HM42" s="273"/>
      <c r="HN42" s="40"/>
      <c r="HO42" s="274"/>
      <c r="HP42" s="122"/>
      <c r="HQ42" s="274"/>
      <c r="HR42" s="274"/>
      <c r="HS42" s="274"/>
      <c r="HT42" s="34"/>
      <c r="HU42" s="274"/>
      <c r="HV42" s="121"/>
      <c r="HW42" s="273"/>
      <c r="HX42" s="273"/>
      <c r="HY42" s="273"/>
      <c r="HZ42" s="273"/>
      <c r="IA42" s="40"/>
      <c r="IB42" s="274"/>
      <c r="IC42" s="122"/>
      <c r="ID42" s="274"/>
      <c r="IE42" s="274"/>
      <c r="IF42" s="274"/>
      <c r="IG42" s="34"/>
      <c r="IH42" s="274"/>
      <c r="II42" s="121"/>
      <c r="IJ42" s="38"/>
      <c r="IK42" s="38"/>
      <c r="IL42" s="38"/>
      <c r="IM42" s="38"/>
    </row>
    <row r="43" spans="1:247" s="16" customFormat="1" ht="15.75" thickBot="1">
      <c r="A43" s="3"/>
      <c r="B43" s="581" t="s">
        <v>109</v>
      </c>
      <c r="C43" s="162">
        <v>2099.8000000000002</v>
      </c>
      <c r="D43" s="97"/>
      <c r="E43" s="162">
        <f>SUM(C43:D43)</f>
        <v>2099.8000000000002</v>
      </c>
      <c r="F43" s="141">
        <v>441.59867000000003</v>
      </c>
      <c r="G43" s="164"/>
      <c r="H43" s="162">
        <f>F43*E43</f>
        <v>927268.88726600015</v>
      </c>
      <c r="I43" s="233"/>
      <c r="J43" s="582">
        <f>SUM(H43:I43)</f>
        <v>927268.88726600015</v>
      </c>
      <c r="K43" s="35"/>
      <c r="L43" s="409">
        <f>SUM(J43:K43)</f>
        <v>927268.88726600015</v>
      </c>
      <c r="M43"/>
      <c r="N43"/>
      <c r="O43"/>
      <c r="P43" s="122"/>
      <c r="Q43" s="274"/>
      <c r="R43" s="274"/>
      <c r="S43" s="274"/>
      <c r="T43" s="34"/>
      <c r="U43" s="274"/>
      <c r="V43" s="121"/>
      <c r="W43" s="273"/>
      <c r="X43" s="273"/>
      <c r="Y43" s="273"/>
      <c r="Z43" s="273"/>
      <c r="AA43" s="40"/>
      <c r="AB43" s="274"/>
      <c r="AC43" s="122"/>
      <c r="AD43" s="274"/>
      <c r="AE43" s="274"/>
      <c r="AF43" s="274"/>
      <c r="AG43" s="34"/>
      <c r="AH43" s="274"/>
      <c r="AI43" s="121"/>
      <c r="AJ43" s="273"/>
      <c r="AK43" s="273"/>
      <c r="AL43" s="273"/>
      <c r="AM43" s="273"/>
      <c r="AN43" s="40"/>
      <c r="AO43" s="274"/>
      <c r="AP43" s="122"/>
      <c r="AQ43" s="274"/>
      <c r="AR43" s="274"/>
      <c r="AS43" s="274"/>
      <c r="AT43" s="34"/>
      <c r="AU43" s="274"/>
      <c r="AV43" s="121"/>
      <c r="AW43" s="273"/>
      <c r="AX43" s="273"/>
      <c r="AY43" s="273"/>
      <c r="AZ43" s="273"/>
      <c r="BA43" s="40"/>
      <c r="BB43" s="274"/>
      <c r="BC43" s="122"/>
      <c r="BD43" s="274"/>
      <c r="BE43" s="274"/>
      <c r="BF43" s="274"/>
      <c r="BG43" s="34"/>
      <c r="BH43" s="274"/>
      <c r="BI43" s="121"/>
      <c r="BJ43" s="273"/>
      <c r="BK43" s="273"/>
      <c r="BL43" s="273"/>
      <c r="BM43" s="273"/>
      <c r="BN43" s="40"/>
      <c r="BO43" s="274"/>
      <c r="BP43" s="122"/>
      <c r="BQ43" s="274"/>
      <c r="BR43" s="274"/>
      <c r="BS43" s="274"/>
      <c r="BT43" s="34"/>
      <c r="BU43" s="274"/>
      <c r="BV43" s="121"/>
      <c r="BW43" s="273"/>
      <c r="BX43" s="273"/>
      <c r="BY43" s="273"/>
      <c r="BZ43" s="273"/>
      <c r="CA43" s="40"/>
      <c r="CB43" s="274"/>
      <c r="CC43" s="122"/>
      <c r="CD43" s="274"/>
      <c r="CE43" s="274"/>
      <c r="CF43" s="274"/>
      <c r="CG43" s="34"/>
      <c r="CH43" s="274"/>
      <c r="CI43" s="121"/>
      <c r="CJ43" s="273"/>
      <c r="CK43" s="273"/>
      <c r="CL43" s="273"/>
      <c r="CM43" s="273"/>
      <c r="CN43" s="40"/>
      <c r="CO43" s="274"/>
      <c r="CP43" s="122"/>
      <c r="CQ43" s="274"/>
      <c r="CR43" s="274"/>
      <c r="CS43" s="274"/>
      <c r="CT43" s="34"/>
      <c r="CU43" s="274"/>
      <c r="CV43" s="121"/>
      <c r="CW43" s="273"/>
      <c r="CX43" s="273"/>
      <c r="CY43" s="273"/>
      <c r="CZ43" s="273"/>
      <c r="DA43" s="40"/>
      <c r="DB43" s="274"/>
      <c r="DC43" s="122"/>
      <c r="DD43" s="274"/>
      <c r="DE43" s="274"/>
      <c r="DF43" s="274"/>
      <c r="DG43" s="34"/>
      <c r="DH43" s="274"/>
      <c r="DI43" s="121"/>
      <c r="DJ43" s="273"/>
      <c r="DK43" s="273"/>
      <c r="DL43" s="273"/>
      <c r="DM43" s="273"/>
      <c r="DN43" s="40"/>
      <c r="DO43" s="274"/>
      <c r="DP43" s="122"/>
      <c r="DQ43" s="274"/>
      <c r="DR43" s="274"/>
      <c r="DS43" s="274"/>
      <c r="DT43" s="34"/>
      <c r="DU43" s="274"/>
      <c r="DV43" s="121"/>
      <c r="DW43" s="273"/>
      <c r="DX43" s="273"/>
      <c r="DY43" s="273"/>
      <c r="DZ43" s="273"/>
      <c r="EA43" s="40"/>
      <c r="EB43" s="274"/>
      <c r="EC43" s="122"/>
      <c r="ED43" s="274"/>
      <c r="EE43" s="274"/>
      <c r="EF43" s="274"/>
      <c r="EG43" s="34"/>
      <c r="EH43" s="274"/>
      <c r="EI43" s="121"/>
      <c r="EJ43" s="273"/>
      <c r="EK43" s="273"/>
      <c r="EL43" s="273"/>
      <c r="EM43" s="273"/>
      <c r="EN43" s="40"/>
      <c r="EO43" s="274"/>
      <c r="EP43" s="122"/>
      <c r="EQ43" s="274"/>
      <c r="ER43" s="274"/>
      <c r="ES43" s="274"/>
      <c r="ET43" s="34"/>
      <c r="EU43" s="274"/>
      <c r="EV43" s="121"/>
      <c r="EW43" s="273"/>
      <c r="EX43" s="273"/>
      <c r="EY43" s="273"/>
      <c r="EZ43" s="273"/>
      <c r="FA43" s="40"/>
      <c r="FB43" s="274"/>
      <c r="FC43" s="122"/>
      <c r="FD43" s="274"/>
      <c r="FE43" s="274"/>
      <c r="FF43" s="274"/>
      <c r="FG43" s="34"/>
      <c r="FH43" s="274"/>
      <c r="FI43" s="121"/>
      <c r="FJ43" s="273"/>
      <c r="FK43" s="273"/>
      <c r="FL43" s="273"/>
      <c r="FM43" s="273"/>
      <c r="FN43" s="40"/>
      <c r="FO43" s="274"/>
      <c r="FP43" s="122"/>
      <c r="FQ43" s="274"/>
      <c r="FR43" s="274"/>
      <c r="FS43" s="274"/>
      <c r="FT43" s="34"/>
      <c r="FU43" s="274"/>
      <c r="FV43" s="121"/>
      <c r="FW43" s="273"/>
      <c r="FX43" s="273"/>
      <c r="FY43" s="273"/>
      <c r="FZ43" s="273"/>
      <c r="GA43" s="40"/>
      <c r="GB43" s="274"/>
      <c r="GC43" s="122"/>
      <c r="GD43" s="274"/>
      <c r="GE43" s="274"/>
      <c r="GF43" s="274"/>
      <c r="GG43" s="34"/>
      <c r="GH43" s="274"/>
      <c r="GI43" s="121"/>
      <c r="GJ43" s="273"/>
      <c r="GK43" s="273"/>
      <c r="GL43" s="273"/>
      <c r="GM43" s="273"/>
      <c r="GN43" s="40"/>
      <c r="GO43" s="274"/>
      <c r="GP43" s="122"/>
      <c r="GQ43" s="274"/>
      <c r="GR43" s="274"/>
      <c r="GS43" s="274"/>
      <c r="GT43" s="34"/>
      <c r="GU43" s="274"/>
      <c r="GV43" s="121"/>
      <c r="GW43" s="273"/>
      <c r="GX43" s="273"/>
      <c r="GY43" s="273"/>
      <c r="GZ43" s="273"/>
      <c r="HA43" s="40"/>
      <c r="HB43" s="274"/>
      <c r="HC43" s="122"/>
      <c r="HD43" s="274"/>
      <c r="HE43" s="274"/>
      <c r="HF43" s="274"/>
      <c r="HG43" s="34"/>
      <c r="HH43" s="274"/>
      <c r="HI43" s="121"/>
      <c r="HJ43" s="273"/>
      <c r="HK43" s="273"/>
      <c r="HL43" s="273"/>
      <c r="HM43" s="273"/>
      <c r="HN43" s="40"/>
      <c r="HO43" s="274"/>
      <c r="HP43" s="122"/>
      <c r="HQ43" s="274"/>
      <c r="HR43" s="274"/>
      <c r="HS43" s="274"/>
      <c r="HT43" s="34"/>
      <c r="HU43" s="274"/>
      <c r="HV43" s="121"/>
      <c r="HW43" s="273"/>
      <c r="HX43" s="273"/>
      <c r="HY43" s="273"/>
      <c r="HZ43" s="273"/>
      <c r="IA43" s="40"/>
      <c r="IB43" s="274"/>
      <c r="IC43" s="122"/>
      <c r="ID43" s="274"/>
      <c r="IE43" s="274"/>
      <c r="IF43" s="274"/>
      <c r="IG43" s="34"/>
      <c r="IH43" s="274"/>
      <c r="II43" s="121"/>
      <c r="IJ43" s="38"/>
      <c r="IK43" s="38"/>
      <c r="IL43" s="38"/>
      <c r="IM43" s="38"/>
    </row>
    <row r="44" spans="1:247" ht="15.75" thickBot="1">
      <c r="B44" s="576" t="s">
        <v>110</v>
      </c>
      <c r="C44" s="74">
        <f>SUM(C45:C58)</f>
        <v>15969.611000000001</v>
      </c>
      <c r="D44" s="577"/>
      <c r="E44" s="74">
        <f>SUM(E45:E58)</f>
        <v>15969.611000000001</v>
      </c>
      <c r="F44" s="578"/>
      <c r="G44" s="579"/>
      <c r="H44" s="74">
        <f>SUM(H45:H58)</f>
        <v>5166956.4801011719</v>
      </c>
      <c r="I44" s="580"/>
      <c r="J44" s="571">
        <f>SUM(J45:J58)</f>
        <v>5166956.4801011719</v>
      </c>
      <c r="L44" s="407">
        <f>SUM(L45:L58)</f>
        <v>1.4000000000000001E-10</v>
      </c>
      <c r="M44"/>
      <c r="N44"/>
      <c r="O44"/>
    </row>
    <row r="45" spans="1:247" ht="15.75" thickBot="1">
      <c r="B45" s="581" t="str">
        <f>'CUADRO DE AREAS'!C46</f>
        <v>A.P.A.U.P.  Franja Ambiental. AC 22 - Av. Ferrocarríl de Occidente -  (1)</v>
      </c>
      <c r="C45" s="97">
        <f>'CUADRO DE AREAS'!D46</f>
        <v>741.00900000000001</v>
      </c>
      <c r="D45" s="97"/>
      <c r="E45" s="162">
        <f t="shared" ref="E45:E58" si="9">SUM(C45:D45)</f>
        <v>741.00900000000001</v>
      </c>
      <c r="F45" s="573">
        <v>200</v>
      </c>
      <c r="G45" s="164"/>
      <c r="H45" s="162">
        <f>F45*E45</f>
        <v>148201.79999999999</v>
      </c>
      <c r="I45" s="233"/>
      <c r="J45" s="582">
        <f t="shared" ref="J45:J58" si="10">SUM(H45:I45)</f>
        <v>148201.79999999999</v>
      </c>
      <c r="L45" s="409">
        <v>9.9999999999999994E-12</v>
      </c>
      <c r="M45"/>
      <c r="N45"/>
      <c r="O45"/>
    </row>
    <row r="46" spans="1:247" ht="15.75" thickBot="1">
      <c r="B46" s="581" t="str">
        <f>'CUADRO DE AREAS'!C47</f>
        <v>A.P.A.U.P.  Franja Ambiental. AC 22  - Av. Ferrocarríl de Occidente - (2)</v>
      </c>
      <c r="C46" s="97">
        <f>'CUADRO DE AREAS'!D47</f>
        <v>688.43</v>
      </c>
      <c r="D46" s="97"/>
      <c r="E46" s="162">
        <f t="shared" si="9"/>
        <v>688.43</v>
      </c>
      <c r="F46" s="573">
        <v>200</v>
      </c>
      <c r="G46" s="164"/>
      <c r="H46" s="162">
        <f t="shared" ref="H46:H58" si="11">F46*E46</f>
        <v>137686</v>
      </c>
      <c r="I46" s="233"/>
      <c r="J46" s="582">
        <f t="shared" si="10"/>
        <v>137686</v>
      </c>
      <c r="L46" s="409">
        <v>9.9999999999999994E-12</v>
      </c>
      <c r="M46"/>
      <c r="N46"/>
      <c r="O46"/>
    </row>
    <row r="47" spans="1:247" ht="15.75" thickBot="1">
      <c r="B47" s="581" t="str">
        <f>'CUADRO DE AREAS'!C49</f>
        <v>A.P.A.U.P.  Franja Ambiental. AK 68 - Av. Congreso Eucarístico - (1)</v>
      </c>
      <c r="C47" s="162">
        <f>'CUADRO DE AREAS'!D49</f>
        <v>1269.645</v>
      </c>
      <c r="D47" s="97"/>
      <c r="E47" s="162">
        <f t="shared" si="9"/>
        <v>1269.645</v>
      </c>
      <c r="F47" s="573">
        <v>200</v>
      </c>
      <c r="G47" s="164"/>
      <c r="H47" s="162">
        <f t="shared" si="11"/>
        <v>253929</v>
      </c>
      <c r="I47" s="233"/>
      <c r="J47" s="582">
        <f t="shared" si="10"/>
        <v>253929</v>
      </c>
      <c r="L47" s="409">
        <v>9.9999999999999994E-12</v>
      </c>
      <c r="M47"/>
      <c r="N47"/>
      <c r="O47"/>
    </row>
    <row r="48" spans="1:247" ht="15.75" thickBot="1">
      <c r="B48" s="581" t="str">
        <f>'CUADRO DE AREAS'!C50</f>
        <v>A.P.A.U.P.  Franja Ambiental. AK 68 - Av. Congreso Eucarístico - (2)</v>
      </c>
      <c r="C48" s="162">
        <f>'CUADRO DE AREAS'!D50</f>
        <v>390.01</v>
      </c>
      <c r="D48" s="97"/>
      <c r="E48" s="162">
        <f t="shared" si="9"/>
        <v>390.01</v>
      </c>
      <c r="F48" s="573">
        <v>200</v>
      </c>
      <c r="G48" s="164"/>
      <c r="H48" s="162">
        <f t="shared" si="11"/>
        <v>78002</v>
      </c>
      <c r="I48" s="233"/>
      <c r="J48" s="582">
        <f t="shared" si="10"/>
        <v>78002</v>
      </c>
      <c r="L48" s="409">
        <v>9.9999999999999994E-12</v>
      </c>
      <c r="M48"/>
      <c r="N48"/>
      <c r="O48"/>
    </row>
    <row r="49" spans="1:247" ht="15.75" thickBot="1">
      <c r="B49" s="581" t="str">
        <f>'CUADRO DE AREAS'!C51</f>
        <v>A.P.A.U.P.  Franja Ambiental. CL 19 - Av. Industrial - (1)</v>
      </c>
      <c r="C49" s="162">
        <f>'CUADRO DE AREAS'!D51</f>
        <v>304.22000000000003</v>
      </c>
      <c r="D49" s="97"/>
      <c r="E49" s="162">
        <f t="shared" si="9"/>
        <v>304.22000000000003</v>
      </c>
      <c r="F49" s="573">
        <v>200</v>
      </c>
      <c r="G49" s="164"/>
      <c r="H49" s="162">
        <f t="shared" si="11"/>
        <v>60844.000000000007</v>
      </c>
      <c r="I49" s="233"/>
      <c r="J49" s="582">
        <f t="shared" si="10"/>
        <v>60844.000000000007</v>
      </c>
      <c r="L49" s="409">
        <v>9.9999999999999994E-12</v>
      </c>
      <c r="M49"/>
      <c r="N49"/>
      <c r="O49"/>
    </row>
    <row r="50" spans="1:247" ht="15.75" thickBot="1">
      <c r="B50" s="581" t="str">
        <f>'CUADRO DE AREAS'!C48</f>
        <v>A.P.A.U.P.  AC 22 - Av. Ferrocarríl de Occidente - (1)</v>
      </c>
      <c r="C50" s="162">
        <f>'CUADRO DE AREAS'!D48</f>
        <v>1103.26</v>
      </c>
      <c r="D50" s="97"/>
      <c r="E50" s="162">
        <f t="shared" si="9"/>
        <v>1103.26</v>
      </c>
      <c r="F50" s="573">
        <v>200</v>
      </c>
      <c r="G50" s="164"/>
      <c r="H50" s="162">
        <f t="shared" si="11"/>
        <v>220652</v>
      </c>
      <c r="I50" s="233"/>
      <c r="J50" s="582">
        <f t="shared" si="10"/>
        <v>220652</v>
      </c>
      <c r="L50" s="409">
        <v>9.9999999999999994E-12</v>
      </c>
      <c r="M50"/>
      <c r="N50"/>
      <c r="O50"/>
    </row>
    <row r="51" spans="1:247" ht="15.75" thickBot="1">
      <c r="B51" s="581" t="str">
        <f>'CUADRO DE AREAS'!C52</f>
        <v>A.P.A.U.P. Vía V-4 - CL 20 - (1)</v>
      </c>
      <c r="C51" s="162">
        <f>'CUADRO DE AREAS'!D52</f>
        <v>366.137</v>
      </c>
      <c r="D51" s="97"/>
      <c r="E51" s="162">
        <f t="shared" si="9"/>
        <v>366.137</v>
      </c>
      <c r="F51" s="573">
        <v>511.47090105525598</v>
      </c>
      <c r="G51" s="164"/>
      <c r="H51" s="162">
        <f t="shared" si="11"/>
        <v>187268.42129966826</v>
      </c>
      <c r="I51" s="233"/>
      <c r="J51" s="582">
        <f t="shared" si="10"/>
        <v>187268.42129966826</v>
      </c>
      <c r="L51" s="409">
        <v>9.9999999999999994E-12</v>
      </c>
      <c r="M51"/>
      <c r="N51"/>
      <c r="O51"/>
    </row>
    <row r="52" spans="1:247" ht="15.75" thickBot="1">
      <c r="B52" s="581" t="str">
        <f>'CUADRO DE AREAS'!C53</f>
        <v>A.P.A.U.P. Vía V-5 - KR 66 - (1)</v>
      </c>
      <c r="C52" s="162">
        <f>'CUADRO DE AREAS'!D53</f>
        <v>1237.31</v>
      </c>
      <c r="D52" s="97"/>
      <c r="E52" s="162">
        <f t="shared" si="9"/>
        <v>1237.31</v>
      </c>
      <c r="F52" s="573">
        <f>+F51</f>
        <v>511.47090105525598</v>
      </c>
      <c r="G52" s="164"/>
      <c r="H52" s="162">
        <f t="shared" si="11"/>
        <v>632848.06058467878</v>
      </c>
      <c r="I52" s="233"/>
      <c r="J52" s="582">
        <f t="shared" si="10"/>
        <v>632848.06058467878</v>
      </c>
      <c r="L52" s="409">
        <v>9.9999999999999994E-12</v>
      </c>
      <c r="M52"/>
      <c r="N52"/>
      <c r="O52"/>
    </row>
    <row r="53" spans="1:247" ht="15.75" thickBot="1">
      <c r="B53" s="581" t="str">
        <f>'CUADRO DE AREAS'!C54</f>
        <v>A.P.A.U.P.  Vía V-5 - KR 66 - (2)</v>
      </c>
      <c r="C53" s="162">
        <f>'CUADRO DE AREAS'!D54</f>
        <v>386.57</v>
      </c>
      <c r="D53" s="97"/>
      <c r="E53" s="162">
        <f t="shared" si="9"/>
        <v>386.57</v>
      </c>
      <c r="F53" s="573">
        <f>+F52</f>
        <v>511.47090105525598</v>
      </c>
      <c r="G53" s="164"/>
      <c r="H53" s="162">
        <f t="shared" si="11"/>
        <v>197719.3062209303</v>
      </c>
      <c r="I53" s="233"/>
      <c r="J53" s="582">
        <f t="shared" si="10"/>
        <v>197719.3062209303</v>
      </c>
      <c r="L53" s="409">
        <v>9.9999999999999994E-12</v>
      </c>
      <c r="M53"/>
      <c r="N53"/>
      <c r="O53"/>
    </row>
    <row r="54" spans="1:247" ht="15.75" thickBot="1">
      <c r="B54" s="581" t="str">
        <f>'CUADRO DE AREAS'!C55</f>
        <v>A.P.A.U.P.  Vía V-5 - KR 66 - (3)</v>
      </c>
      <c r="C54" s="162">
        <f>'CUADRO DE AREAS'!D55</f>
        <v>1242.01</v>
      </c>
      <c r="D54" s="97"/>
      <c r="E54" s="162">
        <f t="shared" si="9"/>
        <v>1242.01</v>
      </c>
      <c r="F54" s="573">
        <f>+F53</f>
        <v>511.47090105525598</v>
      </c>
      <c r="G54" s="164"/>
      <c r="H54" s="162">
        <f t="shared" si="11"/>
        <v>635251.97381963849</v>
      </c>
      <c r="I54" s="233"/>
      <c r="J54" s="582">
        <f t="shared" si="10"/>
        <v>635251.97381963849</v>
      </c>
      <c r="L54" s="409">
        <v>9.9999999999999994E-12</v>
      </c>
      <c r="M54"/>
      <c r="N54"/>
      <c r="O54"/>
    </row>
    <row r="55" spans="1:247" ht="15.75" thickBot="1">
      <c r="B55" s="581" t="str">
        <f>'CUADRO DE AREAS'!C56</f>
        <v>A.P.A.U.P.  Vía V-5 - KR 66 - (4)</v>
      </c>
      <c r="C55" s="162">
        <f>'CUADRO DE AREAS'!D56</f>
        <v>1666</v>
      </c>
      <c r="D55" s="97"/>
      <c r="E55" s="162">
        <f t="shared" si="9"/>
        <v>1666</v>
      </c>
      <c r="F55" s="573">
        <f>+F54</f>
        <v>511.47090105525598</v>
      </c>
      <c r="G55" s="164"/>
      <c r="H55" s="162">
        <f t="shared" si="11"/>
        <v>852110.52115805645</v>
      </c>
      <c r="I55" s="233"/>
      <c r="J55" s="582">
        <f t="shared" si="10"/>
        <v>852110.52115805645</v>
      </c>
      <c r="L55" s="409">
        <v>9.9999999999999994E-12</v>
      </c>
      <c r="M55"/>
      <c r="N55"/>
      <c r="O55"/>
    </row>
    <row r="56" spans="1:247" ht="15.75" thickBot="1">
      <c r="B56" s="581" t="str">
        <f>'CUADRO DE AREAS'!C58</f>
        <v>A.P.A.U.P.  Plazoleta Infantil</v>
      </c>
      <c r="C56" s="162">
        <f>'CUADRO DE AREAS'!D58</f>
        <v>3377.17</v>
      </c>
      <c r="D56" s="97"/>
      <c r="E56" s="162">
        <f t="shared" si="9"/>
        <v>3377.17</v>
      </c>
      <c r="F56" s="573">
        <v>268.05182000000002</v>
      </c>
      <c r="G56" s="164"/>
      <c r="H56" s="162">
        <f t="shared" si="11"/>
        <v>905256.56494940014</v>
      </c>
      <c r="I56" s="233"/>
      <c r="J56" s="582">
        <f t="shared" si="10"/>
        <v>905256.56494940014</v>
      </c>
      <c r="L56" s="409">
        <v>9.9999999999999994E-12</v>
      </c>
      <c r="M56"/>
      <c r="N56"/>
      <c r="O56"/>
    </row>
    <row r="57" spans="1:247" ht="15.75" thickBot="1">
      <c r="B57" s="581" t="str">
        <f>'CUADRO DE AREAS'!C59</f>
        <v>A.P.A.U.P.  Plaza Parque</v>
      </c>
      <c r="C57" s="162">
        <f>'CUADRO DE AREAS'!D59</f>
        <v>1326.28</v>
      </c>
      <c r="D57" s="97"/>
      <c r="E57" s="162">
        <f t="shared" si="9"/>
        <v>1326.28</v>
      </c>
      <c r="F57" s="573">
        <f>+F56</f>
        <v>268.05182000000002</v>
      </c>
      <c r="G57" s="164"/>
      <c r="H57" s="162">
        <f t="shared" si="11"/>
        <v>355511.76782960002</v>
      </c>
      <c r="I57" s="233"/>
      <c r="J57" s="582">
        <f t="shared" si="10"/>
        <v>355511.76782960002</v>
      </c>
      <c r="L57" s="409">
        <v>9.9999999999999994E-12</v>
      </c>
      <c r="M57"/>
      <c r="N57"/>
      <c r="O57"/>
    </row>
    <row r="58" spans="1:247" ht="15.75" thickBot="1">
      <c r="B58" s="581" t="str">
        <f>'CUADRO DE AREAS'!C60</f>
        <v>A.P.A.U.P.  Plazoleta</v>
      </c>
      <c r="C58" s="162">
        <f>'CUADRO DE AREAS'!D60</f>
        <v>1871.56</v>
      </c>
      <c r="D58" s="97"/>
      <c r="E58" s="162">
        <f t="shared" si="9"/>
        <v>1871.56</v>
      </c>
      <c r="F58" s="573">
        <f>+F57</f>
        <v>268.05182000000002</v>
      </c>
      <c r="G58" s="164"/>
      <c r="H58" s="162">
        <f t="shared" si="11"/>
        <v>501675.06423920003</v>
      </c>
      <c r="I58" s="233"/>
      <c r="J58" s="582">
        <f t="shared" si="10"/>
        <v>501675.06423920003</v>
      </c>
      <c r="L58" s="409">
        <v>9.9999999999999994E-12</v>
      </c>
      <c r="M58"/>
      <c r="N58"/>
      <c r="O58"/>
      <c r="Q58" s="16"/>
      <c r="R58" s="16"/>
      <c r="S58" s="16"/>
      <c r="T58" s="273"/>
      <c r="U58" s="273"/>
      <c r="W58" s="274"/>
      <c r="X58" s="275"/>
    </row>
    <row r="59" spans="1:247" ht="15.75" thickBot="1">
      <c r="B59" s="576" t="s">
        <v>111</v>
      </c>
      <c r="C59" s="74"/>
      <c r="D59" s="577"/>
      <c r="E59" s="74"/>
      <c r="F59" s="578"/>
      <c r="G59" s="579"/>
      <c r="H59" s="74">
        <f>SUM(H60:H67)</f>
        <v>3379266.9191931677</v>
      </c>
      <c r="I59" s="580"/>
      <c r="J59" s="571">
        <f>SUM(J60:J67)</f>
        <v>3379266.9191931677</v>
      </c>
      <c r="L59" s="407">
        <f>SUM(L60:L67)</f>
        <v>3379266.9191931677</v>
      </c>
      <c r="M59"/>
      <c r="N59"/>
      <c r="O59"/>
      <c r="Q59" s="272"/>
      <c r="R59" s="273"/>
      <c r="S59" s="273"/>
      <c r="T59" s="273"/>
      <c r="U59" s="273"/>
      <c r="V59" s="40"/>
      <c r="W59" s="269"/>
      <c r="X59" s="33"/>
    </row>
    <row r="60" spans="1:247" s="16" customFormat="1" ht="15.75" thickBot="1">
      <c r="A60" s="2"/>
      <c r="B60" s="581" t="s">
        <v>112</v>
      </c>
      <c r="C60" s="162">
        <v>940</v>
      </c>
      <c r="D60" s="97"/>
      <c r="E60" s="162">
        <f>SUM(C60:D60)</f>
        <v>940</v>
      </c>
      <c r="F60" s="141">
        <v>678.70358142263876</v>
      </c>
      <c r="G60" s="164"/>
      <c r="H60" s="162">
        <f>E60*F60</f>
        <v>637981.36653728038</v>
      </c>
      <c r="I60" s="233"/>
      <c r="J60" s="582">
        <f>SUM(H60:I60)</f>
        <v>637981.36653728038</v>
      </c>
      <c r="K60" s="35"/>
      <c r="L60" s="409">
        <f>SUM(J60:K60)</f>
        <v>637981.36653728038</v>
      </c>
      <c r="M60"/>
      <c r="N60"/>
      <c r="O60"/>
      <c r="X60" s="275"/>
      <c r="Y60" s="273"/>
      <c r="Z60" s="273"/>
      <c r="AA60" s="35"/>
      <c r="AB60" s="274"/>
      <c r="AC60" s="275"/>
      <c r="AD60" s="274"/>
      <c r="AE60" s="274"/>
      <c r="AF60" s="274"/>
      <c r="AG60" s="270"/>
      <c r="AH60" s="274"/>
      <c r="AI60" s="275"/>
      <c r="AJ60" s="273"/>
      <c r="AK60" s="273"/>
      <c r="AL60" s="273"/>
      <c r="AM60" s="273"/>
      <c r="AN60" s="35"/>
      <c r="AO60" s="274"/>
      <c r="AP60" s="275"/>
      <c r="AQ60" s="274"/>
      <c r="AR60" s="274"/>
      <c r="AS60" s="274"/>
      <c r="AT60" s="270"/>
      <c r="AU60" s="274"/>
      <c r="AV60" s="275"/>
      <c r="AW60" s="273"/>
      <c r="AX60" s="273"/>
      <c r="AY60" s="273"/>
      <c r="AZ60" s="273"/>
      <c r="BA60" s="35"/>
      <c r="BB60" s="274"/>
      <c r="BC60" s="275"/>
      <c r="BD60" s="274"/>
      <c r="BE60" s="274"/>
      <c r="BF60" s="274"/>
      <c r="BG60" s="270"/>
      <c r="BH60" s="274"/>
      <c r="BI60" s="275"/>
      <c r="BJ60" s="273"/>
      <c r="BK60" s="273"/>
      <c r="BL60" s="273"/>
      <c r="BM60" s="273"/>
      <c r="BN60" s="35"/>
      <c r="BO60" s="274"/>
      <c r="BP60" s="275"/>
      <c r="BQ60" s="274"/>
      <c r="BR60" s="274"/>
      <c r="BS60" s="274"/>
      <c r="BT60" s="270"/>
      <c r="BU60" s="274"/>
      <c r="BV60" s="275"/>
      <c r="BW60" s="273"/>
      <c r="BX60" s="273"/>
      <c r="BY60" s="273"/>
      <c r="BZ60" s="273"/>
      <c r="CA60" s="35"/>
      <c r="CB60" s="274"/>
      <c r="CC60" s="275"/>
      <c r="CD60" s="274"/>
      <c r="CE60" s="274"/>
      <c r="CF60" s="274"/>
      <c r="CG60" s="270"/>
      <c r="CH60" s="274"/>
      <c r="CI60" s="275"/>
      <c r="CJ60" s="273"/>
      <c r="CK60" s="273"/>
      <c r="CL60" s="273"/>
      <c r="CM60" s="273"/>
      <c r="CN60" s="35"/>
      <c r="CO60" s="274"/>
      <c r="CP60" s="275"/>
      <c r="CQ60" s="274"/>
      <c r="CR60" s="274"/>
      <c r="CS60" s="274"/>
      <c r="CT60" s="270"/>
      <c r="CU60" s="274"/>
      <c r="CV60" s="275"/>
      <c r="CW60" s="273"/>
      <c r="CX60" s="273"/>
      <c r="CY60" s="273"/>
      <c r="CZ60" s="273"/>
      <c r="DA60" s="35"/>
      <c r="DB60" s="274"/>
      <c r="DC60" s="275"/>
      <c r="DD60" s="274"/>
      <c r="DE60" s="274"/>
      <c r="DF60" s="274"/>
      <c r="DG60" s="270"/>
      <c r="DH60" s="274"/>
      <c r="DI60" s="275"/>
      <c r="DJ60" s="273"/>
      <c r="DK60" s="273"/>
      <c r="DL60" s="273"/>
      <c r="DM60" s="273"/>
      <c r="DN60" s="35"/>
      <c r="DO60" s="274"/>
      <c r="DP60" s="275"/>
      <c r="DQ60" s="274"/>
      <c r="DR60" s="274"/>
      <c r="DS60" s="274"/>
      <c r="DT60" s="270"/>
      <c r="DU60" s="274"/>
      <c r="DV60" s="275"/>
      <c r="DW60" s="273"/>
      <c r="DX60" s="273"/>
      <c r="DY60" s="273"/>
      <c r="DZ60" s="273"/>
      <c r="EA60" s="35"/>
      <c r="EB60" s="274"/>
      <c r="EC60" s="275"/>
      <c r="ED60" s="274"/>
      <c r="EE60" s="274"/>
      <c r="EF60" s="274"/>
      <c r="EG60" s="270"/>
      <c r="EH60" s="274"/>
      <c r="EI60" s="275"/>
      <c r="EJ60" s="273"/>
      <c r="EK60" s="273"/>
      <c r="EL60" s="273"/>
      <c r="EM60" s="273"/>
      <c r="EN60" s="35"/>
      <c r="EO60" s="274"/>
      <c r="EP60" s="275"/>
      <c r="EQ60" s="274"/>
      <c r="ER60" s="274"/>
      <c r="ES60" s="274"/>
      <c r="ET60" s="270"/>
      <c r="EU60" s="274"/>
      <c r="EV60" s="275"/>
      <c r="EW60" s="273"/>
      <c r="EX60" s="273"/>
      <c r="EY60" s="273"/>
      <c r="EZ60" s="273"/>
      <c r="FA60" s="35"/>
      <c r="FB60" s="274"/>
      <c r="FC60" s="275"/>
      <c r="FD60" s="274"/>
      <c r="FE60" s="274"/>
      <c r="FF60" s="274"/>
      <c r="FG60" s="270"/>
      <c r="FH60" s="274"/>
      <c r="FI60" s="275"/>
      <c r="FJ60" s="273"/>
      <c r="FK60" s="273"/>
      <c r="FL60" s="273"/>
      <c r="FM60" s="273"/>
      <c r="FN60" s="35"/>
      <c r="FO60" s="274"/>
      <c r="FP60" s="275"/>
      <c r="FQ60" s="274"/>
      <c r="FR60" s="274"/>
      <c r="FS60" s="274"/>
      <c r="FT60" s="270"/>
      <c r="FU60" s="274"/>
      <c r="FV60" s="275"/>
      <c r="FW60" s="273"/>
      <c r="FX60" s="273"/>
      <c r="FY60" s="273"/>
      <c r="FZ60" s="273"/>
      <c r="GA60" s="35"/>
      <c r="GB60" s="274"/>
      <c r="GC60" s="275"/>
      <c r="GD60" s="274"/>
      <c r="GE60" s="274"/>
      <c r="GF60" s="274"/>
      <c r="GG60" s="270"/>
      <c r="GH60" s="274"/>
      <c r="GI60" s="275"/>
      <c r="GJ60" s="273"/>
      <c r="GK60" s="273"/>
      <c r="GL60" s="273"/>
      <c r="GM60" s="273"/>
      <c r="GN60" s="35"/>
      <c r="GO60" s="274"/>
      <c r="GP60" s="275"/>
      <c r="GQ60" s="274"/>
      <c r="GR60" s="274"/>
      <c r="GS60" s="274"/>
      <c r="GT60" s="270"/>
      <c r="GU60" s="274"/>
      <c r="GV60" s="275"/>
      <c r="GW60" s="273"/>
      <c r="GX60" s="273"/>
      <c r="GY60" s="273"/>
      <c r="GZ60" s="273"/>
      <c r="HA60" s="35"/>
      <c r="HB60" s="274"/>
      <c r="HC60" s="275"/>
      <c r="HD60" s="274"/>
      <c r="HE60" s="274"/>
      <c r="HF60" s="274"/>
      <c r="HG60" s="270"/>
      <c r="HH60" s="274"/>
      <c r="HI60" s="275"/>
      <c r="HJ60" s="273"/>
      <c r="HK60" s="273"/>
      <c r="HL60" s="273"/>
      <c r="HM60" s="273"/>
      <c r="HN60" s="35"/>
      <c r="HO60" s="274"/>
      <c r="HP60" s="275"/>
      <c r="HQ60" s="274"/>
      <c r="HR60" s="274"/>
      <c r="HS60" s="274"/>
      <c r="HT60" s="270"/>
      <c r="HU60" s="274"/>
      <c r="HV60" s="275"/>
      <c r="HW60" s="273"/>
      <c r="HX60" s="273"/>
      <c r="HY60" s="273"/>
      <c r="HZ60" s="273"/>
      <c r="IA60" s="35"/>
      <c r="IB60" s="274"/>
      <c r="IC60" s="275"/>
      <c r="ID60" s="274"/>
      <c r="IE60" s="274"/>
      <c r="IF60" s="274"/>
      <c r="IG60" s="270"/>
      <c r="IH60" s="274"/>
      <c r="II60" s="275"/>
      <c r="IJ60" s="38"/>
      <c r="IK60" s="38"/>
      <c r="IL60" s="38"/>
      <c r="IM60" s="38"/>
    </row>
    <row r="61" spans="1:247" s="16" customFormat="1" ht="15.75" thickBot="1">
      <c r="A61" s="3"/>
      <c r="B61" s="581" t="s">
        <v>113</v>
      </c>
      <c r="C61" s="162">
        <v>582</v>
      </c>
      <c r="D61" s="97"/>
      <c r="E61" s="162">
        <f>SUM(C61:D61)</f>
        <v>582</v>
      </c>
      <c r="F61" s="141">
        <v>1245.3019495276867</v>
      </c>
      <c r="G61" s="164"/>
      <c r="H61" s="162">
        <f>E61*F61</f>
        <v>724765.73462511366</v>
      </c>
      <c r="I61" s="233"/>
      <c r="J61" s="582">
        <f t="shared" ref="J61:J67" si="12">SUM(H61:I61)</f>
        <v>724765.73462511366</v>
      </c>
      <c r="K61" s="35"/>
      <c r="L61" s="409">
        <f t="shared" ref="L61:L67" si="13">SUM(J61:K61)</f>
        <v>724765.73462511366</v>
      </c>
      <c r="M61"/>
      <c r="N61"/>
      <c r="O61"/>
      <c r="X61" s="275"/>
      <c r="Y61" s="273"/>
      <c r="Z61" s="273"/>
      <c r="AA61" s="40"/>
      <c r="AB61" s="269"/>
      <c r="AC61" s="33"/>
      <c r="AD61" s="269"/>
      <c r="AE61" s="269"/>
      <c r="AF61" s="269"/>
      <c r="AG61" s="270"/>
      <c r="AH61" s="271"/>
      <c r="AI61" s="272"/>
      <c r="AJ61" s="273"/>
      <c r="AK61" s="273"/>
      <c r="AL61" s="273"/>
      <c r="AM61" s="273"/>
      <c r="AN61" s="40"/>
      <c r="AO61" s="269"/>
      <c r="AP61" s="33"/>
      <c r="AQ61" s="269"/>
      <c r="AR61" s="269"/>
      <c r="AS61" s="269"/>
      <c r="AT61" s="270"/>
      <c r="AU61" s="271"/>
      <c r="AV61" s="272"/>
      <c r="AW61" s="273"/>
      <c r="AX61" s="273"/>
      <c r="AY61" s="273"/>
      <c r="AZ61" s="273"/>
      <c r="BA61" s="40"/>
      <c r="BB61" s="269"/>
      <c r="BC61" s="33"/>
      <c r="BD61" s="269"/>
      <c r="BE61" s="269"/>
      <c r="BF61" s="269"/>
      <c r="BG61" s="270"/>
      <c r="BH61" s="271"/>
      <c r="BI61" s="272"/>
      <c r="BJ61" s="273"/>
      <c r="BK61" s="273"/>
      <c r="BL61" s="273"/>
      <c r="BM61" s="273"/>
      <c r="BN61" s="40"/>
      <c r="BO61" s="269"/>
      <c r="BP61" s="33"/>
      <c r="BQ61" s="269"/>
      <c r="BR61" s="269"/>
      <c r="BS61" s="269"/>
      <c r="BT61" s="270"/>
      <c r="BU61" s="271"/>
      <c r="BV61" s="272"/>
      <c r="BW61" s="273"/>
      <c r="BX61" s="273"/>
      <c r="BY61" s="273"/>
      <c r="BZ61" s="273"/>
      <c r="CA61" s="40"/>
      <c r="CB61" s="269"/>
      <c r="CC61" s="33"/>
      <c r="CD61" s="269"/>
      <c r="CE61" s="269"/>
      <c r="CF61" s="269"/>
      <c r="CG61" s="270"/>
      <c r="CH61" s="271"/>
      <c r="CI61" s="272"/>
      <c r="CJ61" s="273"/>
      <c r="CK61" s="273"/>
      <c r="CL61" s="273"/>
      <c r="CM61" s="273"/>
      <c r="CN61" s="40"/>
      <c r="CO61" s="269"/>
      <c r="CP61" s="33"/>
      <c r="CQ61" s="269"/>
      <c r="CR61" s="269"/>
      <c r="CS61" s="269"/>
      <c r="CT61" s="270"/>
      <c r="CU61" s="271"/>
      <c r="CV61" s="272"/>
      <c r="CW61" s="273"/>
      <c r="CX61" s="273"/>
      <c r="CY61" s="273"/>
      <c r="CZ61" s="273"/>
      <c r="DA61" s="40"/>
      <c r="DB61" s="269"/>
      <c r="DC61" s="33"/>
      <c r="DD61" s="269"/>
      <c r="DE61" s="269"/>
      <c r="DF61" s="269"/>
      <c r="DG61" s="270"/>
      <c r="DH61" s="271"/>
      <c r="DI61" s="272"/>
      <c r="DJ61" s="273"/>
      <c r="DK61" s="273"/>
      <c r="DL61" s="273"/>
      <c r="DM61" s="273"/>
      <c r="DN61" s="40"/>
      <c r="DO61" s="269"/>
      <c r="DP61" s="33"/>
      <c r="DQ61" s="269"/>
      <c r="DR61" s="269"/>
      <c r="DS61" s="269"/>
      <c r="DT61" s="270"/>
      <c r="DU61" s="271"/>
      <c r="DV61" s="272"/>
      <c r="DW61" s="273"/>
      <c r="DX61" s="273"/>
      <c r="DY61" s="273"/>
      <c r="DZ61" s="273"/>
      <c r="EA61" s="40"/>
      <c r="EB61" s="269"/>
      <c r="EC61" s="33"/>
      <c r="ED61" s="269"/>
      <c r="EE61" s="269"/>
      <c r="EF61" s="269"/>
      <c r="EG61" s="270"/>
      <c r="EH61" s="271"/>
      <c r="EI61" s="272"/>
      <c r="EJ61" s="273"/>
      <c r="EK61" s="273"/>
      <c r="EL61" s="273"/>
      <c r="EM61" s="273"/>
      <c r="EN61" s="40"/>
      <c r="EO61" s="269"/>
      <c r="EP61" s="33"/>
      <c r="EQ61" s="269"/>
      <c r="ER61" s="269"/>
      <c r="ES61" s="269"/>
      <c r="ET61" s="270"/>
      <c r="EU61" s="271"/>
      <c r="EV61" s="272"/>
      <c r="EW61" s="273"/>
      <c r="EX61" s="273"/>
      <c r="EY61" s="273"/>
      <c r="EZ61" s="273"/>
      <c r="FA61" s="40"/>
      <c r="FB61" s="269"/>
      <c r="FC61" s="33"/>
      <c r="FD61" s="269"/>
      <c r="FE61" s="269"/>
      <c r="FF61" s="269"/>
      <c r="FG61" s="270"/>
      <c r="FH61" s="271"/>
      <c r="FI61" s="272"/>
      <c r="FJ61" s="273"/>
      <c r="FK61" s="273"/>
      <c r="FL61" s="273"/>
      <c r="FM61" s="273"/>
      <c r="FN61" s="40"/>
      <c r="FO61" s="269"/>
      <c r="FP61" s="33"/>
      <c r="FQ61" s="269"/>
      <c r="FR61" s="269"/>
      <c r="FS61" s="269"/>
      <c r="FT61" s="270"/>
      <c r="FU61" s="271"/>
      <c r="FV61" s="272"/>
      <c r="FW61" s="273"/>
      <c r="FX61" s="273"/>
      <c r="FY61" s="273"/>
      <c r="FZ61" s="273"/>
      <c r="GA61" s="40"/>
      <c r="GB61" s="269"/>
      <c r="GC61" s="33"/>
      <c r="GD61" s="269"/>
      <c r="GE61" s="269"/>
      <c r="GF61" s="269"/>
      <c r="GG61" s="270"/>
      <c r="GH61" s="271"/>
      <c r="GI61" s="272"/>
      <c r="GJ61" s="273"/>
      <c r="GK61" s="273"/>
      <c r="GL61" s="273"/>
      <c r="GM61" s="273"/>
      <c r="GN61" s="40"/>
      <c r="GO61" s="269"/>
      <c r="GP61" s="33"/>
      <c r="GQ61" s="269"/>
      <c r="GR61" s="269"/>
      <c r="GS61" s="269"/>
      <c r="GT61" s="270"/>
      <c r="GU61" s="271"/>
      <c r="GV61" s="272"/>
      <c r="GW61" s="273"/>
      <c r="GX61" s="273"/>
      <c r="GY61" s="273"/>
      <c r="GZ61" s="273"/>
      <c r="HA61" s="40"/>
      <c r="HB61" s="269"/>
      <c r="HC61" s="33"/>
      <c r="HD61" s="269"/>
      <c r="HE61" s="269"/>
      <c r="HF61" s="269"/>
      <c r="HG61" s="270"/>
      <c r="HH61" s="271"/>
      <c r="HI61" s="272"/>
      <c r="HJ61" s="273"/>
      <c r="HK61" s="273"/>
      <c r="HL61" s="273"/>
      <c r="HM61" s="273"/>
      <c r="HN61" s="40"/>
      <c r="HO61" s="269"/>
      <c r="HP61" s="33"/>
      <c r="HQ61" s="269"/>
      <c r="HR61" s="269"/>
      <c r="HS61" s="269"/>
      <c r="HT61" s="270"/>
      <c r="HU61" s="271"/>
      <c r="HV61" s="272"/>
      <c r="HW61" s="273"/>
      <c r="HX61" s="273"/>
      <c r="HY61" s="273"/>
      <c r="HZ61" s="273"/>
      <c r="IA61" s="40"/>
      <c r="IB61" s="269"/>
      <c r="IC61" s="33"/>
      <c r="ID61" s="269"/>
      <c r="IE61" s="269"/>
      <c r="IF61" s="269"/>
      <c r="IG61" s="270"/>
      <c r="IH61" s="271"/>
      <c r="II61" s="272"/>
      <c r="IJ61" s="38"/>
      <c r="IK61" s="38"/>
      <c r="IL61" s="38"/>
      <c r="IM61" s="38"/>
    </row>
    <row r="62" spans="1:247" s="16" customFormat="1" ht="15.75" customHeight="1" thickBot="1">
      <c r="A62" s="2"/>
      <c r="B62" s="581" t="s">
        <v>114</v>
      </c>
      <c r="C62" s="162">
        <v>563</v>
      </c>
      <c r="D62" s="97"/>
      <c r="E62" s="162">
        <f>SUM(C62:D62)</f>
        <v>563</v>
      </c>
      <c r="F62" s="141">
        <v>2529.6362736310798</v>
      </c>
      <c r="G62" s="164"/>
      <c r="H62" s="162">
        <f>E62*F62</f>
        <v>1424185.222054298</v>
      </c>
      <c r="I62" s="233"/>
      <c r="J62" s="582">
        <f t="shared" si="12"/>
        <v>1424185.222054298</v>
      </c>
      <c r="K62" s="35"/>
      <c r="L62" s="409">
        <f t="shared" si="13"/>
        <v>1424185.222054298</v>
      </c>
      <c r="M62"/>
      <c r="N62"/>
      <c r="O62"/>
      <c r="X62" s="275"/>
      <c r="Y62" s="273"/>
      <c r="Z62" s="273"/>
      <c r="AA62" s="35"/>
      <c r="AB62" s="274"/>
      <c r="AC62" s="275"/>
      <c r="AD62" s="274"/>
      <c r="AE62" s="274"/>
      <c r="AF62" s="274"/>
      <c r="AG62" s="270"/>
      <c r="AH62" s="274"/>
      <c r="AI62" s="275"/>
      <c r="AJ62" s="273"/>
      <c r="AK62" s="273"/>
      <c r="AL62" s="273"/>
      <c r="AM62" s="273"/>
      <c r="AN62" s="35"/>
      <c r="AO62" s="274"/>
      <c r="AP62" s="275"/>
      <c r="AQ62" s="274"/>
      <c r="AR62" s="274"/>
      <c r="AS62" s="274"/>
      <c r="AT62" s="270"/>
      <c r="AU62" s="274"/>
      <c r="AV62" s="275"/>
      <c r="AW62" s="273"/>
      <c r="AX62" s="273"/>
      <c r="AY62" s="273"/>
      <c r="AZ62" s="273"/>
      <c r="BA62" s="35"/>
      <c r="BB62" s="274"/>
      <c r="BC62" s="275"/>
      <c r="BD62" s="274"/>
      <c r="BE62" s="274"/>
      <c r="BF62" s="274"/>
      <c r="BG62" s="270"/>
      <c r="BH62" s="274"/>
      <c r="BI62" s="275"/>
      <c r="BJ62" s="273"/>
      <c r="BK62" s="273"/>
      <c r="BL62" s="273"/>
      <c r="BM62" s="273"/>
      <c r="BN62" s="35"/>
      <c r="BO62" s="274"/>
      <c r="BP62" s="275"/>
      <c r="BQ62" s="274"/>
      <c r="BR62" s="274"/>
      <c r="BS62" s="274"/>
      <c r="BT62" s="270"/>
      <c r="BU62" s="274"/>
      <c r="BV62" s="275"/>
      <c r="BW62" s="273"/>
      <c r="BX62" s="273"/>
      <c r="BY62" s="273"/>
      <c r="BZ62" s="273"/>
      <c r="CA62" s="35"/>
      <c r="CB62" s="274"/>
      <c r="CC62" s="275"/>
      <c r="CD62" s="274"/>
      <c r="CE62" s="274"/>
      <c r="CF62" s="274"/>
      <c r="CG62" s="270"/>
      <c r="CH62" s="274"/>
      <c r="CI62" s="275"/>
      <c r="CJ62" s="273"/>
      <c r="CK62" s="273"/>
      <c r="CL62" s="273"/>
      <c r="CM62" s="273"/>
      <c r="CN62" s="35"/>
      <c r="CO62" s="274"/>
      <c r="CP62" s="275"/>
      <c r="CQ62" s="274"/>
      <c r="CR62" s="274"/>
      <c r="CS62" s="274"/>
      <c r="CT62" s="270"/>
      <c r="CU62" s="274"/>
      <c r="CV62" s="275"/>
      <c r="CW62" s="273"/>
      <c r="CX62" s="273"/>
      <c r="CY62" s="273"/>
      <c r="CZ62" s="273"/>
      <c r="DA62" s="35"/>
      <c r="DB62" s="274"/>
      <c r="DC62" s="275"/>
      <c r="DD62" s="274"/>
      <c r="DE62" s="274"/>
      <c r="DF62" s="274"/>
      <c r="DG62" s="270"/>
      <c r="DH62" s="274"/>
      <c r="DI62" s="275"/>
      <c r="DJ62" s="273"/>
      <c r="DK62" s="273"/>
      <c r="DL62" s="273"/>
      <c r="DM62" s="273"/>
      <c r="DN62" s="35"/>
      <c r="DO62" s="274"/>
      <c r="DP62" s="275"/>
      <c r="DQ62" s="274"/>
      <c r="DR62" s="274"/>
      <c r="DS62" s="274"/>
      <c r="DT62" s="270"/>
      <c r="DU62" s="274"/>
      <c r="DV62" s="275"/>
      <c r="DW62" s="273"/>
      <c r="DX62" s="273"/>
      <c r="DY62" s="273"/>
      <c r="DZ62" s="273"/>
      <c r="EA62" s="35"/>
      <c r="EB62" s="274"/>
      <c r="EC62" s="275"/>
      <c r="ED62" s="274"/>
      <c r="EE62" s="274"/>
      <c r="EF62" s="274"/>
      <c r="EG62" s="270"/>
      <c r="EH62" s="274"/>
      <c r="EI62" s="275"/>
      <c r="EJ62" s="273"/>
      <c r="EK62" s="273"/>
      <c r="EL62" s="273"/>
      <c r="EM62" s="273"/>
      <c r="EN62" s="35"/>
      <c r="EO62" s="274"/>
      <c r="EP62" s="275"/>
      <c r="EQ62" s="274"/>
      <c r="ER62" s="274"/>
      <c r="ES62" s="274"/>
      <c r="ET62" s="270"/>
      <c r="EU62" s="274"/>
      <c r="EV62" s="275"/>
      <c r="EW62" s="273"/>
      <c r="EX62" s="273"/>
      <c r="EY62" s="273"/>
      <c r="EZ62" s="273"/>
      <c r="FA62" s="35"/>
      <c r="FB62" s="274"/>
      <c r="FC62" s="275"/>
      <c r="FD62" s="274"/>
      <c r="FE62" s="274"/>
      <c r="FF62" s="274"/>
      <c r="FG62" s="270"/>
      <c r="FH62" s="274"/>
      <c r="FI62" s="275"/>
      <c r="FJ62" s="273"/>
      <c r="FK62" s="273"/>
      <c r="FL62" s="273"/>
      <c r="FM62" s="273"/>
      <c r="FN62" s="35"/>
      <c r="FO62" s="274"/>
      <c r="FP62" s="275"/>
      <c r="FQ62" s="274"/>
      <c r="FR62" s="274"/>
      <c r="FS62" s="274"/>
      <c r="FT62" s="270"/>
      <c r="FU62" s="274"/>
      <c r="FV62" s="275"/>
      <c r="FW62" s="273"/>
      <c r="FX62" s="273"/>
      <c r="FY62" s="273"/>
      <c r="FZ62" s="273"/>
      <c r="GA62" s="35"/>
      <c r="GB62" s="274"/>
      <c r="GC62" s="275"/>
      <c r="GD62" s="274"/>
      <c r="GE62" s="274"/>
      <c r="GF62" s="274"/>
      <c r="GG62" s="270"/>
      <c r="GH62" s="274"/>
      <c r="GI62" s="275"/>
      <c r="GJ62" s="273"/>
      <c r="GK62" s="273"/>
      <c r="GL62" s="273"/>
      <c r="GM62" s="273"/>
      <c r="GN62" s="35"/>
      <c r="GO62" s="274"/>
      <c r="GP62" s="275"/>
      <c r="GQ62" s="274"/>
      <c r="GR62" s="274"/>
      <c r="GS62" s="274"/>
      <c r="GT62" s="270"/>
      <c r="GU62" s="274"/>
      <c r="GV62" s="275"/>
      <c r="GW62" s="273"/>
      <c r="GX62" s="273"/>
      <c r="GY62" s="273"/>
      <c r="GZ62" s="273"/>
      <c r="HA62" s="35"/>
      <c r="HB62" s="274"/>
      <c r="HC62" s="275"/>
      <c r="HD62" s="274"/>
      <c r="HE62" s="274"/>
      <c r="HF62" s="274"/>
      <c r="HG62" s="270"/>
      <c r="HH62" s="274"/>
      <c r="HI62" s="275"/>
      <c r="HJ62" s="273"/>
      <c r="HK62" s="273"/>
      <c r="HL62" s="273"/>
      <c r="HM62" s="273"/>
      <c r="HN62" s="35"/>
      <c r="HO62" s="274"/>
      <c r="HP62" s="275"/>
      <c r="HQ62" s="274"/>
      <c r="HR62" s="274"/>
      <c r="HS62" s="274"/>
      <c r="HT62" s="270"/>
      <c r="HU62" s="274"/>
      <c r="HV62" s="275"/>
      <c r="HW62" s="273"/>
      <c r="HX62" s="273"/>
      <c r="HY62" s="273"/>
      <c r="HZ62" s="273"/>
      <c r="IA62" s="35"/>
      <c r="IB62" s="274"/>
      <c r="IC62" s="275"/>
      <c r="ID62" s="274"/>
      <c r="IE62" s="274"/>
      <c r="IF62" s="274"/>
      <c r="IG62" s="270"/>
      <c r="IH62" s="274"/>
      <c r="II62" s="275"/>
      <c r="IJ62" s="38"/>
      <c r="IK62" s="38"/>
      <c r="IL62" s="38"/>
      <c r="IM62" s="38"/>
    </row>
    <row r="63" spans="1:247" s="16" customFormat="1" ht="15.75" thickBot="1">
      <c r="A63" s="2"/>
      <c r="B63" s="581" t="s">
        <v>115</v>
      </c>
      <c r="C63" s="162"/>
      <c r="D63" s="97"/>
      <c r="E63" s="162"/>
      <c r="F63" s="394">
        <v>0.05</v>
      </c>
      <c r="G63" s="164"/>
      <c r="H63" s="162">
        <f>SUM($J$60:$J$62)*F63</f>
        <v>139346.61616083462</v>
      </c>
      <c r="I63" s="233"/>
      <c r="J63" s="582">
        <f t="shared" si="12"/>
        <v>139346.61616083462</v>
      </c>
      <c r="K63" s="35"/>
      <c r="L63" s="409">
        <f t="shared" si="13"/>
        <v>139346.61616083462</v>
      </c>
      <c r="M63"/>
      <c r="N63"/>
      <c r="O63"/>
      <c r="X63" s="275"/>
      <c r="Y63" s="273"/>
      <c r="Z63" s="273"/>
      <c r="AA63" s="35"/>
      <c r="AB63" s="274"/>
      <c r="AC63" s="275"/>
      <c r="AD63" s="274"/>
      <c r="AE63" s="274"/>
      <c r="AF63" s="274"/>
      <c r="AG63" s="270"/>
      <c r="AH63" s="274"/>
      <c r="AI63" s="275"/>
      <c r="AJ63" s="273"/>
      <c r="AK63" s="273"/>
      <c r="AL63" s="273"/>
      <c r="AM63" s="273"/>
      <c r="AN63" s="35"/>
      <c r="AO63" s="274"/>
      <c r="AP63" s="275"/>
      <c r="AQ63" s="274"/>
      <c r="AR63" s="274"/>
      <c r="AS63" s="274"/>
      <c r="AT63" s="270"/>
      <c r="AU63" s="274"/>
      <c r="AV63" s="275"/>
      <c r="AW63" s="273"/>
      <c r="AX63" s="273"/>
      <c r="AY63" s="273"/>
      <c r="AZ63" s="273"/>
      <c r="BA63" s="35"/>
      <c r="BB63" s="274"/>
      <c r="BC63" s="275"/>
      <c r="BD63" s="274"/>
      <c r="BE63" s="274"/>
      <c r="BF63" s="274"/>
      <c r="BG63" s="270"/>
      <c r="BH63" s="274"/>
      <c r="BI63" s="275"/>
      <c r="BJ63" s="273"/>
      <c r="BK63" s="273"/>
      <c r="BL63" s="273"/>
      <c r="BM63" s="273"/>
      <c r="BN63" s="35"/>
      <c r="BO63" s="274"/>
      <c r="BP63" s="275"/>
      <c r="BQ63" s="274"/>
      <c r="BR63" s="274"/>
      <c r="BS63" s="274"/>
      <c r="BT63" s="270"/>
      <c r="BU63" s="274"/>
      <c r="BV63" s="275"/>
      <c r="BW63" s="273"/>
      <c r="BX63" s="273"/>
      <c r="BY63" s="273"/>
      <c r="BZ63" s="273"/>
      <c r="CA63" s="35"/>
      <c r="CB63" s="274"/>
      <c r="CC63" s="275"/>
      <c r="CD63" s="274"/>
      <c r="CE63" s="274"/>
      <c r="CF63" s="274"/>
      <c r="CG63" s="270"/>
      <c r="CH63" s="274"/>
      <c r="CI63" s="275"/>
      <c r="CJ63" s="273"/>
      <c r="CK63" s="273"/>
      <c r="CL63" s="273"/>
      <c r="CM63" s="273"/>
      <c r="CN63" s="35"/>
      <c r="CO63" s="274"/>
      <c r="CP63" s="275"/>
      <c r="CQ63" s="274"/>
      <c r="CR63" s="274"/>
      <c r="CS63" s="274"/>
      <c r="CT63" s="270"/>
      <c r="CU63" s="274"/>
      <c r="CV63" s="275"/>
      <c r="CW63" s="273"/>
      <c r="CX63" s="273"/>
      <c r="CY63" s="273"/>
      <c r="CZ63" s="273"/>
      <c r="DA63" s="35"/>
      <c r="DB63" s="274"/>
      <c r="DC63" s="275"/>
      <c r="DD63" s="274"/>
      <c r="DE63" s="274"/>
      <c r="DF63" s="274"/>
      <c r="DG63" s="270"/>
      <c r="DH63" s="274"/>
      <c r="DI63" s="275"/>
      <c r="DJ63" s="273"/>
      <c r="DK63" s="273"/>
      <c r="DL63" s="273"/>
      <c r="DM63" s="273"/>
      <c r="DN63" s="35"/>
      <c r="DO63" s="274"/>
      <c r="DP63" s="275"/>
      <c r="DQ63" s="274"/>
      <c r="DR63" s="274"/>
      <c r="DS63" s="274"/>
      <c r="DT63" s="270"/>
      <c r="DU63" s="274"/>
      <c r="DV63" s="275"/>
      <c r="DW63" s="273"/>
      <c r="DX63" s="273"/>
      <c r="DY63" s="273"/>
      <c r="DZ63" s="273"/>
      <c r="EA63" s="35"/>
      <c r="EB63" s="274"/>
      <c r="EC63" s="275"/>
      <c r="ED63" s="274"/>
      <c r="EE63" s="274"/>
      <c r="EF63" s="274"/>
      <c r="EG63" s="270"/>
      <c r="EH63" s="274"/>
      <c r="EI63" s="275"/>
      <c r="EJ63" s="273"/>
      <c r="EK63" s="273"/>
      <c r="EL63" s="273"/>
      <c r="EM63" s="273"/>
      <c r="EN63" s="35"/>
      <c r="EO63" s="274"/>
      <c r="EP63" s="275"/>
      <c r="EQ63" s="274"/>
      <c r="ER63" s="274"/>
      <c r="ES63" s="274"/>
      <c r="ET63" s="270"/>
      <c r="EU63" s="274"/>
      <c r="EV63" s="275"/>
      <c r="EW63" s="273"/>
      <c r="EX63" s="273"/>
      <c r="EY63" s="273"/>
      <c r="EZ63" s="273"/>
      <c r="FA63" s="35"/>
      <c r="FB63" s="274"/>
      <c r="FC63" s="275"/>
      <c r="FD63" s="274"/>
      <c r="FE63" s="274"/>
      <c r="FF63" s="274"/>
      <c r="FG63" s="270"/>
      <c r="FH63" s="274"/>
      <c r="FI63" s="275"/>
      <c r="FJ63" s="273"/>
      <c r="FK63" s="273"/>
      <c r="FL63" s="273"/>
      <c r="FM63" s="273"/>
      <c r="FN63" s="35"/>
      <c r="FO63" s="274"/>
      <c r="FP63" s="275"/>
      <c r="FQ63" s="274"/>
      <c r="FR63" s="274"/>
      <c r="FS63" s="274"/>
      <c r="FT63" s="270"/>
      <c r="FU63" s="274"/>
      <c r="FV63" s="275"/>
      <c r="FW63" s="273"/>
      <c r="FX63" s="273"/>
      <c r="FY63" s="273"/>
      <c r="FZ63" s="273"/>
      <c r="GA63" s="35"/>
      <c r="GB63" s="274"/>
      <c r="GC63" s="275"/>
      <c r="GD63" s="274"/>
      <c r="GE63" s="274"/>
      <c r="GF63" s="274"/>
      <c r="GG63" s="270"/>
      <c r="GH63" s="274"/>
      <c r="GI63" s="275"/>
      <c r="GJ63" s="273"/>
      <c r="GK63" s="273"/>
      <c r="GL63" s="273"/>
      <c r="GM63" s="273"/>
      <c r="GN63" s="35"/>
      <c r="GO63" s="274"/>
      <c r="GP63" s="275"/>
      <c r="GQ63" s="274"/>
      <c r="GR63" s="274"/>
      <c r="GS63" s="274"/>
      <c r="GT63" s="270"/>
      <c r="GU63" s="274"/>
      <c r="GV63" s="275"/>
      <c r="GW63" s="273"/>
      <c r="GX63" s="273"/>
      <c r="GY63" s="273"/>
      <c r="GZ63" s="273"/>
      <c r="HA63" s="35"/>
      <c r="HB63" s="274"/>
      <c r="HC63" s="275"/>
      <c r="HD63" s="274"/>
      <c r="HE63" s="274"/>
      <c r="HF63" s="274"/>
      <c r="HG63" s="270"/>
      <c r="HH63" s="274"/>
      <c r="HI63" s="275"/>
      <c r="HJ63" s="273"/>
      <c r="HK63" s="273"/>
      <c r="HL63" s="273"/>
      <c r="HM63" s="273"/>
      <c r="HN63" s="35"/>
      <c r="HO63" s="274"/>
      <c r="HP63" s="275"/>
      <c r="HQ63" s="274"/>
      <c r="HR63" s="274"/>
      <c r="HS63" s="274"/>
      <c r="HT63" s="270"/>
      <c r="HU63" s="274"/>
      <c r="HV63" s="275"/>
      <c r="HW63" s="273"/>
      <c r="HX63" s="273"/>
      <c r="HY63" s="273"/>
      <c r="HZ63" s="273"/>
      <c r="IA63" s="35"/>
      <c r="IB63" s="274"/>
      <c r="IC63" s="275"/>
      <c r="ID63" s="274"/>
      <c r="IE63" s="274"/>
      <c r="IF63" s="274"/>
      <c r="IG63" s="270"/>
      <c r="IH63" s="274"/>
      <c r="II63" s="275"/>
      <c r="IJ63" s="38"/>
      <c r="IK63" s="38"/>
      <c r="IL63" s="38"/>
      <c r="IM63" s="38"/>
    </row>
    <row r="64" spans="1:247" s="16" customFormat="1" ht="15.75" thickBot="1">
      <c r="A64" s="2"/>
      <c r="B64" s="581" t="s">
        <v>116</v>
      </c>
      <c r="C64" s="162"/>
      <c r="D64" s="97"/>
      <c r="E64" s="162"/>
      <c r="F64" s="394">
        <v>0.1</v>
      </c>
      <c r="G64" s="164"/>
      <c r="H64" s="162">
        <f>SUM($J$60:$J$63)*F64</f>
        <v>292627.8939377527</v>
      </c>
      <c r="I64" s="233"/>
      <c r="J64" s="582">
        <f t="shared" si="12"/>
        <v>292627.8939377527</v>
      </c>
      <c r="K64" s="35"/>
      <c r="L64" s="409">
        <f t="shared" si="13"/>
        <v>292627.8939377527</v>
      </c>
      <c r="M64"/>
      <c r="N64"/>
      <c r="O64"/>
      <c r="X64" s="275"/>
      <c r="Y64" s="273"/>
      <c r="Z64" s="273"/>
      <c r="AA64" s="35"/>
      <c r="AB64" s="274"/>
      <c r="AC64" s="275"/>
      <c r="AD64" s="274"/>
      <c r="AE64" s="274"/>
      <c r="AF64" s="274"/>
      <c r="AG64" s="270"/>
      <c r="AH64" s="274"/>
      <c r="AI64" s="275"/>
      <c r="AJ64" s="273"/>
      <c r="AK64" s="273"/>
      <c r="AL64" s="273"/>
      <c r="AM64" s="273"/>
      <c r="AN64" s="35"/>
      <c r="AO64" s="274"/>
      <c r="AP64" s="275"/>
      <c r="AQ64" s="274"/>
      <c r="AR64" s="274"/>
      <c r="AS64" s="274"/>
      <c r="AT64" s="270"/>
      <c r="AU64" s="274"/>
      <c r="AV64" s="275"/>
      <c r="AW64" s="273"/>
      <c r="AX64" s="273"/>
      <c r="AY64" s="273"/>
      <c r="AZ64" s="273"/>
      <c r="BA64" s="35"/>
      <c r="BB64" s="274"/>
      <c r="BC64" s="275"/>
      <c r="BD64" s="274"/>
      <c r="BE64" s="274"/>
      <c r="BF64" s="274"/>
      <c r="BG64" s="270"/>
      <c r="BH64" s="274"/>
      <c r="BI64" s="275"/>
      <c r="BJ64" s="273"/>
      <c r="BK64" s="273"/>
      <c r="BL64" s="273"/>
      <c r="BM64" s="273"/>
      <c r="BN64" s="35"/>
      <c r="BO64" s="274"/>
      <c r="BP64" s="275"/>
      <c r="BQ64" s="274"/>
      <c r="BR64" s="274"/>
      <c r="BS64" s="274"/>
      <c r="BT64" s="270"/>
      <c r="BU64" s="274"/>
      <c r="BV64" s="275"/>
      <c r="BW64" s="273"/>
      <c r="BX64" s="273"/>
      <c r="BY64" s="273"/>
      <c r="BZ64" s="273"/>
      <c r="CA64" s="35"/>
      <c r="CB64" s="274"/>
      <c r="CC64" s="275"/>
      <c r="CD64" s="274"/>
      <c r="CE64" s="274"/>
      <c r="CF64" s="274"/>
      <c r="CG64" s="270"/>
      <c r="CH64" s="274"/>
      <c r="CI64" s="275"/>
      <c r="CJ64" s="273"/>
      <c r="CK64" s="273"/>
      <c r="CL64" s="273"/>
      <c r="CM64" s="273"/>
      <c r="CN64" s="35"/>
      <c r="CO64" s="274"/>
      <c r="CP64" s="275"/>
      <c r="CQ64" s="274"/>
      <c r="CR64" s="274"/>
      <c r="CS64" s="274"/>
      <c r="CT64" s="270"/>
      <c r="CU64" s="274"/>
      <c r="CV64" s="275"/>
      <c r="CW64" s="273"/>
      <c r="CX64" s="273"/>
      <c r="CY64" s="273"/>
      <c r="CZ64" s="273"/>
      <c r="DA64" s="35"/>
      <c r="DB64" s="274"/>
      <c r="DC64" s="275"/>
      <c r="DD64" s="274"/>
      <c r="DE64" s="274"/>
      <c r="DF64" s="274"/>
      <c r="DG64" s="270"/>
      <c r="DH64" s="274"/>
      <c r="DI64" s="275"/>
      <c r="DJ64" s="273"/>
      <c r="DK64" s="273"/>
      <c r="DL64" s="273"/>
      <c r="DM64" s="273"/>
      <c r="DN64" s="35"/>
      <c r="DO64" s="274"/>
      <c r="DP64" s="275"/>
      <c r="DQ64" s="274"/>
      <c r="DR64" s="274"/>
      <c r="DS64" s="274"/>
      <c r="DT64" s="270"/>
      <c r="DU64" s="274"/>
      <c r="DV64" s="275"/>
      <c r="DW64" s="273"/>
      <c r="DX64" s="273"/>
      <c r="DY64" s="273"/>
      <c r="DZ64" s="273"/>
      <c r="EA64" s="35"/>
      <c r="EB64" s="274"/>
      <c r="EC64" s="275"/>
      <c r="ED64" s="274"/>
      <c r="EE64" s="274"/>
      <c r="EF64" s="274"/>
      <c r="EG64" s="270"/>
      <c r="EH64" s="274"/>
      <c r="EI64" s="275"/>
      <c r="EJ64" s="273"/>
      <c r="EK64" s="273"/>
      <c r="EL64" s="273"/>
      <c r="EM64" s="273"/>
      <c r="EN64" s="35"/>
      <c r="EO64" s="274"/>
      <c r="EP64" s="275"/>
      <c r="EQ64" s="274"/>
      <c r="ER64" s="274"/>
      <c r="ES64" s="274"/>
      <c r="ET64" s="270"/>
      <c r="EU64" s="274"/>
      <c r="EV64" s="275"/>
      <c r="EW64" s="273"/>
      <c r="EX64" s="273"/>
      <c r="EY64" s="273"/>
      <c r="EZ64" s="273"/>
      <c r="FA64" s="35"/>
      <c r="FB64" s="274"/>
      <c r="FC64" s="275"/>
      <c r="FD64" s="274"/>
      <c r="FE64" s="274"/>
      <c r="FF64" s="274"/>
      <c r="FG64" s="270"/>
      <c r="FH64" s="274"/>
      <c r="FI64" s="275"/>
      <c r="FJ64" s="273"/>
      <c r="FK64" s="273"/>
      <c r="FL64" s="273"/>
      <c r="FM64" s="273"/>
      <c r="FN64" s="35"/>
      <c r="FO64" s="274"/>
      <c r="FP64" s="275"/>
      <c r="FQ64" s="274"/>
      <c r="FR64" s="274"/>
      <c r="FS64" s="274"/>
      <c r="FT64" s="270"/>
      <c r="FU64" s="274"/>
      <c r="FV64" s="275"/>
      <c r="FW64" s="273"/>
      <c r="FX64" s="273"/>
      <c r="FY64" s="273"/>
      <c r="FZ64" s="273"/>
      <c r="GA64" s="35"/>
      <c r="GB64" s="274"/>
      <c r="GC64" s="275"/>
      <c r="GD64" s="274"/>
      <c r="GE64" s="274"/>
      <c r="GF64" s="274"/>
      <c r="GG64" s="270"/>
      <c r="GH64" s="274"/>
      <c r="GI64" s="275"/>
      <c r="GJ64" s="273"/>
      <c r="GK64" s="273"/>
      <c r="GL64" s="273"/>
      <c r="GM64" s="273"/>
      <c r="GN64" s="35"/>
      <c r="GO64" s="274"/>
      <c r="GP64" s="275"/>
      <c r="GQ64" s="274"/>
      <c r="GR64" s="274"/>
      <c r="GS64" s="274"/>
      <c r="GT64" s="270"/>
      <c r="GU64" s="274"/>
      <c r="GV64" s="275"/>
      <c r="GW64" s="273"/>
      <c r="GX64" s="273"/>
      <c r="GY64" s="273"/>
      <c r="GZ64" s="273"/>
      <c r="HA64" s="35"/>
      <c r="HB64" s="274"/>
      <c r="HC64" s="275"/>
      <c r="HD64" s="274"/>
      <c r="HE64" s="274"/>
      <c r="HF64" s="274"/>
      <c r="HG64" s="270"/>
      <c r="HH64" s="274"/>
      <c r="HI64" s="275"/>
      <c r="HJ64" s="273"/>
      <c r="HK64" s="273"/>
      <c r="HL64" s="273"/>
      <c r="HM64" s="273"/>
      <c r="HN64" s="35"/>
      <c r="HO64" s="274"/>
      <c r="HP64" s="275"/>
      <c r="HQ64" s="274"/>
      <c r="HR64" s="274"/>
      <c r="HS64" s="274"/>
      <c r="HT64" s="270"/>
      <c r="HU64" s="274"/>
      <c r="HV64" s="275"/>
      <c r="HW64" s="273"/>
      <c r="HX64" s="273"/>
      <c r="HY64" s="273"/>
      <c r="HZ64" s="273"/>
      <c r="IA64" s="35"/>
      <c r="IB64" s="274"/>
      <c r="IC64" s="275"/>
      <c r="ID64" s="274"/>
      <c r="IE64" s="274"/>
      <c r="IF64" s="274"/>
      <c r="IG64" s="270"/>
      <c r="IH64" s="274"/>
      <c r="II64" s="275"/>
      <c r="IJ64" s="38"/>
      <c r="IK64" s="38"/>
      <c r="IL64" s="38"/>
      <c r="IM64" s="38"/>
    </row>
    <row r="65" spans="1:247" s="16" customFormat="1" ht="15.75" thickBot="1">
      <c r="A65" s="2"/>
      <c r="B65" s="581" t="s">
        <v>117</v>
      </c>
      <c r="C65" s="162"/>
      <c r="D65" s="97"/>
      <c r="E65" s="162"/>
      <c r="F65" s="394">
        <v>0.02</v>
      </c>
      <c r="G65" s="164"/>
      <c r="H65" s="162">
        <f>SUM($J$60:$J$63)*F65</f>
        <v>58525.578787550534</v>
      </c>
      <c r="I65" s="233"/>
      <c r="J65" s="582">
        <f t="shared" si="12"/>
        <v>58525.578787550534</v>
      </c>
      <c r="K65" s="35"/>
      <c r="L65" s="409">
        <f t="shared" si="13"/>
        <v>58525.578787550534</v>
      </c>
      <c r="M65"/>
      <c r="N65"/>
      <c r="O65"/>
      <c r="X65" s="275"/>
      <c r="Y65" s="273"/>
      <c r="Z65" s="273"/>
      <c r="AA65" s="35"/>
      <c r="AB65" s="274"/>
      <c r="AC65" s="275"/>
      <c r="AD65" s="274"/>
      <c r="AE65" s="274"/>
      <c r="AF65" s="274"/>
      <c r="AG65" s="270"/>
      <c r="AH65" s="274"/>
      <c r="AI65" s="275"/>
      <c r="AJ65" s="273"/>
      <c r="AK65" s="273"/>
      <c r="AL65" s="273"/>
      <c r="AM65" s="273"/>
      <c r="AN65" s="35"/>
      <c r="AO65" s="274"/>
      <c r="AP65" s="275"/>
      <c r="AQ65" s="274"/>
      <c r="AR65" s="274"/>
      <c r="AS65" s="274"/>
      <c r="AT65" s="270"/>
      <c r="AU65" s="274"/>
      <c r="AV65" s="275"/>
      <c r="AW65" s="273"/>
      <c r="AX65" s="273"/>
      <c r="AY65" s="273"/>
      <c r="AZ65" s="273"/>
      <c r="BA65" s="35"/>
      <c r="BB65" s="274"/>
      <c r="BC65" s="275"/>
      <c r="BD65" s="274"/>
      <c r="BE65" s="274"/>
      <c r="BF65" s="274"/>
      <c r="BG65" s="270"/>
      <c r="BH65" s="274"/>
      <c r="BI65" s="275"/>
      <c r="BJ65" s="273"/>
      <c r="BK65" s="273"/>
      <c r="BL65" s="273"/>
      <c r="BM65" s="273"/>
      <c r="BN65" s="35"/>
      <c r="BO65" s="274"/>
      <c r="BP65" s="275"/>
      <c r="BQ65" s="274"/>
      <c r="BR65" s="274"/>
      <c r="BS65" s="274"/>
      <c r="BT65" s="270"/>
      <c r="BU65" s="274"/>
      <c r="BV65" s="275"/>
      <c r="BW65" s="273"/>
      <c r="BX65" s="273"/>
      <c r="BY65" s="273"/>
      <c r="BZ65" s="273"/>
      <c r="CA65" s="35"/>
      <c r="CB65" s="274"/>
      <c r="CC65" s="275"/>
      <c r="CD65" s="274"/>
      <c r="CE65" s="274"/>
      <c r="CF65" s="274"/>
      <c r="CG65" s="270"/>
      <c r="CH65" s="274"/>
      <c r="CI65" s="275"/>
      <c r="CJ65" s="273"/>
      <c r="CK65" s="273"/>
      <c r="CL65" s="273"/>
      <c r="CM65" s="273"/>
      <c r="CN65" s="35"/>
      <c r="CO65" s="274"/>
      <c r="CP65" s="275"/>
      <c r="CQ65" s="274"/>
      <c r="CR65" s="274"/>
      <c r="CS65" s="274"/>
      <c r="CT65" s="270"/>
      <c r="CU65" s="274"/>
      <c r="CV65" s="275"/>
      <c r="CW65" s="273"/>
      <c r="CX65" s="273"/>
      <c r="CY65" s="273"/>
      <c r="CZ65" s="273"/>
      <c r="DA65" s="35"/>
      <c r="DB65" s="274"/>
      <c r="DC65" s="275"/>
      <c r="DD65" s="274"/>
      <c r="DE65" s="274"/>
      <c r="DF65" s="274"/>
      <c r="DG65" s="270"/>
      <c r="DH65" s="274"/>
      <c r="DI65" s="275"/>
      <c r="DJ65" s="273"/>
      <c r="DK65" s="273"/>
      <c r="DL65" s="273"/>
      <c r="DM65" s="273"/>
      <c r="DN65" s="35"/>
      <c r="DO65" s="274"/>
      <c r="DP65" s="275"/>
      <c r="DQ65" s="274"/>
      <c r="DR65" s="274"/>
      <c r="DS65" s="274"/>
      <c r="DT65" s="270"/>
      <c r="DU65" s="274"/>
      <c r="DV65" s="275"/>
      <c r="DW65" s="273"/>
      <c r="DX65" s="273"/>
      <c r="DY65" s="273"/>
      <c r="DZ65" s="273"/>
      <c r="EA65" s="35"/>
      <c r="EB65" s="274"/>
      <c r="EC65" s="275"/>
      <c r="ED65" s="274"/>
      <c r="EE65" s="274"/>
      <c r="EF65" s="274"/>
      <c r="EG65" s="270"/>
      <c r="EH65" s="274"/>
      <c r="EI65" s="275"/>
      <c r="EJ65" s="273"/>
      <c r="EK65" s="273"/>
      <c r="EL65" s="273"/>
      <c r="EM65" s="273"/>
      <c r="EN65" s="35"/>
      <c r="EO65" s="274"/>
      <c r="EP65" s="275"/>
      <c r="EQ65" s="274"/>
      <c r="ER65" s="274"/>
      <c r="ES65" s="274"/>
      <c r="ET65" s="270"/>
      <c r="EU65" s="274"/>
      <c r="EV65" s="275"/>
      <c r="EW65" s="273"/>
      <c r="EX65" s="273"/>
      <c r="EY65" s="273"/>
      <c r="EZ65" s="273"/>
      <c r="FA65" s="35"/>
      <c r="FB65" s="274"/>
      <c r="FC65" s="275"/>
      <c r="FD65" s="274"/>
      <c r="FE65" s="274"/>
      <c r="FF65" s="274"/>
      <c r="FG65" s="270"/>
      <c r="FH65" s="274"/>
      <c r="FI65" s="275"/>
      <c r="FJ65" s="273"/>
      <c r="FK65" s="273"/>
      <c r="FL65" s="273"/>
      <c r="FM65" s="273"/>
      <c r="FN65" s="35"/>
      <c r="FO65" s="274"/>
      <c r="FP65" s="275"/>
      <c r="FQ65" s="274"/>
      <c r="FR65" s="274"/>
      <c r="FS65" s="274"/>
      <c r="FT65" s="270"/>
      <c r="FU65" s="274"/>
      <c r="FV65" s="275"/>
      <c r="FW65" s="273"/>
      <c r="FX65" s="273"/>
      <c r="FY65" s="273"/>
      <c r="FZ65" s="273"/>
      <c r="GA65" s="35"/>
      <c r="GB65" s="274"/>
      <c r="GC65" s="275"/>
      <c r="GD65" s="274"/>
      <c r="GE65" s="274"/>
      <c r="GF65" s="274"/>
      <c r="GG65" s="270"/>
      <c r="GH65" s="274"/>
      <c r="GI65" s="275"/>
      <c r="GJ65" s="273"/>
      <c r="GK65" s="273"/>
      <c r="GL65" s="273"/>
      <c r="GM65" s="273"/>
      <c r="GN65" s="35"/>
      <c r="GO65" s="274"/>
      <c r="GP65" s="275"/>
      <c r="GQ65" s="274"/>
      <c r="GR65" s="274"/>
      <c r="GS65" s="274"/>
      <c r="GT65" s="270"/>
      <c r="GU65" s="274"/>
      <c r="GV65" s="275"/>
      <c r="GW65" s="273"/>
      <c r="GX65" s="273"/>
      <c r="GY65" s="273"/>
      <c r="GZ65" s="273"/>
      <c r="HA65" s="35"/>
      <c r="HB65" s="274"/>
      <c r="HC65" s="275"/>
      <c r="HD65" s="274"/>
      <c r="HE65" s="274"/>
      <c r="HF65" s="274"/>
      <c r="HG65" s="270"/>
      <c r="HH65" s="274"/>
      <c r="HI65" s="275"/>
      <c r="HJ65" s="273"/>
      <c r="HK65" s="273"/>
      <c r="HL65" s="273"/>
      <c r="HM65" s="273"/>
      <c r="HN65" s="35"/>
      <c r="HO65" s="274"/>
      <c r="HP65" s="275"/>
      <c r="HQ65" s="274"/>
      <c r="HR65" s="274"/>
      <c r="HS65" s="274"/>
      <c r="HT65" s="270"/>
      <c r="HU65" s="274"/>
      <c r="HV65" s="275"/>
      <c r="HW65" s="273"/>
      <c r="HX65" s="273"/>
      <c r="HY65" s="273"/>
      <c r="HZ65" s="273"/>
      <c r="IA65" s="35"/>
      <c r="IB65" s="274"/>
      <c r="IC65" s="275"/>
      <c r="ID65" s="274"/>
      <c r="IE65" s="274"/>
      <c r="IF65" s="274"/>
      <c r="IG65" s="270"/>
      <c r="IH65" s="274"/>
      <c r="II65" s="275"/>
      <c r="IJ65" s="38"/>
      <c r="IK65" s="38"/>
      <c r="IL65" s="38"/>
      <c r="IM65" s="38"/>
    </row>
    <row r="66" spans="1:247" s="16" customFormat="1" ht="15.75" thickBot="1">
      <c r="A66" s="2"/>
      <c r="B66" s="581" t="s">
        <v>118</v>
      </c>
      <c r="C66" s="162"/>
      <c r="D66" s="97"/>
      <c r="E66" s="162"/>
      <c r="F66" s="394">
        <v>0.03</v>
      </c>
      <c r="G66" s="164"/>
      <c r="H66" s="162">
        <f>SUM($J$60:$J$63)*F66</f>
        <v>87788.368181325801</v>
      </c>
      <c r="I66" s="233"/>
      <c r="J66" s="582">
        <f t="shared" si="12"/>
        <v>87788.368181325801</v>
      </c>
      <c r="K66" s="35"/>
      <c r="L66" s="409">
        <f t="shared" si="13"/>
        <v>87788.368181325801</v>
      </c>
      <c r="M66"/>
      <c r="N66"/>
      <c r="O66"/>
      <c r="X66" s="275"/>
      <c r="Y66" s="273"/>
      <c r="Z66" s="273"/>
      <c r="AA66" s="35"/>
      <c r="AB66" s="274"/>
      <c r="AC66" s="275"/>
      <c r="AD66" s="274"/>
      <c r="AE66" s="274"/>
      <c r="AF66" s="274"/>
      <c r="AG66" s="270"/>
      <c r="AH66" s="274"/>
      <c r="AI66" s="275"/>
      <c r="AJ66" s="273"/>
      <c r="AK66" s="273"/>
      <c r="AL66" s="273"/>
      <c r="AM66" s="273"/>
      <c r="AN66" s="35"/>
      <c r="AO66" s="274"/>
      <c r="AP66" s="275"/>
      <c r="AQ66" s="274"/>
      <c r="AR66" s="274"/>
      <c r="AS66" s="274"/>
      <c r="AT66" s="270"/>
      <c r="AU66" s="274"/>
      <c r="AV66" s="275"/>
      <c r="AW66" s="273"/>
      <c r="AX66" s="273"/>
      <c r="AY66" s="273"/>
      <c r="AZ66" s="273"/>
      <c r="BA66" s="35"/>
      <c r="BB66" s="274"/>
      <c r="BC66" s="275"/>
      <c r="BD66" s="274"/>
      <c r="BE66" s="274"/>
      <c r="BF66" s="274"/>
      <c r="BG66" s="270"/>
      <c r="BH66" s="274"/>
      <c r="BI66" s="275"/>
      <c r="BJ66" s="273"/>
      <c r="BK66" s="273"/>
      <c r="BL66" s="273"/>
      <c r="BM66" s="273"/>
      <c r="BN66" s="35"/>
      <c r="BO66" s="274"/>
      <c r="BP66" s="275"/>
      <c r="BQ66" s="274"/>
      <c r="BR66" s="274"/>
      <c r="BS66" s="274"/>
      <c r="BT66" s="270"/>
      <c r="BU66" s="274"/>
      <c r="BV66" s="275"/>
      <c r="BW66" s="273"/>
      <c r="BX66" s="273"/>
      <c r="BY66" s="273"/>
      <c r="BZ66" s="273"/>
      <c r="CA66" s="35"/>
      <c r="CB66" s="274"/>
      <c r="CC66" s="275"/>
      <c r="CD66" s="274"/>
      <c r="CE66" s="274"/>
      <c r="CF66" s="274"/>
      <c r="CG66" s="270"/>
      <c r="CH66" s="274"/>
      <c r="CI66" s="275"/>
      <c r="CJ66" s="273"/>
      <c r="CK66" s="273"/>
      <c r="CL66" s="273"/>
      <c r="CM66" s="273"/>
      <c r="CN66" s="35"/>
      <c r="CO66" s="274"/>
      <c r="CP66" s="275"/>
      <c r="CQ66" s="274"/>
      <c r="CR66" s="274"/>
      <c r="CS66" s="274"/>
      <c r="CT66" s="270"/>
      <c r="CU66" s="274"/>
      <c r="CV66" s="275"/>
      <c r="CW66" s="273"/>
      <c r="CX66" s="273"/>
      <c r="CY66" s="273"/>
      <c r="CZ66" s="273"/>
      <c r="DA66" s="35"/>
      <c r="DB66" s="274"/>
      <c r="DC66" s="275"/>
      <c r="DD66" s="274"/>
      <c r="DE66" s="274"/>
      <c r="DF66" s="274"/>
      <c r="DG66" s="270"/>
      <c r="DH66" s="274"/>
      <c r="DI66" s="275"/>
      <c r="DJ66" s="273"/>
      <c r="DK66" s="273"/>
      <c r="DL66" s="273"/>
      <c r="DM66" s="273"/>
      <c r="DN66" s="35"/>
      <c r="DO66" s="274"/>
      <c r="DP66" s="275"/>
      <c r="DQ66" s="274"/>
      <c r="DR66" s="274"/>
      <c r="DS66" s="274"/>
      <c r="DT66" s="270"/>
      <c r="DU66" s="274"/>
      <c r="DV66" s="275"/>
      <c r="DW66" s="273"/>
      <c r="DX66" s="273"/>
      <c r="DY66" s="273"/>
      <c r="DZ66" s="273"/>
      <c r="EA66" s="35"/>
      <c r="EB66" s="274"/>
      <c r="EC66" s="275"/>
      <c r="ED66" s="274"/>
      <c r="EE66" s="274"/>
      <c r="EF66" s="274"/>
      <c r="EG66" s="270"/>
      <c r="EH66" s="274"/>
      <c r="EI66" s="275"/>
      <c r="EJ66" s="273"/>
      <c r="EK66" s="273"/>
      <c r="EL66" s="273"/>
      <c r="EM66" s="273"/>
      <c r="EN66" s="35"/>
      <c r="EO66" s="274"/>
      <c r="EP66" s="275"/>
      <c r="EQ66" s="274"/>
      <c r="ER66" s="274"/>
      <c r="ES66" s="274"/>
      <c r="ET66" s="270"/>
      <c r="EU66" s="274"/>
      <c r="EV66" s="275"/>
      <c r="EW66" s="273"/>
      <c r="EX66" s="273"/>
      <c r="EY66" s="273"/>
      <c r="EZ66" s="273"/>
      <c r="FA66" s="35"/>
      <c r="FB66" s="274"/>
      <c r="FC66" s="275"/>
      <c r="FD66" s="274"/>
      <c r="FE66" s="274"/>
      <c r="FF66" s="274"/>
      <c r="FG66" s="270"/>
      <c r="FH66" s="274"/>
      <c r="FI66" s="275"/>
      <c r="FJ66" s="273"/>
      <c r="FK66" s="273"/>
      <c r="FL66" s="273"/>
      <c r="FM66" s="273"/>
      <c r="FN66" s="35"/>
      <c r="FO66" s="274"/>
      <c r="FP66" s="275"/>
      <c r="FQ66" s="274"/>
      <c r="FR66" s="274"/>
      <c r="FS66" s="274"/>
      <c r="FT66" s="270"/>
      <c r="FU66" s="274"/>
      <c r="FV66" s="275"/>
      <c r="FW66" s="273"/>
      <c r="FX66" s="273"/>
      <c r="FY66" s="273"/>
      <c r="FZ66" s="273"/>
      <c r="GA66" s="35"/>
      <c r="GB66" s="274"/>
      <c r="GC66" s="275"/>
      <c r="GD66" s="274"/>
      <c r="GE66" s="274"/>
      <c r="GF66" s="274"/>
      <c r="GG66" s="270"/>
      <c r="GH66" s="274"/>
      <c r="GI66" s="275"/>
      <c r="GJ66" s="273"/>
      <c r="GK66" s="273"/>
      <c r="GL66" s="273"/>
      <c r="GM66" s="273"/>
      <c r="GN66" s="35"/>
      <c r="GO66" s="274"/>
      <c r="GP66" s="275"/>
      <c r="GQ66" s="274"/>
      <c r="GR66" s="274"/>
      <c r="GS66" s="274"/>
      <c r="GT66" s="270"/>
      <c r="GU66" s="274"/>
      <c r="GV66" s="275"/>
      <c r="GW66" s="273"/>
      <c r="GX66" s="273"/>
      <c r="GY66" s="273"/>
      <c r="GZ66" s="273"/>
      <c r="HA66" s="35"/>
      <c r="HB66" s="274"/>
      <c r="HC66" s="275"/>
      <c r="HD66" s="274"/>
      <c r="HE66" s="274"/>
      <c r="HF66" s="274"/>
      <c r="HG66" s="270"/>
      <c r="HH66" s="274"/>
      <c r="HI66" s="275"/>
      <c r="HJ66" s="273"/>
      <c r="HK66" s="273"/>
      <c r="HL66" s="273"/>
      <c r="HM66" s="273"/>
      <c r="HN66" s="35"/>
      <c r="HO66" s="274"/>
      <c r="HP66" s="275"/>
      <c r="HQ66" s="274"/>
      <c r="HR66" s="274"/>
      <c r="HS66" s="274"/>
      <c r="HT66" s="270"/>
      <c r="HU66" s="274"/>
      <c r="HV66" s="275"/>
      <c r="HW66" s="273"/>
      <c r="HX66" s="273"/>
      <c r="HY66" s="273"/>
      <c r="HZ66" s="273"/>
      <c r="IA66" s="35"/>
      <c r="IB66" s="274"/>
      <c r="IC66" s="275"/>
      <c r="ID66" s="274"/>
      <c r="IE66" s="274"/>
      <c r="IF66" s="274"/>
      <c r="IG66" s="270"/>
      <c r="IH66" s="274"/>
      <c r="II66" s="275"/>
      <c r="IJ66" s="38"/>
      <c r="IK66" s="38"/>
      <c r="IL66" s="38"/>
      <c r="IM66" s="38"/>
    </row>
    <row r="67" spans="1:247" s="16" customFormat="1" ht="15.75" thickBot="1">
      <c r="A67" s="2"/>
      <c r="B67" s="581" t="s">
        <v>119</v>
      </c>
      <c r="C67" s="162"/>
      <c r="D67" s="97"/>
      <c r="E67" s="162"/>
      <c r="F67" s="394">
        <v>0.16</v>
      </c>
      <c r="G67" s="164"/>
      <c r="H67" s="162">
        <f>H66*F67</f>
        <v>14046.138909012128</v>
      </c>
      <c r="I67" s="233"/>
      <c r="J67" s="582">
        <f t="shared" si="12"/>
        <v>14046.138909012128</v>
      </c>
      <c r="K67" s="35"/>
      <c r="L67" s="409">
        <f t="shared" si="13"/>
        <v>14046.138909012128</v>
      </c>
      <c r="M67"/>
      <c r="N67"/>
      <c r="O67"/>
      <c r="X67" s="35"/>
      <c r="Y67" s="273"/>
      <c r="Z67" s="273"/>
      <c r="AA67" s="35"/>
      <c r="AB67" s="274"/>
      <c r="AC67" s="275"/>
      <c r="AD67" s="274"/>
      <c r="AE67" s="274"/>
      <c r="AF67" s="274"/>
      <c r="AG67" s="270"/>
      <c r="AH67" s="274"/>
      <c r="AI67" s="275"/>
      <c r="AJ67" s="273"/>
      <c r="AK67" s="273"/>
      <c r="AL67" s="273"/>
      <c r="AM67" s="273"/>
      <c r="AN67" s="35"/>
      <c r="AO67" s="274"/>
      <c r="AP67" s="275"/>
      <c r="AQ67" s="274"/>
      <c r="AR67" s="274"/>
      <c r="AS67" s="274"/>
      <c r="AT67" s="270"/>
      <c r="AU67" s="274"/>
      <c r="AV67" s="275"/>
      <c r="AW67" s="273"/>
      <c r="AX67" s="273"/>
      <c r="AY67" s="273"/>
      <c r="AZ67" s="273"/>
      <c r="BA67" s="35"/>
      <c r="BB67" s="274"/>
      <c r="BC67" s="275"/>
      <c r="BD67" s="274"/>
      <c r="BE67" s="274"/>
      <c r="BF67" s="274"/>
      <c r="BG67" s="270"/>
      <c r="BH67" s="274"/>
      <c r="BI67" s="275"/>
      <c r="BJ67" s="273"/>
      <c r="BK67" s="273"/>
      <c r="BL67" s="273"/>
      <c r="BM67" s="273"/>
      <c r="BN67" s="35"/>
      <c r="BO67" s="274"/>
      <c r="BP67" s="275"/>
      <c r="BQ67" s="274"/>
      <c r="BR67" s="274"/>
      <c r="BS67" s="274"/>
      <c r="BT67" s="270"/>
      <c r="BU67" s="274"/>
      <c r="BV67" s="275"/>
      <c r="BW67" s="273"/>
      <c r="BX67" s="273"/>
      <c r="BY67" s="273"/>
      <c r="BZ67" s="273"/>
      <c r="CA67" s="35"/>
      <c r="CB67" s="274"/>
      <c r="CC67" s="275"/>
      <c r="CD67" s="274"/>
      <c r="CE67" s="274"/>
      <c r="CF67" s="274"/>
      <c r="CG67" s="270"/>
      <c r="CH67" s="274"/>
      <c r="CI67" s="275"/>
      <c r="CJ67" s="273"/>
      <c r="CK67" s="273"/>
      <c r="CL67" s="273"/>
      <c r="CM67" s="273"/>
      <c r="CN67" s="35"/>
      <c r="CO67" s="274"/>
      <c r="CP67" s="275"/>
      <c r="CQ67" s="274"/>
      <c r="CR67" s="274"/>
      <c r="CS67" s="274"/>
      <c r="CT67" s="270"/>
      <c r="CU67" s="274"/>
      <c r="CV67" s="275"/>
      <c r="CW67" s="273"/>
      <c r="CX67" s="273"/>
      <c r="CY67" s="273"/>
      <c r="CZ67" s="273"/>
      <c r="DA67" s="35"/>
      <c r="DB67" s="274"/>
      <c r="DC67" s="275"/>
      <c r="DD67" s="274"/>
      <c r="DE67" s="274"/>
      <c r="DF67" s="274"/>
      <c r="DG67" s="270"/>
      <c r="DH67" s="274"/>
      <c r="DI67" s="275"/>
      <c r="DJ67" s="273"/>
      <c r="DK67" s="273"/>
      <c r="DL67" s="273"/>
      <c r="DM67" s="273"/>
      <c r="DN67" s="35"/>
      <c r="DO67" s="274"/>
      <c r="DP67" s="275"/>
      <c r="DQ67" s="274"/>
      <c r="DR67" s="274"/>
      <c r="DS67" s="274"/>
      <c r="DT67" s="270"/>
      <c r="DU67" s="274"/>
      <c r="DV67" s="275"/>
      <c r="DW67" s="273"/>
      <c r="DX67" s="273"/>
      <c r="DY67" s="273"/>
      <c r="DZ67" s="273"/>
      <c r="EA67" s="35"/>
      <c r="EB67" s="274"/>
      <c r="EC67" s="275"/>
      <c r="ED67" s="274"/>
      <c r="EE67" s="274"/>
      <c r="EF67" s="274"/>
      <c r="EG67" s="270"/>
      <c r="EH67" s="274"/>
      <c r="EI67" s="275"/>
      <c r="EJ67" s="273"/>
      <c r="EK67" s="273"/>
      <c r="EL67" s="273"/>
      <c r="EM67" s="273"/>
      <c r="EN67" s="35"/>
      <c r="EO67" s="274"/>
      <c r="EP67" s="275"/>
      <c r="EQ67" s="274"/>
      <c r="ER67" s="274"/>
      <c r="ES67" s="274"/>
      <c r="ET67" s="270"/>
      <c r="EU67" s="274"/>
      <c r="EV67" s="275"/>
      <c r="EW67" s="273"/>
      <c r="EX67" s="273"/>
      <c r="EY67" s="273"/>
      <c r="EZ67" s="273"/>
      <c r="FA67" s="35"/>
      <c r="FB67" s="274"/>
      <c r="FC67" s="275"/>
      <c r="FD67" s="274"/>
      <c r="FE67" s="274"/>
      <c r="FF67" s="274"/>
      <c r="FG67" s="270"/>
      <c r="FH67" s="274"/>
      <c r="FI67" s="275"/>
      <c r="FJ67" s="273"/>
      <c r="FK67" s="273"/>
      <c r="FL67" s="273"/>
      <c r="FM67" s="273"/>
      <c r="FN67" s="35"/>
      <c r="FO67" s="274"/>
      <c r="FP67" s="275"/>
      <c r="FQ67" s="274"/>
      <c r="FR67" s="274"/>
      <c r="FS67" s="274"/>
      <c r="FT67" s="270"/>
      <c r="FU67" s="274"/>
      <c r="FV67" s="275"/>
      <c r="FW67" s="273"/>
      <c r="FX67" s="273"/>
      <c r="FY67" s="273"/>
      <c r="FZ67" s="273"/>
      <c r="GA67" s="35"/>
      <c r="GB67" s="274"/>
      <c r="GC67" s="275"/>
      <c r="GD67" s="274"/>
      <c r="GE67" s="274"/>
      <c r="GF67" s="274"/>
      <c r="GG67" s="270"/>
      <c r="GH67" s="274"/>
      <c r="GI67" s="275"/>
      <c r="GJ67" s="273"/>
      <c r="GK67" s="273"/>
      <c r="GL67" s="273"/>
      <c r="GM67" s="273"/>
      <c r="GN67" s="35"/>
      <c r="GO67" s="274"/>
      <c r="GP67" s="275"/>
      <c r="GQ67" s="274"/>
      <c r="GR67" s="274"/>
      <c r="GS67" s="274"/>
      <c r="GT67" s="270"/>
      <c r="GU67" s="274"/>
      <c r="GV67" s="275"/>
      <c r="GW67" s="273"/>
      <c r="GX67" s="273"/>
      <c r="GY67" s="273"/>
      <c r="GZ67" s="273"/>
      <c r="HA67" s="35"/>
      <c r="HB67" s="274"/>
      <c r="HC67" s="275"/>
      <c r="HD67" s="274"/>
      <c r="HE67" s="274"/>
      <c r="HF67" s="274"/>
      <c r="HG67" s="270"/>
      <c r="HH67" s="274"/>
      <c r="HI67" s="275"/>
      <c r="HJ67" s="273"/>
      <c r="HK67" s="273"/>
      <c r="HL67" s="273"/>
      <c r="HM67" s="273"/>
      <c r="HN67" s="35"/>
      <c r="HO67" s="274"/>
      <c r="HP67" s="275"/>
      <c r="HQ67" s="274"/>
      <c r="HR67" s="274"/>
      <c r="HS67" s="274"/>
      <c r="HT67" s="270"/>
      <c r="HU67" s="274"/>
      <c r="HV67" s="275"/>
      <c r="HW67" s="273"/>
      <c r="HX67" s="273"/>
      <c r="HY67" s="273"/>
      <c r="HZ67" s="273"/>
      <c r="IA67" s="35"/>
      <c r="IB67" s="274"/>
      <c r="IC67" s="275"/>
      <c r="ID67" s="274"/>
      <c r="IE67" s="274"/>
      <c r="IF67" s="274"/>
      <c r="IG67" s="270"/>
      <c r="IH67" s="274"/>
      <c r="II67" s="275"/>
      <c r="IJ67" s="38"/>
      <c r="IK67" s="38"/>
      <c r="IL67" s="38"/>
      <c r="IM67" s="38"/>
    </row>
    <row r="68" spans="1:247" s="16" customFormat="1" ht="15.75" thickBot="1">
      <c r="A68" s="2"/>
      <c r="B68" s="576" t="s">
        <v>120</v>
      </c>
      <c r="C68" s="74"/>
      <c r="D68" s="577"/>
      <c r="E68" s="74"/>
      <c r="F68" s="578"/>
      <c r="G68" s="579"/>
      <c r="H68" s="74">
        <f>SUM(H69:H74)</f>
        <v>382822.13057644502</v>
      </c>
      <c r="I68" s="580"/>
      <c r="J68" s="583">
        <f>SUM(J69:J74)</f>
        <v>382822.13057644502</v>
      </c>
      <c r="L68" s="407">
        <f>SUM(L69:L74)</f>
        <v>6E-11</v>
      </c>
      <c r="M68"/>
      <c r="N68"/>
      <c r="O68"/>
      <c r="X68" s="33"/>
      <c r="Y68" s="273"/>
      <c r="Z68" s="273"/>
      <c r="AA68" s="35"/>
      <c r="AB68" s="274"/>
      <c r="AC68" s="275"/>
      <c r="AD68" s="274"/>
      <c r="AE68" s="274"/>
      <c r="AF68" s="274"/>
      <c r="AG68" s="270"/>
      <c r="AH68" s="274"/>
      <c r="AI68" s="275"/>
      <c r="AJ68" s="273"/>
      <c r="AK68" s="273"/>
      <c r="AL68" s="273"/>
      <c r="AM68" s="273"/>
      <c r="AN68" s="35"/>
      <c r="AO68" s="274"/>
      <c r="AP68" s="275"/>
      <c r="AQ68" s="274"/>
      <c r="AR68" s="274"/>
      <c r="AS68" s="274"/>
      <c r="AT68" s="270"/>
      <c r="AU68" s="274"/>
      <c r="AV68" s="275"/>
      <c r="AW68" s="273"/>
      <c r="AX68" s="273"/>
      <c r="AY68" s="273"/>
      <c r="AZ68" s="273"/>
      <c r="BA68" s="35"/>
      <c r="BB68" s="274"/>
      <c r="BC68" s="275"/>
      <c r="BD68" s="274"/>
      <c r="BE68" s="274"/>
      <c r="BF68" s="274"/>
      <c r="BG68" s="270"/>
      <c r="BH68" s="274"/>
      <c r="BI68" s="275"/>
      <c r="BJ68" s="273"/>
      <c r="BK68" s="273"/>
      <c r="BL68" s="273"/>
      <c r="BM68" s="273"/>
      <c r="BN68" s="35"/>
      <c r="BO68" s="274"/>
      <c r="BP68" s="275"/>
      <c r="BQ68" s="274"/>
      <c r="BR68" s="274"/>
      <c r="BS68" s="274"/>
      <c r="BT68" s="270"/>
      <c r="BU68" s="274"/>
      <c r="BV68" s="275"/>
      <c r="BW68" s="273"/>
      <c r="BX68" s="273"/>
      <c r="BY68" s="273"/>
      <c r="BZ68" s="273"/>
      <c r="CA68" s="35"/>
      <c r="CB68" s="274"/>
      <c r="CC68" s="275"/>
      <c r="CD68" s="274"/>
      <c r="CE68" s="274"/>
      <c r="CF68" s="274"/>
      <c r="CG68" s="270"/>
      <c r="CH68" s="274"/>
      <c r="CI68" s="275"/>
      <c r="CJ68" s="273"/>
      <c r="CK68" s="273"/>
      <c r="CL68" s="273"/>
      <c r="CM68" s="273"/>
      <c r="CN68" s="35"/>
      <c r="CO68" s="274"/>
      <c r="CP68" s="275"/>
      <c r="CQ68" s="274"/>
      <c r="CR68" s="274"/>
      <c r="CS68" s="274"/>
      <c r="CT68" s="270"/>
      <c r="CU68" s="274"/>
      <c r="CV68" s="275"/>
      <c r="CW68" s="273"/>
      <c r="CX68" s="273"/>
      <c r="CY68" s="273"/>
      <c r="CZ68" s="273"/>
      <c r="DA68" s="35"/>
      <c r="DB68" s="274"/>
      <c r="DC68" s="275"/>
      <c r="DD68" s="274"/>
      <c r="DE68" s="274"/>
      <c r="DF68" s="274"/>
      <c r="DG68" s="270"/>
      <c r="DH68" s="274"/>
      <c r="DI68" s="275"/>
      <c r="DJ68" s="273"/>
      <c r="DK68" s="273"/>
      <c r="DL68" s="273"/>
      <c r="DM68" s="273"/>
      <c r="DN68" s="35"/>
      <c r="DO68" s="274"/>
      <c r="DP68" s="275"/>
      <c r="DQ68" s="274"/>
      <c r="DR68" s="274"/>
      <c r="DS68" s="274"/>
      <c r="DT68" s="270"/>
      <c r="DU68" s="274"/>
      <c r="DV68" s="275"/>
      <c r="DW68" s="273"/>
      <c r="DX68" s="273"/>
      <c r="DY68" s="273"/>
      <c r="DZ68" s="273"/>
      <c r="EA68" s="35"/>
      <c r="EB68" s="274"/>
      <c r="EC68" s="275"/>
      <c r="ED68" s="274"/>
      <c r="EE68" s="274"/>
      <c r="EF68" s="274"/>
      <c r="EG68" s="270"/>
      <c r="EH68" s="274"/>
      <c r="EI68" s="275"/>
      <c r="EJ68" s="273"/>
      <c r="EK68" s="273"/>
      <c r="EL68" s="273"/>
      <c r="EM68" s="273"/>
      <c r="EN68" s="35"/>
      <c r="EO68" s="274"/>
      <c r="EP68" s="275"/>
      <c r="EQ68" s="274"/>
      <c r="ER68" s="274"/>
      <c r="ES68" s="274"/>
      <c r="ET68" s="270"/>
      <c r="EU68" s="274"/>
      <c r="EV68" s="275"/>
      <c r="EW68" s="273"/>
      <c r="EX68" s="273"/>
      <c r="EY68" s="273"/>
      <c r="EZ68" s="273"/>
      <c r="FA68" s="35"/>
      <c r="FB68" s="274"/>
      <c r="FC68" s="275"/>
      <c r="FD68" s="274"/>
      <c r="FE68" s="274"/>
      <c r="FF68" s="274"/>
      <c r="FG68" s="270"/>
      <c r="FH68" s="274"/>
      <c r="FI68" s="275"/>
      <c r="FJ68" s="273"/>
      <c r="FK68" s="273"/>
      <c r="FL68" s="273"/>
      <c r="FM68" s="273"/>
      <c r="FN68" s="35"/>
      <c r="FO68" s="274"/>
      <c r="FP68" s="275"/>
      <c r="FQ68" s="274"/>
      <c r="FR68" s="274"/>
      <c r="FS68" s="274"/>
      <c r="FT68" s="270"/>
      <c r="FU68" s="274"/>
      <c r="FV68" s="275"/>
      <c r="FW68" s="273"/>
      <c r="FX68" s="273"/>
      <c r="FY68" s="273"/>
      <c r="FZ68" s="273"/>
      <c r="GA68" s="35"/>
      <c r="GB68" s="274"/>
      <c r="GC68" s="275"/>
      <c r="GD68" s="274"/>
      <c r="GE68" s="274"/>
      <c r="GF68" s="274"/>
      <c r="GG68" s="270"/>
      <c r="GH68" s="274"/>
      <c r="GI68" s="275"/>
      <c r="GJ68" s="273"/>
      <c r="GK68" s="273"/>
      <c r="GL68" s="273"/>
      <c r="GM68" s="273"/>
      <c r="GN68" s="35"/>
      <c r="GO68" s="274"/>
      <c r="GP68" s="275"/>
      <c r="GQ68" s="274"/>
      <c r="GR68" s="274"/>
      <c r="GS68" s="274"/>
      <c r="GT68" s="270"/>
      <c r="GU68" s="274"/>
      <c r="GV68" s="275"/>
      <c r="GW68" s="273"/>
      <c r="GX68" s="273"/>
      <c r="GY68" s="273"/>
      <c r="GZ68" s="273"/>
      <c r="HA68" s="35"/>
      <c r="HB68" s="274"/>
      <c r="HC68" s="275"/>
      <c r="HD68" s="274"/>
      <c r="HE68" s="274"/>
      <c r="HF68" s="274"/>
      <c r="HG68" s="270"/>
      <c r="HH68" s="274"/>
      <c r="HI68" s="275"/>
      <c r="HJ68" s="273"/>
      <c r="HK68" s="273"/>
      <c r="HL68" s="273"/>
      <c r="HM68" s="273"/>
      <c r="HN68" s="35"/>
      <c r="HO68" s="274"/>
      <c r="HP68" s="275"/>
      <c r="HQ68" s="274"/>
      <c r="HR68" s="274"/>
      <c r="HS68" s="274"/>
      <c r="HT68" s="270"/>
      <c r="HU68" s="274"/>
      <c r="HV68" s="275"/>
      <c r="HW68" s="273"/>
      <c r="HX68" s="273"/>
      <c r="HY68" s="273"/>
      <c r="HZ68" s="273"/>
      <c r="IA68" s="35"/>
      <c r="IB68" s="274"/>
      <c r="IC68" s="275"/>
      <c r="ID68" s="274"/>
      <c r="IE68" s="274"/>
      <c r="IF68" s="274"/>
      <c r="IG68" s="270"/>
      <c r="IH68" s="274"/>
      <c r="II68" s="275"/>
      <c r="IJ68" s="38"/>
      <c r="IK68" s="38"/>
      <c r="IL68" s="38"/>
      <c r="IM68" s="38"/>
    </row>
    <row r="69" spans="1:247" s="16" customFormat="1" ht="15.75" thickBot="1">
      <c r="A69" s="2"/>
      <c r="B69" s="581" t="s">
        <v>121</v>
      </c>
      <c r="C69" s="162">
        <v>1960</v>
      </c>
      <c r="D69" s="97"/>
      <c r="E69" s="162">
        <f>SUM(C69:D69)</f>
        <v>1960</v>
      </c>
      <c r="F69" s="163">
        <f>(315719176.75/1960)/1000</f>
        <v>161.08121262755103</v>
      </c>
      <c r="G69" s="164"/>
      <c r="H69" s="162">
        <f>E69*F69</f>
        <v>315719.17674999998</v>
      </c>
      <c r="I69" s="233"/>
      <c r="J69" s="584">
        <f t="shared" ref="J69:J74" si="14">SUM(H69:I69)</f>
        <v>315719.17674999998</v>
      </c>
      <c r="K69" s="35"/>
      <c r="L69" s="409">
        <v>9.9999999999999994E-12</v>
      </c>
      <c r="M69"/>
      <c r="N69"/>
      <c r="O69"/>
      <c r="X69" s="33"/>
      <c r="Y69" s="273"/>
      <c r="Z69" s="273"/>
      <c r="AA69" s="35"/>
      <c r="AB69" s="274"/>
      <c r="AC69" s="275"/>
      <c r="AD69" s="274"/>
      <c r="AE69" s="274"/>
      <c r="AF69" s="274"/>
      <c r="AG69" s="270"/>
      <c r="AH69" s="274"/>
      <c r="AI69" s="275"/>
      <c r="AJ69" s="273"/>
      <c r="AK69" s="273"/>
      <c r="AL69" s="273"/>
      <c r="AM69" s="273"/>
      <c r="AN69" s="35"/>
      <c r="AO69" s="274"/>
      <c r="AP69" s="275"/>
      <c r="AQ69" s="274"/>
      <c r="AR69" s="274"/>
      <c r="AS69" s="274"/>
      <c r="AT69" s="270"/>
      <c r="AU69" s="274"/>
      <c r="AV69" s="275"/>
      <c r="AW69" s="273"/>
      <c r="AX69" s="273"/>
      <c r="AY69" s="273"/>
      <c r="AZ69" s="273"/>
      <c r="BA69" s="35"/>
      <c r="BB69" s="274"/>
      <c r="BC69" s="275"/>
      <c r="BD69" s="274"/>
      <c r="BE69" s="274"/>
      <c r="BF69" s="274"/>
      <c r="BG69" s="270"/>
      <c r="BH69" s="274"/>
      <c r="BI69" s="275"/>
      <c r="BJ69" s="273"/>
      <c r="BK69" s="273"/>
      <c r="BL69" s="273"/>
      <c r="BM69" s="273"/>
      <c r="BN69" s="35"/>
      <c r="BO69" s="274"/>
      <c r="BP69" s="275"/>
      <c r="BQ69" s="274"/>
      <c r="BR69" s="274"/>
      <c r="BS69" s="274"/>
      <c r="BT69" s="270"/>
      <c r="BU69" s="274"/>
      <c r="BV69" s="275"/>
      <c r="BW69" s="273"/>
      <c r="BX69" s="273"/>
      <c r="BY69" s="273"/>
      <c r="BZ69" s="273"/>
      <c r="CA69" s="35"/>
      <c r="CB69" s="274"/>
      <c r="CC69" s="275"/>
      <c r="CD69" s="274"/>
      <c r="CE69" s="274"/>
      <c r="CF69" s="274"/>
      <c r="CG69" s="270"/>
      <c r="CH69" s="274"/>
      <c r="CI69" s="275"/>
      <c r="CJ69" s="273"/>
      <c r="CK69" s="273"/>
      <c r="CL69" s="273"/>
      <c r="CM69" s="273"/>
      <c r="CN69" s="35"/>
      <c r="CO69" s="274"/>
      <c r="CP69" s="275"/>
      <c r="CQ69" s="274"/>
      <c r="CR69" s="274"/>
      <c r="CS69" s="274"/>
      <c r="CT69" s="270"/>
      <c r="CU69" s="274"/>
      <c r="CV69" s="275"/>
      <c r="CW69" s="273"/>
      <c r="CX69" s="273"/>
      <c r="CY69" s="273"/>
      <c r="CZ69" s="273"/>
      <c r="DA69" s="35"/>
      <c r="DB69" s="274"/>
      <c r="DC69" s="275"/>
      <c r="DD69" s="274"/>
      <c r="DE69" s="274"/>
      <c r="DF69" s="274"/>
      <c r="DG69" s="270"/>
      <c r="DH69" s="274"/>
      <c r="DI69" s="275"/>
      <c r="DJ69" s="273"/>
      <c r="DK69" s="273"/>
      <c r="DL69" s="273"/>
      <c r="DM69" s="273"/>
      <c r="DN69" s="35"/>
      <c r="DO69" s="274"/>
      <c r="DP69" s="275"/>
      <c r="DQ69" s="274"/>
      <c r="DR69" s="274"/>
      <c r="DS69" s="274"/>
      <c r="DT69" s="270"/>
      <c r="DU69" s="274"/>
      <c r="DV69" s="275"/>
      <c r="DW69" s="273"/>
      <c r="DX69" s="273"/>
      <c r="DY69" s="273"/>
      <c r="DZ69" s="273"/>
      <c r="EA69" s="35"/>
      <c r="EB69" s="274"/>
      <c r="EC69" s="275"/>
      <c r="ED69" s="274"/>
      <c r="EE69" s="274"/>
      <c r="EF69" s="274"/>
      <c r="EG69" s="270"/>
      <c r="EH69" s="274"/>
      <c r="EI69" s="275"/>
      <c r="EJ69" s="273"/>
      <c r="EK69" s="273"/>
      <c r="EL69" s="273"/>
      <c r="EM69" s="273"/>
      <c r="EN69" s="35"/>
      <c r="EO69" s="274"/>
      <c r="EP69" s="275"/>
      <c r="EQ69" s="274"/>
      <c r="ER69" s="274"/>
      <c r="ES69" s="274"/>
      <c r="ET69" s="270"/>
      <c r="EU69" s="274"/>
      <c r="EV69" s="275"/>
      <c r="EW69" s="273"/>
      <c r="EX69" s="273"/>
      <c r="EY69" s="273"/>
      <c r="EZ69" s="273"/>
      <c r="FA69" s="35"/>
      <c r="FB69" s="274"/>
      <c r="FC69" s="275"/>
      <c r="FD69" s="274"/>
      <c r="FE69" s="274"/>
      <c r="FF69" s="274"/>
      <c r="FG69" s="270"/>
      <c r="FH69" s="274"/>
      <c r="FI69" s="275"/>
      <c r="FJ69" s="273"/>
      <c r="FK69" s="273"/>
      <c r="FL69" s="273"/>
      <c r="FM69" s="273"/>
      <c r="FN69" s="35"/>
      <c r="FO69" s="274"/>
      <c r="FP69" s="275"/>
      <c r="FQ69" s="274"/>
      <c r="FR69" s="274"/>
      <c r="FS69" s="274"/>
      <c r="FT69" s="270"/>
      <c r="FU69" s="274"/>
      <c r="FV69" s="275"/>
      <c r="FW69" s="273"/>
      <c r="FX69" s="273"/>
      <c r="FY69" s="273"/>
      <c r="FZ69" s="273"/>
      <c r="GA69" s="35"/>
      <c r="GB69" s="274"/>
      <c r="GC69" s="275"/>
      <c r="GD69" s="274"/>
      <c r="GE69" s="274"/>
      <c r="GF69" s="274"/>
      <c r="GG69" s="270"/>
      <c r="GH69" s="274"/>
      <c r="GI69" s="275"/>
      <c r="GJ69" s="273"/>
      <c r="GK69" s="273"/>
      <c r="GL69" s="273"/>
      <c r="GM69" s="273"/>
      <c r="GN69" s="35"/>
      <c r="GO69" s="274"/>
      <c r="GP69" s="275"/>
      <c r="GQ69" s="274"/>
      <c r="GR69" s="274"/>
      <c r="GS69" s="274"/>
      <c r="GT69" s="270"/>
      <c r="GU69" s="274"/>
      <c r="GV69" s="275"/>
      <c r="GW69" s="273"/>
      <c r="GX69" s="273"/>
      <c r="GY69" s="273"/>
      <c r="GZ69" s="273"/>
      <c r="HA69" s="35"/>
      <c r="HB69" s="274"/>
      <c r="HC69" s="275"/>
      <c r="HD69" s="274"/>
      <c r="HE69" s="274"/>
      <c r="HF69" s="274"/>
      <c r="HG69" s="270"/>
      <c r="HH69" s="274"/>
      <c r="HI69" s="275"/>
      <c r="HJ69" s="273"/>
      <c r="HK69" s="273"/>
      <c r="HL69" s="273"/>
      <c r="HM69" s="273"/>
      <c r="HN69" s="35"/>
      <c r="HO69" s="274"/>
      <c r="HP69" s="275"/>
      <c r="HQ69" s="274"/>
      <c r="HR69" s="274"/>
      <c r="HS69" s="274"/>
      <c r="HT69" s="270"/>
      <c r="HU69" s="274"/>
      <c r="HV69" s="275"/>
      <c r="HW69" s="273"/>
      <c r="HX69" s="273"/>
      <c r="HY69" s="273"/>
      <c r="HZ69" s="273"/>
      <c r="IA69" s="35"/>
      <c r="IB69" s="274"/>
      <c r="IC69" s="275"/>
      <c r="ID69" s="274"/>
      <c r="IE69" s="274"/>
      <c r="IF69" s="274"/>
      <c r="IG69" s="270"/>
      <c r="IH69" s="274"/>
      <c r="II69" s="275"/>
      <c r="IJ69" s="38"/>
      <c r="IK69" s="38"/>
      <c r="IL69" s="38"/>
      <c r="IM69" s="38"/>
    </row>
    <row r="70" spans="1:247" s="16" customFormat="1" ht="15.75" thickBot="1">
      <c r="A70" s="2"/>
      <c r="B70" s="581" t="s">
        <v>115</v>
      </c>
      <c r="C70" s="401"/>
      <c r="D70" s="400"/>
      <c r="E70" s="401"/>
      <c r="F70" s="394">
        <v>0.05</v>
      </c>
      <c r="G70" s="402"/>
      <c r="H70" s="401">
        <f>F70*SUM($J$69:$J$69)</f>
        <v>15785.9588375</v>
      </c>
      <c r="I70" s="403"/>
      <c r="J70" s="584">
        <f t="shared" si="14"/>
        <v>15785.9588375</v>
      </c>
      <c r="K70" s="35"/>
      <c r="L70" s="409">
        <v>9.9999999999999994E-12</v>
      </c>
      <c r="M70"/>
      <c r="N70"/>
      <c r="O70"/>
      <c r="X70" s="33"/>
      <c r="Y70" s="273"/>
      <c r="Z70" s="273"/>
      <c r="AA70" s="35"/>
      <c r="AB70" s="274"/>
      <c r="AC70" s="275"/>
      <c r="AD70" s="274"/>
      <c r="AE70" s="274"/>
      <c r="AF70" s="274"/>
      <c r="AG70" s="270"/>
      <c r="AH70" s="274"/>
      <c r="AI70" s="275"/>
      <c r="AJ70" s="273"/>
      <c r="AK70" s="273"/>
      <c r="AL70" s="273"/>
      <c r="AM70" s="273"/>
      <c r="AN70" s="35"/>
      <c r="AO70" s="274"/>
      <c r="AP70" s="275"/>
      <c r="AQ70" s="274"/>
      <c r="AR70" s="274"/>
      <c r="AS70" s="274"/>
      <c r="AT70" s="270"/>
      <c r="AU70" s="274"/>
      <c r="AV70" s="275"/>
      <c r="AW70" s="273"/>
      <c r="AX70" s="273"/>
      <c r="AY70" s="273"/>
      <c r="AZ70" s="273"/>
      <c r="BA70" s="35"/>
      <c r="BB70" s="274"/>
      <c r="BC70" s="275"/>
      <c r="BD70" s="274"/>
      <c r="BE70" s="274"/>
      <c r="BF70" s="274"/>
      <c r="BG70" s="270"/>
      <c r="BH70" s="274"/>
      <c r="BI70" s="275"/>
      <c r="BJ70" s="273"/>
      <c r="BK70" s="273"/>
      <c r="BL70" s="273"/>
      <c r="BM70" s="273"/>
      <c r="BN70" s="35"/>
      <c r="BO70" s="274"/>
      <c r="BP70" s="275"/>
      <c r="BQ70" s="274"/>
      <c r="BR70" s="274"/>
      <c r="BS70" s="274"/>
      <c r="BT70" s="270"/>
      <c r="BU70" s="274"/>
      <c r="BV70" s="275"/>
      <c r="BW70" s="273"/>
      <c r="BX70" s="273"/>
      <c r="BY70" s="273"/>
      <c r="BZ70" s="273"/>
      <c r="CA70" s="35"/>
      <c r="CB70" s="274"/>
      <c r="CC70" s="275"/>
      <c r="CD70" s="274"/>
      <c r="CE70" s="274"/>
      <c r="CF70" s="274"/>
      <c r="CG70" s="270"/>
      <c r="CH70" s="274"/>
      <c r="CI70" s="275"/>
      <c r="CJ70" s="273"/>
      <c r="CK70" s="273"/>
      <c r="CL70" s="273"/>
      <c r="CM70" s="273"/>
      <c r="CN70" s="35"/>
      <c r="CO70" s="274"/>
      <c r="CP70" s="275"/>
      <c r="CQ70" s="274"/>
      <c r="CR70" s="274"/>
      <c r="CS70" s="274"/>
      <c r="CT70" s="270"/>
      <c r="CU70" s="274"/>
      <c r="CV70" s="275"/>
      <c r="CW70" s="273"/>
      <c r="CX70" s="273"/>
      <c r="CY70" s="273"/>
      <c r="CZ70" s="273"/>
      <c r="DA70" s="35"/>
      <c r="DB70" s="274"/>
      <c r="DC70" s="275"/>
      <c r="DD70" s="274"/>
      <c r="DE70" s="274"/>
      <c r="DF70" s="274"/>
      <c r="DG70" s="270"/>
      <c r="DH70" s="274"/>
      <c r="DI70" s="275"/>
      <c r="DJ70" s="273"/>
      <c r="DK70" s="273"/>
      <c r="DL70" s="273"/>
      <c r="DM70" s="273"/>
      <c r="DN70" s="35"/>
      <c r="DO70" s="274"/>
      <c r="DP70" s="275"/>
      <c r="DQ70" s="274"/>
      <c r="DR70" s="274"/>
      <c r="DS70" s="274"/>
      <c r="DT70" s="270"/>
      <c r="DU70" s="274"/>
      <c r="DV70" s="275"/>
      <c r="DW70" s="273"/>
      <c r="DX70" s="273"/>
      <c r="DY70" s="273"/>
      <c r="DZ70" s="273"/>
      <c r="EA70" s="35"/>
      <c r="EB70" s="274"/>
      <c r="EC70" s="275"/>
      <c r="ED70" s="274"/>
      <c r="EE70" s="274"/>
      <c r="EF70" s="274"/>
      <c r="EG70" s="270"/>
      <c r="EH70" s="274"/>
      <c r="EI70" s="275"/>
      <c r="EJ70" s="273"/>
      <c r="EK70" s="273"/>
      <c r="EL70" s="273"/>
      <c r="EM70" s="273"/>
      <c r="EN70" s="35"/>
      <c r="EO70" s="274"/>
      <c r="EP70" s="275"/>
      <c r="EQ70" s="274"/>
      <c r="ER70" s="274"/>
      <c r="ES70" s="274"/>
      <c r="ET70" s="270"/>
      <c r="EU70" s="274"/>
      <c r="EV70" s="275"/>
      <c r="EW70" s="273"/>
      <c r="EX70" s="273"/>
      <c r="EY70" s="273"/>
      <c r="EZ70" s="273"/>
      <c r="FA70" s="35"/>
      <c r="FB70" s="274"/>
      <c r="FC70" s="275"/>
      <c r="FD70" s="274"/>
      <c r="FE70" s="274"/>
      <c r="FF70" s="274"/>
      <c r="FG70" s="270"/>
      <c r="FH70" s="274"/>
      <c r="FI70" s="275"/>
      <c r="FJ70" s="273"/>
      <c r="FK70" s="273"/>
      <c r="FL70" s="273"/>
      <c r="FM70" s="273"/>
      <c r="FN70" s="35"/>
      <c r="FO70" s="274"/>
      <c r="FP70" s="275"/>
      <c r="FQ70" s="274"/>
      <c r="FR70" s="274"/>
      <c r="FS70" s="274"/>
      <c r="FT70" s="270"/>
      <c r="FU70" s="274"/>
      <c r="FV70" s="275"/>
      <c r="FW70" s="273"/>
      <c r="FX70" s="273"/>
      <c r="FY70" s="273"/>
      <c r="FZ70" s="273"/>
      <c r="GA70" s="35"/>
      <c r="GB70" s="274"/>
      <c r="GC70" s="275"/>
      <c r="GD70" s="274"/>
      <c r="GE70" s="274"/>
      <c r="GF70" s="274"/>
      <c r="GG70" s="270"/>
      <c r="GH70" s="274"/>
      <c r="GI70" s="275"/>
      <c r="GJ70" s="273"/>
      <c r="GK70" s="273"/>
      <c r="GL70" s="273"/>
      <c r="GM70" s="273"/>
      <c r="GN70" s="35"/>
      <c r="GO70" s="274"/>
      <c r="GP70" s="275"/>
      <c r="GQ70" s="274"/>
      <c r="GR70" s="274"/>
      <c r="GS70" s="274"/>
      <c r="GT70" s="270"/>
      <c r="GU70" s="274"/>
      <c r="GV70" s="275"/>
      <c r="GW70" s="273"/>
      <c r="GX70" s="273"/>
      <c r="GY70" s="273"/>
      <c r="GZ70" s="273"/>
      <c r="HA70" s="35"/>
      <c r="HB70" s="274"/>
      <c r="HC70" s="275"/>
      <c r="HD70" s="274"/>
      <c r="HE70" s="274"/>
      <c r="HF70" s="274"/>
      <c r="HG70" s="270"/>
      <c r="HH70" s="274"/>
      <c r="HI70" s="275"/>
      <c r="HJ70" s="273"/>
      <c r="HK70" s="273"/>
      <c r="HL70" s="273"/>
      <c r="HM70" s="273"/>
      <c r="HN70" s="35"/>
      <c r="HO70" s="274"/>
      <c r="HP70" s="275"/>
      <c r="HQ70" s="274"/>
      <c r="HR70" s="274"/>
      <c r="HS70" s="274"/>
      <c r="HT70" s="270"/>
      <c r="HU70" s="274"/>
      <c r="HV70" s="275"/>
      <c r="HW70" s="273"/>
      <c r="HX70" s="273"/>
      <c r="HY70" s="273"/>
      <c r="HZ70" s="273"/>
      <c r="IA70" s="35"/>
      <c r="IB70" s="274"/>
      <c r="IC70" s="275"/>
      <c r="ID70" s="274"/>
      <c r="IE70" s="274"/>
      <c r="IF70" s="274"/>
      <c r="IG70" s="270"/>
      <c r="IH70" s="274"/>
      <c r="II70" s="275"/>
      <c r="IJ70" s="38"/>
      <c r="IK70" s="38"/>
      <c r="IL70" s="38"/>
      <c r="IM70" s="38"/>
    </row>
    <row r="71" spans="1:247" s="16" customFormat="1" ht="15.75" thickBot="1">
      <c r="A71" s="2"/>
      <c r="B71" s="581" t="s">
        <v>116</v>
      </c>
      <c r="C71" s="401"/>
      <c r="D71" s="400"/>
      <c r="E71" s="401"/>
      <c r="F71" s="394">
        <v>0.1</v>
      </c>
      <c r="H71" s="401">
        <f>F71*SUM($J$69:$J$70)</f>
        <v>33150.513558750004</v>
      </c>
      <c r="J71" s="584">
        <f t="shared" si="14"/>
        <v>33150.513558750004</v>
      </c>
      <c r="K71" s="35"/>
      <c r="L71" s="409">
        <v>9.9999999999999994E-12</v>
      </c>
      <c r="M71"/>
      <c r="N71"/>
      <c r="O71"/>
      <c r="X71" s="33"/>
      <c r="Y71" s="273"/>
      <c r="Z71" s="273"/>
      <c r="AA71" s="35"/>
      <c r="AB71" s="274"/>
      <c r="AC71" s="275"/>
      <c r="AD71" s="274"/>
      <c r="AE71" s="274"/>
      <c r="AF71" s="274"/>
      <c r="AG71" s="270"/>
      <c r="AH71" s="274"/>
      <c r="AI71" s="275"/>
      <c r="AJ71" s="273"/>
      <c r="AK71" s="273"/>
      <c r="AL71" s="273"/>
      <c r="AM71" s="273"/>
      <c r="AN71" s="35"/>
      <c r="AO71" s="274"/>
      <c r="AP71" s="275"/>
      <c r="AQ71" s="274"/>
      <c r="AR71" s="274"/>
      <c r="AS71" s="274"/>
      <c r="AT71" s="270"/>
      <c r="AU71" s="274"/>
      <c r="AV71" s="275"/>
      <c r="AW71" s="273"/>
      <c r="AX71" s="273"/>
      <c r="AY71" s="273"/>
      <c r="AZ71" s="273"/>
      <c r="BA71" s="35"/>
      <c r="BB71" s="274"/>
      <c r="BC71" s="275"/>
      <c r="BD71" s="274"/>
      <c r="BE71" s="274"/>
      <c r="BF71" s="274"/>
      <c r="BG71" s="270"/>
      <c r="BH71" s="274"/>
      <c r="BI71" s="275"/>
      <c r="BJ71" s="273"/>
      <c r="BK71" s="273"/>
      <c r="BL71" s="273"/>
      <c r="BM71" s="273"/>
      <c r="BN71" s="35"/>
      <c r="BO71" s="274"/>
      <c r="BP71" s="275"/>
      <c r="BQ71" s="274"/>
      <c r="BR71" s="274"/>
      <c r="BS71" s="274"/>
      <c r="BT71" s="270"/>
      <c r="BU71" s="274"/>
      <c r="BV71" s="275"/>
      <c r="BW71" s="273"/>
      <c r="BX71" s="273"/>
      <c r="BY71" s="273"/>
      <c r="BZ71" s="273"/>
      <c r="CA71" s="35"/>
      <c r="CB71" s="274"/>
      <c r="CC71" s="275"/>
      <c r="CD71" s="274"/>
      <c r="CE71" s="274"/>
      <c r="CF71" s="274"/>
      <c r="CG71" s="270"/>
      <c r="CH71" s="274"/>
      <c r="CI71" s="275"/>
      <c r="CJ71" s="273"/>
      <c r="CK71" s="273"/>
      <c r="CL71" s="273"/>
      <c r="CM71" s="273"/>
      <c r="CN71" s="35"/>
      <c r="CO71" s="274"/>
      <c r="CP71" s="275"/>
      <c r="CQ71" s="274"/>
      <c r="CR71" s="274"/>
      <c r="CS71" s="274"/>
      <c r="CT71" s="270"/>
      <c r="CU71" s="274"/>
      <c r="CV71" s="275"/>
      <c r="CW71" s="273"/>
      <c r="CX71" s="273"/>
      <c r="CY71" s="273"/>
      <c r="CZ71" s="273"/>
      <c r="DA71" s="35"/>
      <c r="DB71" s="274"/>
      <c r="DC71" s="275"/>
      <c r="DD71" s="274"/>
      <c r="DE71" s="274"/>
      <c r="DF71" s="274"/>
      <c r="DG71" s="270"/>
      <c r="DH71" s="274"/>
      <c r="DI71" s="275"/>
      <c r="DJ71" s="273"/>
      <c r="DK71" s="273"/>
      <c r="DL71" s="273"/>
      <c r="DM71" s="273"/>
      <c r="DN71" s="35"/>
      <c r="DO71" s="274"/>
      <c r="DP71" s="275"/>
      <c r="DQ71" s="274"/>
      <c r="DR71" s="274"/>
      <c r="DS71" s="274"/>
      <c r="DT71" s="270"/>
      <c r="DU71" s="274"/>
      <c r="DV71" s="275"/>
      <c r="DW71" s="273"/>
      <c r="DX71" s="273"/>
      <c r="DY71" s="273"/>
      <c r="DZ71" s="273"/>
      <c r="EA71" s="35"/>
      <c r="EB71" s="274"/>
      <c r="EC71" s="275"/>
      <c r="ED71" s="274"/>
      <c r="EE71" s="274"/>
      <c r="EF71" s="274"/>
      <c r="EG71" s="270"/>
      <c r="EH71" s="274"/>
      <c r="EI71" s="275"/>
      <c r="EJ71" s="273"/>
      <c r="EK71" s="273"/>
      <c r="EL71" s="273"/>
      <c r="EM71" s="273"/>
      <c r="EN71" s="35"/>
      <c r="EO71" s="274"/>
      <c r="EP71" s="275"/>
      <c r="EQ71" s="274"/>
      <c r="ER71" s="274"/>
      <c r="ES71" s="274"/>
      <c r="ET71" s="270"/>
      <c r="EU71" s="274"/>
      <c r="EV71" s="275"/>
      <c r="EW71" s="273"/>
      <c r="EX71" s="273"/>
      <c r="EY71" s="273"/>
      <c r="EZ71" s="273"/>
      <c r="FA71" s="35"/>
      <c r="FB71" s="274"/>
      <c r="FC71" s="275"/>
      <c r="FD71" s="274"/>
      <c r="FE71" s="274"/>
      <c r="FF71" s="274"/>
      <c r="FG71" s="270"/>
      <c r="FH71" s="274"/>
      <c r="FI71" s="275"/>
      <c r="FJ71" s="273"/>
      <c r="FK71" s="273"/>
      <c r="FL71" s="273"/>
      <c r="FM71" s="273"/>
      <c r="FN71" s="35"/>
      <c r="FO71" s="274"/>
      <c r="FP71" s="275"/>
      <c r="FQ71" s="274"/>
      <c r="FR71" s="274"/>
      <c r="FS71" s="274"/>
      <c r="FT71" s="270"/>
      <c r="FU71" s="274"/>
      <c r="FV71" s="275"/>
      <c r="FW71" s="273"/>
      <c r="FX71" s="273"/>
      <c r="FY71" s="273"/>
      <c r="FZ71" s="273"/>
      <c r="GA71" s="35"/>
      <c r="GB71" s="274"/>
      <c r="GC71" s="275"/>
      <c r="GD71" s="274"/>
      <c r="GE71" s="274"/>
      <c r="GF71" s="274"/>
      <c r="GG71" s="270"/>
      <c r="GH71" s="274"/>
      <c r="GI71" s="275"/>
      <c r="GJ71" s="273"/>
      <c r="GK71" s="273"/>
      <c r="GL71" s="273"/>
      <c r="GM71" s="273"/>
      <c r="GN71" s="35"/>
      <c r="GO71" s="274"/>
      <c r="GP71" s="275"/>
      <c r="GQ71" s="274"/>
      <c r="GR71" s="274"/>
      <c r="GS71" s="274"/>
      <c r="GT71" s="270"/>
      <c r="GU71" s="274"/>
      <c r="GV71" s="275"/>
      <c r="GW71" s="273"/>
      <c r="GX71" s="273"/>
      <c r="GY71" s="273"/>
      <c r="GZ71" s="273"/>
      <c r="HA71" s="35"/>
      <c r="HB71" s="274"/>
      <c r="HC71" s="275"/>
      <c r="HD71" s="274"/>
      <c r="HE71" s="274"/>
      <c r="HF71" s="274"/>
      <c r="HG71" s="270"/>
      <c r="HH71" s="274"/>
      <c r="HI71" s="275"/>
      <c r="HJ71" s="273"/>
      <c r="HK71" s="273"/>
      <c r="HL71" s="273"/>
      <c r="HM71" s="273"/>
      <c r="HN71" s="35"/>
      <c r="HO71" s="274"/>
      <c r="HP71" s="275"/>
      <c r="HQ71" s="274"/>
      <c r="HR71" s="274"/>
      <c r="HS71" s="274"/>
      <c r="HT71" s="270"/>
      <c r="HU71" s="274"/>
      <c r="HV71" s="275"/>
      <c r="HW71" s="273"/>
      <c r="HX71" s="273"/>
      <c r="HY71" s="273"/>
      <c r="HZ71" s="273"/>
      <c r="IA71" s="35"/>
      <c r="IB71" s="274"/>
      <c r="IC71" s="275"/>
      <c r="ID71" s="274"/>
      <c r="IE71" s="274"/>
      <c r="IF71" s="274"/>
      <c r="IG71" s="270"/>
      <c r="IH71" s="274"/>
      <c r="II71" s="275"/>
      <c r="IJ71" s="38"/>
      <c r="IK71" s="38"/>
      <c r="IL71" s="38"/>
      <c r="IM71" s="38"/>
    </row>
    <row r="72" spans="1:247" s="16" customFormat="1" ht="15.75" thickBot="1">
      <c r="A72" s="2"/>
      <c r="B72" s="581" t="s">
        <v>117</v>
      </c>
      <c r="C72" s="401"/>
      <c r="D72" s="400"/>
      <c r="E72" s="401"/>
      <c r="F72" s="394">
        <v>0.02</v>
      </c>
      <c r="G72" s="402"/>
      <c r="H72" s="401">
        <f>F72*SUM($J$69:$J$70)</f>
        <v>6630.1027117499998</v>
      </c>
      <c r="I72" s="403"/>
      <c r="J72" s="584">
        <f t="shared" si="14"/>
        <v>6630.1027117499998</v>
      </c>
      <c r="K72" s="35"/>
      <c r="L72" s="409">
        <v>9.9999999999999994E-12</v>
      </c>
      <c r="M72"/>
      <c r="N72"/>
      <c r="O72"/>
      <c r="Q72"/>
      <c r="R72"/>
      <c r="S72"/>
      <c r="T72"/>
      <c r="U72"/>
      <c r="V72"/>
      <c r="W72"/>
      <c r="X72" s="33"/>
      <c r="Y72" s="273"/>
      <c r="Z72" s="273"/>
      <c r="AA72" s="35"/>
      <c r="AB72" s="274"/>
      <c r="AC72" s="275"/>
      <c r="AD72" s="274"/>
      <c r="AE72" s="274"/>
      <c r="AF72" s="274"/>
      <c r="AG72" s="270"/>
      <c r="AH72" s="274"/>
      <c r="AI72" s="275"/>
      <c r="AJ72" s="273"/>
      <c r="AK72" s="273"/>
      <c r="AL72" s="273"/>
      <c r="AM72" s="273"/>
      <c r="AN72" s="35"/>
      <c r="AO72" s="274"/>
      <c r="AP72" s="275"/>
      <c r="AQ72" s="274"/>
      <c r="AR72" s="274"/>
      <c r="AS72" s="274"/>
      <c r="AT72" s="270"/>
      <c r="AU72" s="274"/>
      <c r="AV72" s="275"/>
      <c r="AW72" s="273"/>
      <c r="AX72" s="273"/>
      <c r="AY72" s="273"/>
      <c r="AZ72" s="273"/>
      <c r="BA72" s="35"/>
      <c r="BB72" s="274"/>
      <c r="BC72" s="275"/>
      <c r="BD72" s="274"/>
      <c r="BE72" s="274"/>
      <c r="BF72" s="274"/>
      <c r="BG72" s="270"/>
      <c r="BH72" s="274"/>
      <c r="BI72" s="275"/>
      <c r="BJ72" s="273"/>
      <c r="BK72" s="273"/>
      <c r="BL72" s="273"/>
      <c r="BM72" s="273"/>
      <c r="BN72" s="35"/>
      <c r="BO72" s="274"/>
      <c r="BP72" s="275"/>
      <c r="BQ72" s="274"/>
      <c r="BR72" s="274"/>
      <c r="BS72" s="274"/>
      <c r="BT72" s="270"/>
      <c r="BU72" s="274"/>
      <c r="BV72" s="275"/>
      <c r="BW72" s="273"/>
      <c r="BX72" s="273"/>
      <c r="BY72" s="273"/>
      <c r="BZ72" s="273"/>
      <c r="CA72" s="35"/>
      <c r="CB72" s="274"/>
      <c r="CC72" s="275"/>
      <c r="CD72" s="274"/>
      <c r="CE72" s="274"/>
      <c r="CF72" s="274"/>
      <c r="CG72" s="270"/>
      <c r="CH72" s="274"/>
      <c r="CI72" s="275"/>
      <c r="CJ72" s="273"/>
      <c r="CK72" s="273"/>
      <c r="CL72" s="273"/>
      <c r="CM72" s="273"/>
      <c r="CN72" s="35"/>
      <c r="CO72" s="274"/>
      <c r="CP72" s="275"/>
      <c r="CQ72" s="274"/>
      <c r="CR72" s="274"/>
      <c r="CS72" s="274"/>
      <c r="CT72" s="270"/>
      <c r="CU72" s="274"/>
      <c r="CV72" s="275"/>
      <c r="CW72" s="273"/>
      <c r="CX72" s="273"/>
      <c r="CY72" s="273"/>
      <c r="CZ72" s="273"/>
      <c r="DA72" s="35"/>
      <c r="DB72" s="274"/>
      <c r="DC72" s="275"/>
      <c r="DD72" s="274"/>
      <c r="DE72" s="274"/>
      <c r="DF72" s="274"/>
      <c r="DG72" s="270"/>
      <c r="DH72" s="274"/>
      <c r="DI72" s="275"/>
      <c r="DJ72" s="273"/>
      <c r="DK72" s="273"/>
      <c r="DL72" s="273"/>
      <c r="DM72" s="273"/>
      <c r="DN72" s="35"/>
      <c r="DO72" s="274"/>
      <c r="DP72" s="275"/>
      <c r="DQ72" s="274"/>
      <c r="DR72" s="274"/>
      <c r="DS72" s="274"/>
      <c r="DT72" s="270"/>
      <c r="DU72" s="274"/>
      <c r="DV72" s="275"/>
      <c r="DW72" s="273"/>
      <c r="DX72" s="273"/>
      <c r="DY72" s="273"/>
      <c r="DZ72" s="273"/>
      <c r="EA72" s="35"/>
      <c r="EB72" s="274"/>
      <c r="EC72" s="275"/>
      <c r="ED72" s="274"/>
      <c r="EE72" s="274"/>
      <c r="EF72" s="274"/>
      <c r="EG72" s="270"/>
      <c r="EH72" s="274"/>
      <c r="EI72" s="275"/>
      <c r="EJ72" s="273"/>
      <c r="EK72" s="273"/>
      <c r="EL72" s="273"/>
      <c r="EM72" s="273"/>
      <c r="EN72" s="35"/>
      <c r="EO72" s="274"/>
      <c r="EP72" s="275"/>
      <c r="EQ72" s="274"/>
      <c r="ER72" s="274"/>
      <c r="ES72" s="274"/>
      <c r="ET72" s="270"/>
      <c r="EU72" s="274"/>
      <c r="EV72" s="275"/>
      <c r="EW72" s="273"/>
      <c r="EX72" s="273"/>
      <c r="EY72" s="273"/>
      <c r="EZ72" s="273"/>
      <c r="FA72" s="35"/>
      <c r="FB72" s="274"/>
      <c r="FC72" s="275"/>
      <c r="FD72" s="274"/>
      <c r="FE72" s="274"/>
      <c r="FF72" s="274"/>
      <c r="FG72" s="270"/>
      <c r="FH72" s="274"/>
      <c r="FI72" s="275"/>
      <c r="FJ72" s="273"/>
      <c r="FK72" s="273"/>
      <c r="FL72" s="273"/>
      <c r="FM72" s="273"/>
      <c r="FN72" s="35"/>
      <c r="FO72" s="274"/>
      <c r="FP72" s="275"/>
      <c r="FQ72" s="274"/>
      <c r="FR72" s="274"/>
      <c r="FS72" s="274"/>
      <c r="FT72" s="270"/>
      <c r="FU72" s="274"/>
      <c r="FV72" s="275"/>
      <c r="FW72" s="273"/>
      <c r="FX72" s="273"/>
      <c r="FY72" s="273"/>
      <c r="FZ72" s="273"/>
      <c r="GA72" s="35"/>
      <c r="GB72" s="274"/>
      <c r="GC72" s="275"/>
      <c r="GD72" s="274"/>
      <c r="GE72" s="274"/>
      <c r="GF72" s="274"/>
      <c r="GG72" s="270"/>
      <c r="GH72" s="274"/>
      <c r="GI72" s="275"/>
      <c r="GJ72" s="273"/>
      <c r="GK72" s="273"/>
      <c r="GL72" s="273"/>
      <c r="GM72" s="273"/>
      <c r="GN72" s="35"/>
      <c r="GO72" s="274"/>
      <c r="GP72" s="275"/>
      <c r="GQ72" s="274"/>
      <c r="GR72" s="274"/>
      <c r="GS72" s="274"/>
      <c r="GT72" s="270"/>
      <c r="GU72" s="274"/>
      <c r="GV72" s="275"/>
      <c r="GW72" s="273"/>
      <c r="GX72" s="273"/>
      <c r="GY72" s="273"/>
      <c r="GZ72" s="273"/>
      <c r="HA72" s="35"/>
      <c r="HB72" s="274"/>
      <c r="HC72" s="275"/>
      <c r="HD72" s="274"/>
      <c r="HE72" s="274"/>
      <c r="HF72" s="274"/>
      <c r="HG72" s="270"/>
      <c r="HH72" s="274"/>
      <c r="HI72" s="275"/>
      <c r="HJ72" s="273"/>
      <c r="HK72" s="273"/>
      <c r="HL72" s="273"/>
      <c r="HM72" s="273"/>
      <c r="HN72" s="35"/>
      <c r="HO72" s="274"/>
      <c r="HP72" s="275"/>
      <c r="HQ72" s="274"/>
      <c r="HR72" s="274"/>
      <c r="HS72" s="274"/>
      <c r="HT72" s="270"/>
      <c r="HU72" s="274"/>
      <c r="HV72" s="275"/>
      <c r="HW72" s="273"/>
      <c r="HX72" s="273"/>
      <c r="HY72" s="273"/>
      <c r="HZ72" s="273"/>
      <c r="IA72" s="35"/>
      <c r="IB72" s="274"/>
      <c r="IC72" s="275"/>
      <c r="ID72" s="274"/>
      <c r="IE72" s="274"/>
      <c r="IF72" s="274"/>
      <c r="IG72" s="270"/>
      <c r="IH72" s="274"/>
      <c r="II72" s="275"/>
      <c r="IJ72" s="38"/>
      <c r="IK72" s="38"/>
      <c r="IL72" s="38"/>
      <c r="IM72" s="38"/>
    </row>
    <row r="73" spans="1:247" s="16" customFormat="1" ht="15.75" thickBot="1">
      <c r="A73" s="2"/>
      <c r="B73" s="581" t="s">
        <v>118</v>
      </c>
      <c r="C73" s="401"/>
      <c r="D73" s="400"/>
      <c r="E73" s="401"/>
      <c r="F73" s="394">
        <v>0.03</v>
      </c>
      <c r="G73" s="402"/>
      <c r="H73" s="401">
        <f>F73*SUM($J$69:$J$70)</f>
        <v>9945.1540676249988</v>
      </c>
      <c r="I73" s="403"/>
      <c r="J73" s="584">
        <f t="shared" si="14"/>
        <v>9945.1540676249988</v>
      </c>
      <c r="K73" s="35"/>
      <c r="L73" s="409">
        <v>9.9999999999999994E-12</v>
      </c>
      <c r="M73"/>
      <c r="N73"/>
      <c r="O73"/>
      <c r="Q73"/>
      <c r="R73"/>
      <c r="S73"/>
      <c r="T73"/>
      <c r="U73"/>
      <c r="V73"/>
      <c r="W73"/>
      <c r="X73" s="33"/>
      <c r="Y73" s="273"/>
      <c r="Z73" s="273"/>
      <c r="AA73" s="35"/>
      <c r="AB73" s="274"/>
      <c r="AC73" s="275"/>
      <c r="AD73" s="274"/>
      <c r="AE73" s="274"/>
      <c r="AF73" s="274"/>
      <c r="AG73" s="270"/>
      <c r="AH73" s="274"/>
      <c r="AI73" s="275"/>
      <c r="AJ73" s="273"/>
      <c r="AK73" s="273"/>
      <c r="AL73" s="273"/>
      <c r="AM73" s="273"/>
      <c r="AN73" s="35"/>
      <c r="AO73" s="274"/>
      <c r="AP73" s="275"/>
      <c r="AQ73" s="274"/>
      <c r="AR73" s="274"/>
      <c r="AS73" s="274"/>
      <c r="AT73" s="270"/>
      <c r="AU73" s="274"/>
      <c r="AV73" s="275"/>
      <c r="AW73" s="273"/>
      <c r="AX73" s="273"/>
      <c r="AY73" s="273"/>
      <c r="AZ73" s="273"/>
      <c r="BA73" s="35"/>
      <c r="BB73" s="274"/>
      <c r="BC73" s="275"/>
      <c r="BD73" s="274"/>
      <c r="BE73" s="274"/>
      <c r="BF73" s="274"/>
      <c r="BG73" s="270"/>
      <c r="BH73" s="274"/>
      <c r="BI73" s="275"/>
      <c r="BJ73" s="273"/>
      <c r="BK73" s="273"/>
      <c r="BL73" s="273"/>
      <c r="BM73" s="273"/>
      <c r="BN73" s="35"/>
      <c r="BO73" s="274"/>
      <c r="BP73" s="275"/>
      <c r="BQ73" s="274"/>
      <c r="BR73" s="274"/>
      <c r="BS73" s="274"/>
      <c r="BT73" s="270"/>
      <c r="BU73" s="274"/>
      <c r="BV73" s="275"/>
      <c r="BW73" s="273"/>
      <c r="BX73" s="273"/>
      <c r="BY73" s="273"/>
      <c r="BZ73" s="273"/>
      <c r="CA73" s="35"/>
      <c r="CB73" s="274"/>
      <c r="CC73" s="275"/>
      <c r="CD73" s="274"/>
      <c r="CE73" s="274"/>
      <c r="CF73" s="274"/>
      <c r="CG73" s="270"/>
      <c r="CH73" s="274"/>
      <c r="CI73" s="275"/>
      <c r="CJ73" s="273"/>
      <c r="CK73" s="273"/>
      <c r="CL73" s="273"/>
      <c r="CM73" s="273"/>
      <c r="CN73" s="35"/>
      <c r="CO73" s="274"/>
      <c r="CP73" s="275"/>
      <c r="CQ73" s="274"/>
      <c r="CR73" s="274"/>
      <c r="CS73" s="274"/>
      <c r="CT73" s="270"/>
      <c r="CU73" s="274"/>
      <c r="CV73" s="275"/>
      <c r="CW73" s="273"/>
      <c r="CX73" s="273"/>
      <c r="CY73" s="273"/>
      <c r="CZ73" s="273"/>
      <c r="DA73" s="35"/>
      <c r="DB73" s="274"/>
      <c r="DC73" s="275"/>
      <c r="DD73" s="274"/>
      <c r="DE73" s="274"/>
      <c r="DF73" s="274"/>
      <c r="DG73" s="270"/>
      <c r="DH73" s="274"/>
      <c r="DI73" s="275"/>
      <c r="DJ73" s="273"/>
      <c r="DK73" s="273"/>
      <c r="DL73" s="273"/>
      <c r="DM73" s="273"/>
      <c r="DN73" s="35"/>
      <c r="DO73" s="274"/>
      <c r="DP73" s="275"/>
      <c r="DQ73" s="274"/>
      <c r="DR73" s="274"/>
      <c r="DS73" s="274"/>
      <c r="DT73" s="270"/>
      <c r="DU73" s="274"/>
      <c r="DV73" s="275"/>
      <c r="DW73" s="273"/>
      <c r="DX73" s="273"/>
      <c r="DY73" s="273"/>
      <c r="DZ73" s="273"/>
      <c r="EA73" s="35"/>
      <c r="EB73" s="274"/>
      <c r="EC73" s="275"/>
      <c r="ED73" s="274"/>
      <c r="EE73" s="274"/>
      <c r="EF73" s="274"/>
      <c r="EG73" s="270"/>
      <c r="EH73" s="274"/>
      <c r="EI73" s="275"/>
      <c r="EJ73" s="273"/>
      <c r="EK73" s="273"/>
      <c r="EL73" s="273"/>
      <c r="EM73" s="273"/>
      <c r="EN73" s="35"/>
      <c r="EO73" s="274"/>
      <c r="EP73" s="275"/>
      <c r="EQ73" s="274"/>
      <c r="ER73" s="274"/>
      <c r="ES73" s="274"/>
      <c r="ET73" s="270"/>
      <c r="EU73" s="274"/>
      <c r="EV73" s="275"/>
      <c r="EW73" s="273"/>
      <c r="EX73" s="273"/>
      <c r="EY73" s="273"/>
      <c r="EZ73" s="273"/>
      <c r="FA73" s="35"/>
      <c r="FB73" s="274"/>
      <c r="FC73" s="275"/>
      <c r="FD73" s="274"/>
      <c r="FE73" s="274"/>
      <c r="FF73" s="274"/>
      <c r="FG73" s="270"/>
      <c r="FH73" s="274"/>
      <c r="FI73" s="275"/>
      <c r="FJ73" s="273"/>
      <c r="FK73" s="273"/>
      <c r="FL73" s="273"/>
      <c r="FM73" s="273"/>
      <c r="FN73" s="35"/>
      <c r="FO73" s="274"/>
      <c r="FP73" s="275"/>
      <c r="FQ73" s="274"/>
      <c r="FR73" s="274"/>
      <c r="FS73" s="274"/>
      <c r="FT73" s="270"/>
      <c r="FU73" s="274"/>
      <c r="FV73" s="275"/>
      <c r="FW73" s="273"/>
      <c r="FX73" s="273"/>
      <c r="FY73" s="273"/>
      <c r="FZ73" s="273"/>
      <c r="GA73" s="35"/>
      <c r="GB73" s="274"/>
      <c r="GC73" s="275"/>
      <c r="GD73" s="274"/>
      <c r="GE73" s="274"/>
      <c r="GF73" s="274"/>
      <c r="GG73" s="270"/>
      <c r="GH73" s="274"/>
      <c r="GI73" s="275"/>
      <c r="GJ73" s="273"/>
      <c r="GK73" s="273"/>
      <c r="GL73" s="273"/>
      <c r="GM73" s="273"/>
      <c r="GN73" s="35"/>
      <c r="GO73" s="274"/>
      <c r="GP73" s="275"/>
      <c r="GQ73" s="274"/>
      <c r="GR73" s="274"/>
      <c r="GS73" s="274"/>
      <c r="GT73" s="270"/>
      <c r="GU73" s="274"/>
      <c r="GV73" s="275"/>
      <c r="GW73" s="273"/>
      <c r="GX73" s="273"/>
      <c r="GY73" s="273"/>
      <c r="GZ73" s="273"/>
      <c r="HA73" s="35"/>
      <c r="HB73" s="274"/>
      <c r="HC73" s="275"/>
      <c r="HD73" s="274"/>
      <c r="HE73" s="274"/>
      <c r="HF73" s="274"/>
      <c r="HG73" s="270"/>
      <c r="HH73" s="274"/>
      <c r="HI73" s="275"/>
      <c r="HJ73" s="273"/>
      <c r="HK73" s="273"/>
      <c r="HL73" s="273"/>
      <c r="HM73" s="273"/>
      <c r="HN73" s="35"/>
      <c r="HO73" s="274"/>
      <c r="HP73" s="275"/>
      <c r="HQ73" s="274"/>
      <c r="HR73" s="274"/>
      <c r="HS73" s="274"/>
      <c r="HT73" s="270"/>
      <c r="HU73" s="274"/>
      <c r="HV73" s="275"/>
      <c r="HW73" s="273"/>
      <c r="HX73" s="273"/>
      <c r="HY73" s="273"/>
      <c r="HZ73" s="273"/>
      <c r="IA73" s="35"/>
      <c r="IB73" s="274"/>
      <c r="IC73" s="275"/>
      <c r="ID73" s="274"/>
      <c r="IE73" s="274"/>
      <c r="IF73" s="274"/>
      <c r="IG73" s="270"/>
      <c r="IH73" s="274"/>
      <c r="II73" s="275"/>
      <c r="IJ73" s="38"/>
      <c r="IK73" s="38"/>
      <c r="IL73" s="38"/>
      <c r="IM73" s="38"/>
    </row>
    <row r="74" spans="1:247" s="16" customFormat="1" ht="15.75" thickBot="1">
      <c r="A74" s="2"/>
      <c r="B74" s="581" t="s">
        <v>119</v>
      </c>
      <c r="C74" s="401"/>
      <c r="D74" s="400"/>
      <c r="E74" s="401"/>
      <c r="F74" s="394">
        <v>0.16</v>
      </c>
      <c r="G74" s="402"/>
      <c r="H74" s="401">
        <f>F74*H73</f>
        <v>1591.2246508199999</v>
      </c>
      <c r="I74" s="403"/>
      <c r="J74" s="584">
        <f t="shared" si="14"/>
        <v>1591.2246508199999</v>
      </c>
      <c r="K74" s="35"/>
      <c r="L74" s="409">
        <v>9.9999999999999994E-12</v>
      </c>
      <c r="M74"/>
      <c r="N74"/>
      <c r="O74"/>
      <c r="Q74"/>
      <c r="R74"/>
      <c r="S74"/>
      <c r="T74"/>
      <c r="U74"/>
      <c r="V74"/>
      <c r="W74"/>
      <c r="X74" s="33"/>
      <c r="Y74" s="273"/>
      <c r="Z74" s="273"/>
      <c r="AA74" s="35"/>
      <c r="AB74" s="274"/>
      <c r="AC74" s="275"/>
      <c r="AD74" s="274"/>
      <c r="AE74" s="274"/>
      <c r="AF74" s="274"/>
      <c r="AG74" s="270"/>
      <c r="AH74" s="274"/>
      <c r="AI74" s="275"/>
      <c r="AJ74" s="273"/>
      <c r="AK74" s="273"/>
      <c r="AL74" s="273"/>
      <c r="AM74" s="273"/>
      <c r="AN74" s="35"/>
      <c r="AO74" s="274"/>
      <c r="AP74" s="275"/>
      <c r="AQ74" s="274"/>
      <c r="AR74" s="274"/>
      <c r="AS74" s="274"/>
      <c r="AT74" s="270"/>
      <c r="AU74" s="274"/>
      <c r="AV74" s="275"/>
      <c r="AW74" s="273"/>
      <c r="AX74" s="273"/>
      <c r="AY74" s="273"/>
      <c r="AZ74" s="273"/>
      <c r="BA74" s="35"/>
      <c r="BB74" s="274"/>
      <c r="BC74" s="275"/>
      <c r="BD74" s="274"/>
      <c r="BE74" s="274"/>
      <c r="BF74" s="274"/>
      <c r="BG74" s="270"/>
      <c r="BH74" s="274"/>
      <c r="BI74" s="275"/>
      <c r="BJ74" s="273"/>
      <c r="BK74" s="273"/>
      <c r="BL74" s="273"/>
      <c r="BM74" s="273"/>
      <c r="BN74" s="35"/>
      <c r="BO74" s="274"/>
      <c r="BP74" s="275"/>
      <c r="BQ74" s="274"/>
      <c r="BR74" s="274"/>
      <c r="BS74" s="274"/>
      <c r="BT74" s="270"/>
      <c r="BU74" s="274"/>
      <c r="BV74" s="275"/>
      <c r="BW74" s="273"/>
      <c r="BX74" s="273"/>
      <c r="BY74" s="273"/>
      <c r="BZ74" s="273"/>
      <c r="CA74" s="35"/>
      <c r="CB74" s="274"/>
      <c r="CC74" s="275"/>
      <c r="CD74" s="274"/>
      <c r="CE74" s="274"/>
      <c r="CF74" s="274"/>
      <c r="CG74" s="270"/>
      <c r="CH74" s="274"/>
      <c r="CI74" s="275"/>
      <c r="CJ74" s="273"/>
      <c r="CK74" s="273"/>
      <c r="CL74" s="273"/>
      <c r="CM74" s="273"/>
      <c r="CN74" s="35"/>
      <c r="CO74" s="274"/>
      <c r="CP74" s="275"/>
      <c r="CQ74" s="274"/>
      <c r="CR74" s="274"/>
      <c r="CS74" s="274"/>
      <c r="CT74" s="270"/>
      <c r="CU74" s="274"/>
      <c r="CV74" s="275"/>
      <c r="CW74" s="273"/>
      <c r="CX74" s="273"/>
      <c r="CY74" s="273"/>
      <c r="CZ74" s="273"/>
      <c r="DA74" s="35"/>
      <c r="DB74" s="274"/>
      <c r="DC74" s="275"/>
      <c r="DD74" s="274"/>
      <c r="DE74" s="274"/>
      <c r="DF74" s="274"/>
      <c r="DG74" s="270"/>
      <c r="DH74" s="274"/>
      <c r="DI74" s="275"/>
      <c r="DJ74" s="273"/>
      <c r="DK74" s="273"/>
      <c r="DL74" s="273"/>
      <c r="DM74" s="273"/>
      <c r="DN74" s="35"/>
      <c r="DO74" s="274"/>
      <c r="DP74" s="275"/>
      <c r="DQ74" s="274"/>
      <c r="DR74" s="274"/>
      <c r="DS74" s="274"/>
      <c r="DT74" s="270"/>
      <c r="DU74" s="274"/>
      <c r="DV74" s="275"/>
      <c r="DW74" s="273"/>
      <c r="DX74" s="273"/>
      <c r="DY74" s="273"/>
      <c r="DZ74" s="273"/>
      <c r="EA74" s="35"/>
      <c r="EB74" s="274"/>
      <c r="EC74" s="275"/>
      <c r="ED74" s="274"/>
      <c r="EE74" s="274"/>
      <c r="EF74" s="274"/>
      <c r="EG74" s="270"/>
      <c r="EH74" s="274"/>
      <c r="EI74" s="275"/>
      <c r="EJ74" s="273"/>
      <c r="EK74" s="273"/>
      <c r="EL74" s="273"/>
      <c r="EM74" s="273"/>
      <c r="EN74" s="35"/>
      <c r="EO74" s="274"/>
      <c r="EP74" s="275"/>
      <c r="EQ74" s="274"/>
      <c r="ER74" s="274"/>
      <c r="ES74" s="274"/>
      <c r="ET74" s="270"/>
      <c r="EU74" s="274"/>
      <c r="EV74" s="275"/>
      <c r="EW74" s="273"/>
      <c r="EX74" s="273"/>
      <c r="EY74" s="273"/>
      <c r="EZ74" s="273"/>
      <c r="FA74" s="35"/>
      <c r="FB74" s="274"/>
      <c r="FC74" s="275"/>
      <c r="FD74" s="274"/>
      <c r="FE74" s="274"/>
      <c r="FF74" s="274"/>
      <c r="FG74" s="270"/>
      <c r="FH74" s="274"/>
      <c r="FI74" s="275"/>
      <c r="FJ74" s="273"/>
      <c r="FK74" s="273"/>
      <c r="FL74" s="273"/>
      <c r="FM74" s="273"/>
      <c r="FN74" s="35"/>
      <c r="FO74" s="274"/>
      <c r="FP74" s="275"/>
      <c r="FQ74" s="274"/>
      <c r="FR74" s="274"/>
      <c r="FS74" s="274"/>
      <c r="FT74" s="270"/>
      <c r="FU74" s="274"/>
      <c r="FV74" s="275"/>
      <c r="FW74" s="273"/>
      <c r="FX74" s="273"/>
      <c r="FY74" s="273"/>
      <c r="FZ74" s="273"/>
      <c r="GA74" s="35"/>
      <c r="GB74" s="274"/>
      <c r="GC74" s="275"/>
      <c r="GD74" s="274"/>
      <c r="GE74" s="274"/>
      <c r="GF74" s="274"/>
      <c r="GG74" s="270"/>
      <c r="GH74" s="274"/>
      <c r="GI74" s="275"/>
      <c r="GJ74" s="273"/>
      <c r="GK74" s="273"/>
      <c r="GL74" s="273"/>
      <c r="GM74" s="273"/>
      <c r="GN74" s="35"/>
      <c r="GO74" s="274"/>
      <c r="GP74" s="275"/>
      <c r="GQ74" s="274"/>
      <c r="GR74" s="274"/>
      <c r="GS74" s="274"/>
      <c r="GT74" s="270"/>
      <c r="GU74" s="274"/>
      <c r="GV74" s="275"/>
      <c r="GW74" s="273"/>
      <c r="GX74" s="273"/>
      <c r="GY74" s="273"/>
      <c r="GZ74" s="273"/>
      <c r="HA74" s="35"/>
      <c r="HB74" s="274"/>
      <c r="HC74" s="275"/>
      <c r="HD74" s="274"/>
      <c r="HE74" s="274"/>
      <c r="HF74" s="274"/>
      <c r="HG74" s="270"/>
      <c r="HH74" s="274"/>
      <c r="HI74" s="275"/>
      <c r="HJ74" s="273"/>
      <c r="HK74" s="273"/>
      <c r="HL74" s="273"/>
      <c r="HM74" s="273"/>
      <c r="HN74" s="35"/>
      <c r="HO74" s="274"/>
      <c r="HP74" s="275"/>
      <c r="HQ74" s="274"/>
      <c r="HR74" s="274"/>
      <c r="HS74" s="274"/>
      <c r="HT74" s="270"/>
      <c r="HU74" s="274"/>
      <c r="HV74" s="275"/>
      <c r="HW74" s="273"/>
      <c r="HX74" s="273"/>
      <c r="HY74" s="273"/>
      <c r="HZ74" s="273"/>
      <c r="IA74" s="35"/>
      <c r="IB74" s="274"/>
      <c r="IC74" s="275"/>
      <c r="ID74" s="274"/>
      <c r="IE74" s="274"/>
      <c r="IF74" s="274"/>
      <c r="IG74" s="270"/>
      <c r="IH74" s="274"/>
      <c r="II74" s="275"/>
      <c r="IJ74" s="38"/>
      <c r="IK74" s="38"/>
      <c r="IL74" s="38"/>
      <c r="IM74" s="38"/>
    </row>
    <row r="75" spans="1:247" ht="15.75" thickBot="1">
      <c r="B75" s="576" t="s">
        <v>122</v>
      </c>
      <c r="C75" s="74">
        <f>SUM(C76:C77)</f>
        <v>1200</v>
      </c>
      <c r="D75" s="577"/>
      <c r="E75" s="74">
        <f>SUM(E76:E77)</f>
        <v>1200</v>
      </c>
      <c r="F75" s="578"/>
      <c r="G75" s="579"/>
      <c r="H75" s="74">
        <f>SUM(H76:H77)</f>
        <v>1578372</v>
      </c>
      <c r="I75" s="580"/>
      <c r="J75" s="571">
        <f>SUM(J76:J77)</f>
        <v>1578372</v>
      </c>
      <c r="L75" s="407">
        <f>L76</f>
        <v>9.9999999999999994E-12</v>
      </c>
      <c r="M75"/>
      <c r="N75"/>
      <c r="O75"/>
      <c r="X75" s="268"/>
    </row>
    <row r="76" spans="1:247" s="16" customFormat="1" ht="15.75" thickBot="1">
      <c r="A76" s="3"/>
      <c r="B76" s="572" t="s">
        <v>123</v>
      </c>
      <c r="C76" s="71">
        <f>+'CUADRO DE AREAS'!D138</f>
        <v>1000</v>
      </c>
      <c r="D76" s="170"/>
      <c r="E76" s="71">
        <f>SUM(C76:D76)</f>
        <v>1000</v>
      </c>
      <c r="F76" s="556">
        <v>1315.31</v>
      </c>
      <c r="G76" s="141"/>
      <c r="H76" s="71">
        <f>F76*E76</f>
        <v>1315310</v>
      </c>
      <c r="I76" s="573"/>
      <c r="J76" s="574">
        <f>SUM(H76:I76)</f>
        <v>1315310</v>
      </c>
      <c r="K76" s="35"/>
      <c r="L76" s="409">
        <v>9.9999999999999994E-12</v>
      </c>
      <c r="M76"/>
      <c r="N76"/>
      <c r="O76"/>
      <c r="X76" s="268"/>
      <c r="Y76" s="273"/>
      <c r="Z76" s="273"/>
      <c r="AA76" s="40"/>
      <c r="AB76" s="269"/>
      <c r="AC76" s="33"/>
      <c r="AD76" s="269"/>
      <c r="AE76" s="269"/>
      <c r="AF76" s="269"/>
      <c r="AG76" s="270"/>
      <c r="AH76" s="271"/>
      <c r="AI76" s="272"/>
      <c r="AJ76" s="273"/>
      <c r="AK76" s="273"/>
      <c r="AL76" s="273"/>
      <c r="AM76" s="273"/>
      <c r="AN76" s="40"/>
      <c r="AO76" s="269"/>
      <c r="AP76" s="33"/>
      <c r="AQ76" s="269"/>
      <c r="AR76" s="269"/>
      <c r="AS76" s="269"/>
      <c r="AT76" s="270"/>
      <c r="AU76" s="271"/>
      <c r="AV76" s="272"/>
      <c r="AW76" s="273"/>
      <c r="AX76" s="273"/>
      <c r="AY76" s="273"/>
      <c r="AZ76" s="273"/>
      <c r="BA76" s="40"/>
      <c r="BB76" s="269"/>
      <c r="BC76" s="33"/>
      <c r="BD76" s="269"/>
      <c r="BE76" s="269"/>
      <c r="BF76" s="269"/>
      <c r="BG76" s="270"/>
      <c r="BH76" s="271"/>
      <c r="BI76" s="272"/>
      <c r="BJ76" s="273"/>
      <c r="BK76" s="273"/>
      <c r="BL76" s="273"/>
      <c r="BM76" s="273"/>
      <c r="BN76" s="40"/>
      <c r="BO76" s="269"/>
      <c r="BP76" s="33"/>
      <c r="BQ76" s="269"/>
      <c r="BR76" s="269"/>
      <c r="BS76" s="269"/>
      <c r="BT76" s="270"/>
      <c r="BU76" s="271"/>
      <c r="BV76" s="272"/>
      <c r="BW76" s="273"/>
      <c r="BX76" s="273"/>
      <c r="BY76" s="273"/>
      <c r="BZ76" s="273"/>
      <c r="CA76" s="40"/>
      <c r="CB76" s="269"/>
      <c r="CC76" s="33"/>
      <c r="CD76" s="269"/>
      <c r="CE76" s="269"/>
      <c r="CF76" s="269"/>
      <c r="CG76" s="270"/>
      <c r="CH76" s="271"/>
      <c r="CI76" s="272"/>
      <c r="CJ76" s="273"/>
      <c r="CK76" s="273"/>
      <c r="CL76" s="273"/>
      <c r="CM76" s="273"/>
      <c r="CN76" s="40"/>
      <c r="CO76" s="269"/>
      <c r="CP76" s="33"/>
      <c r="CQ76" s="269"/>
      <c r="CR76" s="269"/>
      <c r="CS76" s="269"/>
      <c r="CT76" s="270"/>
      <c r="CU76" s="271"/>
      <c r="CV76" s="272"/>
      <c r="CW76" s="273"/>
      <c r="CX76" s="273"/>
      <c r="CY76" s="273"/>
      <c r="CZ76" s="273"/>
      <c r="DA76" s="40"/>
      <c r="DB76" s="269"/>
      <c r="DC76" s="33"/>
      <c r="DD76" s="269"/>
      <c r="DE76" s="269"/>
      <c r="DF76" s="269"/>
      <c r="DG76" s="270"/>
      <c r="DH76" s="271"/>
      <c r="DI76" s="272"/>
      <c r="DJ76" s="273"/>
      <c r="DK76" s="273"/>
      <c r="DL76" s="273"/>
      <c r="DM76" s="273"/>
      <c r="DN76" s="40"/>
      <c r="DO76" s="269"/>
      <c r="DP76" s="33"/>
      <c r="DQ76" s="269"/>
      <c r="DR76" s="269"/>
      <c r="DS76" s="269"/>
      <c r="DT76" s="270"/>
      <c r="DU76" s="271"/>
      <c r="DV76" s="272"/>
      <c r="DW76" s="273"/>
      <c r="DX76" s="273"/>
      <c r="DY76" s="273"/>
      <c r="DZ76" s="273"/>
      <c r="EA76" s="40"/>
      <c r="EB76" s="269"/>
      <c r="EC76" s="33"/>
      <c r="ED76" s="269"/>
      <c r="EE76" s="269"/>
      <c r="EF76" s="269"/>
      <c r="EG76" s="270"/>
      <c r="EH76" s="271"/>
      <c r="EI76" s="272"/>
      <c r="EJ76" s="273"/>
      <c r="EK76" s="273"/>
      <c r="EL76" s="273"/>
      <c r="EM76" s="273"/>
      <c r="EN76" s="40"/>
      <c r="EO76" s="269"/>
      <c r="EP76" s="33"/>
      <c r="EQ76" s="269"/>
      <c r="ER76" s="269"/>
      <c r="ES76" s="269"/>
      <c r="ET76" s="270"/>
      <c r="EU76" s="271"/>
      <c r="EV76" s="272"/>
      <c r="EW76" s="273"/>
      <c r="EX76" s="273"/>
      <c r="EY76" s="273"/>
      <c r="EZ76" s="273"/>
      <c r="FA76" s="40"/>
      <c r="FB76" s="269"/>
      <c r="FC76" s="33"/>
      <c r="FD76" s="269"/>
      <c r="FE76" s="269"/>
      <c r="FF76" s="269"/>
      <c r="FG76" s="270"/>
      <c r="FH76" s="271"/>
      <c r="FI76" s="272"/>
      <c r="FJ76" s="273"/>
      <c r="FK76" s="273"/>
      <c r="FL76" s="273"/>
      <c r="FM76" s="273"/>
      <c r="FN76" s="40"/>
      <c r="FO76" s="269"/>
      <c r="FP76" s="33"/>
      <c r="FQ76" s="269"/>
      <c r="FR76" s="269"/>
      <c r="FS76" s="269"/>
      <c r="FT76" s="270"/>
      <c r="FU76" s="271"/>
      <c r="FV76" s="272"/>
      <c r="FW76" s="273"/>
      <c r="FX76" s="273"/>
      <c r="FY76" s="273"/>
      <c r="FZ76" s="273"/>
      <c r="GA76" s="40"/>
      <c r="GB76" s="269"/>
      <c r="GC76" s="33"/>
      <c r="GD76" s="269"/>
      <c r="GE76" s="269"/>
      <c r="GF76" s="269"/>
      <c r="GG76" s="270"/>
      <c r="GH76" s="271"/>
      <c r="GI76" s="272"/>
      <c r="GJ76" s="273"/>
      <c r="GK76" s="273"/>
      <c r="GL76" s="273"/>
      <c r="GM76" s="273"/>
      <c r="GN76" s="40"/>
      <c r="GO76" s="269"/>
      <c r="GP76" s="33"/>
      <c r="GQ76" s="269"/>
      <c r="GR76" s="269"/>
      <c r="GS76" s="269"/>
      <c r="GT76" s="270"/>
      <c r="GU76" s="271"/>
      <c r="GV76" s="272"/>
      <c r="GW76" s="273"/>
      <c r="GX76" s="273"/>
      <c r="GY76" s="273"/>
      <c r="GZ76" s="273"/>
      <c r="HA76" s="40"/>
      <c r="HB76" s="269"/>
      <c r="HC76" s="33"/>
      <c r="HD76" s="269"/>
      <c r="HE76" s="269"/>
      <c r="HF76" s="269"/>
      <c r="HG76" s="270"/>
      <c r="HH76" s="271"/>
      <c r="HI76" s="272"/>
      <c r="HJ76" s="273"/>
      <c r="HK76" s="273"/>
      <c r="HL76" s="273"/>
      <c r="HM76" s="273"/>
      <c r="HN76" s="40"/>
      <c r="HO76" s="269"/>
      <c r="HP76" s="33"/>
      <c r="HQ76" s="269"/>
      <c r="HR76" s="269"/>
      <c r="HS76" s="269"/>
      <c r="HT76" s="270"/>
      <c r="HU76" s="271"/>
      <c r="HV76" s="272"/>
      <c r="HW76" s="273"/>
      <c r="HX76" s="273"/>
      <c r="HY76" s="273"/>
      <c r="HZ76" s="273"/>
      <c r="IA76" s="40"/>
      <c r="IB76" s="269"/>
      <c r="IC76" s="33"/>
      <c r="ID76" s="269"/>
      <c r="IE76" s="269"/>
      <c r="IF76" s="269"/>
      <c r="IG76" s="270"/>
      <c r="IH76" s="271"/>
      <c r="II76" s="272"/>
      <c r="IJ76" s="38"/>
      <c r="IK76" s="38"/>
      <c r="IL76" s="38"/>
      <c r="IM76" s="38"/>
    </row>
    <row r="77" spans="1:247" s="16" customFormat="1" ht="15.75" thickBot="1">
      <c r="A77" s="3"/>
      <c r="B77" s="572" t="s">
        <v>124</v>
      </c>
      <c r="C77" s="71">
        <f>+'CUADRO DE AREAS'!D139</f>
        <v>200</v>
      </c>
      <c r="D77" s="170"/>
      <c r="E77" s="71">
        <f>SUM(C77:D77)</f>
        <v>200</v>
      </c>
      <c r="F77" s="556">
        <v>1315.31</v>
      </c>
      <c r="G77" s="141"/>
      <c r="H77" s="71">
        <f>F77*E77</f>
        <v>263062</v>
      </c>
      <c r="I77" s="573"/>
      <c r="J77" s="574">
        <f>SUM(H77:I77)</f>
        <v>263062</v>
      </c>
      <c r="K77" s="35"/>
      <c r="L77" s="409">
        <v>9.9999999999999994E-12</v>
      </c>
      <c r="M77"/>
      <c r="N77"/>
      <c r="O77"/>
      <c r="X77" s="268"/>
      <c r="Y77" s="273"/>
      <c r="Z77" s="273"/>
      <c r="AA77" s="40"/>
      <c r="AB77" s="269"/>
      <c r="AC77" s="33"/>
      <c r="AD77" s="269"/>
      <c r="AE77" s="269"/>
      <c r="AF77" s="269"/>
      <c r="AG77" s="270"/>
      <c r="AH77" s="271"/>
      <c r="AI77" s="272"/>
      <c r="AJ77" s="273"/>
      <c r="AK77" s="273"/>
      <c r="AL77" s="273"/>
      <c r="AM77" s="273"/>
      <c r="AN77" s="40"/>
      <c r="AO77" s="269"/>
      <c r="AP77" s="33"/>
      <c r="AQ77" s="269"/>
      <c r="AR77" s="269"/>
      <c r="AS77" s="269"/>
      <c r="AT77" s="270"/>
      <c r="AU77" s="271"/>
      <c r="AV77" s="272"/>
      <c r="AW77" s="273"/>
      <c r="AX77" s="273"/>
      <c r="AY77" s="273"/>
      <c r="AZ77" s="273"/>
      <c r="BA77" s="40"/>
      <c r="BB77" s="269"/>
      <c r="BC77" s="33"/>
      <c r="BD77" s="269"/>
      <c r="BE77" s="269"/>
      <c r="BF77" s="269"/>
      <c r="BG77" s="270"/>
      <c r="BH77" s="271"/>
      <c r="BI77" s="272"/>
      <c r="BJ77" s="273"/>
      <c r="BK77" s="273"/>
      <c r="BL77" s="273"/>
      <c r="BM77" s="273"/>
      <c r="BN77" s="40"/>
      <c r="BO77" s="269"/>
      <c r="BP77" s="33"/>
      <c r="BQ77" s="269"/>
      <c r="BR77" s="269"/>
      <c r="BS77" s="269"/>
      <c r="BT77" s="270"/>
      <c r="BU77" s="271"/>
      <c r="BV77" s="272"/>
      <c r="BW77" s="273"/>
      <c r="BX77" s="273"/>
      <c r="BY77" s="273"/>
      <c r="BZ77" s="273"/>
      <c r="CA77" s="40"/>
      <c r="CB77" s="269"/>
      <c r="CC77" s="33"/>
      <c r="CD77" s="269"/>
      <c r="CE77" s="269"/>
      <c r="CF77" s="269"/>
      <c r="CG77" s="270"/>
      <c r="CH77" s="271"/>
      <c r="CI77" s="272"/>
      <c r="CJ77" s="273"/>
      <c r="CK77" s="273"/>
      <c r="CL77" s="273"/>
      <c r="CM77" s="273"/>
      <c r="CN77" s="40"/>
      <c r="CO77" s="269"/>
      <c r="CP77" s="33"/>
      <c r="CQ77" s="269"/>
      <c r="CR77" s="269"/>
      <c r="CS77" s="269"/>
      <c r="CT77" s="270"/>
      <c r="CU77" s="271"/>
      <c r="CV77" s="272"/>
      <c r="CW77" s="273"/>
      <c r="CX77" s="273"/>
      <c r="CY77" s="273"/>
      <c r="CZ77" s="273"/>
      <c r="DA77" s="40"/>
      <c r="DB77" s="269"/>
      <c r="DC77" s="33"/>
      <c r="DD77" s="269"/>
      <c r="DE77" s="269"/>
      <c r="DF77" s="269"/>
      <c r="DG77" s="270"/>
      <c r="DH77" s="271"/>
      <c r="DI77" s="272"/>
      <c r="DJ77" s="273"/>
      <c r="DK77" s="273"/>
      <c r="DL77" s="273"/>
      <c r="DM77" s="273"/>
      <c r="DN77" s="40"/>
      <c r="DO77" s="269"/>
      <c r="DP77" s="33"/>
      <c r="DQ77" s="269"/>
      <c r="DR77" s="269"/>
      <c r="DS77" s="269"/>
      <c r="DT77" s="270"/>
      <c r="DU77" s="271"/>
      <c r="DV77" s="272"/>
      <c r="DW77" s="273"/>
      <c r="DX77" s="273"/>
      <c r="DY77" s="273"/>
      <c r="DZ77" s="273"/>
      <c r="EA77" s="40"/>
      <c r="EB77" s="269"/>
      <c r="EC77" s="33"/>
      <c r="ED77" s="269"/>
      <c r="EE77" s="269"/>
      <c r="EF77" s="269"/>
      <c r="EG77" s="270"/>
      <c r="EH77" s="271"/>
      <c r="EI77" s="272"/>
      <c r="EJ77" s="273"/>
      <c r="EK77" s="273"/>
      <c r="EL77" s="273"/>
      <c r="EM77" s="273"/>
      <c r="EN77" s="40"/>
      <c r="EO77" s="269"/>
      <c r="EP77" s="33"/>
      <c r="EQ77" s="269"/>
      <c r="ER77" s="269"/>
      <c r="ES77" s="269"/>
      <c r="ET77" s="270"/>
      <c r="EU77" s="271"/>
      <c r="EV77" s="272"/>
      <c r="EW77" s="273"/>
      <c r="EX77" s="273"/>
      <c r="EY77" s="273"/>
      <c r="EZ77" s="273"/>
      <c r="FA77" s="40"/>
      <c r="FB77" s="269"/>
      <c r="FC77" s="33"/>
      <c r="FD77" s="269"/>
      <c r="FE77" s="269"/>
      <c r="FF77" s="269"/>
      <c r="FG77" s="270"/>
      <c r="FH77" s="271"/>
      <c r="FI77" s="272"/>
      <c r="FJ77" s="273"/>
      <c r="FK77" s="273"/>
      <c r="FL77" s="273"/>
      <c r="FM77" s="273"/>
      <c r="FN77" s="40"/>
      <c r="FO77" s="269"/>
      <c r="FP77" s="33"/>
      <c r="FQ77" s="269"/>
      <c r="FR77" s="269"/>
      <c r="FS77" s="269"/>
      <c r="FT77" s="270"/>
      <c r="FU77" s="271"/>
      <c r="FV77" s="272"/>
      <c r="FW77" s="273"/>
      <c r="FX77" s="273"/>
      <c r="FY77" s="273"/>
      <c r="FZ77" s="273"/>
      <c r="GA77" s="40"/>
      <c r="GB77" s="269"/>
      <c r="GC77" s="33"/>
      <c r="GD77" s="269"/>
      <c r="GE77" s="269"/>
      <c r="GF77" s="269"/>
      <c r="GG77" s="270"/>
      <c r="GH77" s="271"/>
      <c r="GI77" s="272"/>
      <c r="GJ77" s="273"/>
      <c r="GK77" s="273"/>
      <c r="GL77" s="273"/>
      <c r="GM77" s="273"/>
      <c r="GN77" s="40"/>
      <c r="GO77" s="269"/>
      <c r="GP77" s="33"/>
      <c r="GQ77" s="269"/>
      <c r="GR77" s="269"/>
      <c r="GS77" s="269"/>
      <c r="GT77" s="270"/>
      <c r="GU77" s="271"/>
      <c r="GV77" s="272"/>
      <c r="GW77" s="273"/>
      <c r="GX77" s="273"/>
      <c r="GY77" s="273"/>
      <c r="GZ77" s="273"/>
      <c r="HA77" s="40"/>
      <c r="HB77" s="269"/>
      <c r="HC77" s="33"/>
      <c r="HD77" s="269"/>
      <c r="HE77" s="269"/>
      <c r="HF77" s="269"/>
      <c r="HG77" s="270"/>
      <c r="HH77" s="271"/>
      <c r="HI77" s="272"/>
      <c r="HJ77" s="273"/>
      <c r="HK77" s="273"/>
      <c r="HL77" s="273"/>
      <c r="HM77" s="273"/>
      <c r="HN77" s="40"/>
      <c r="HO77" s="269"/>
      <c r="HP77" s="33"/>
      <c r="HQ77" s="269"/>
      <c r="HR77" s="269"/>
      <c r="HS77" s="269"/>
      <c r="HT77" s="270"/>
      <c r="HU77" s="271"/>
      <c r="HV77" s="272"/>
      <c r="HW77" s="273"/>
      <c r="HX77" s="273"/>
      <c r="HY77" s="273"/>
      <c r="HZ77" s="273"/>
      <c r="IA77" s="40"/>
      <c r="IB77" s="269"/>
      <c r="IC77" s="33"/>
      <c r="ID77" s="269"/>
      <c r="IE77" s="269"/>
      <c r="IF77" s="269"/>
      <c r="IG77" s="270"/>
      <c r="IH77" s="271"/>
      <c r="II77" s="272"/>
      <c r="IJ77" s="38"/>
      <c r="IK77" s="38"/>
      <c r="IL77" s="38"/>
      <c r="IM77" s="38"/>
    </row>
    <row r="78" spans="1:247" s="16" customFormat="1" ht="15.75" thickBot="1">
      <c r="A78" s="4"/>
      <c r="B78" s="171" t="s">
        <v>125</v>
      </c>
      <c r="C78" s="575"/>
      <c r="D78" s="172"/>
      <c r="E78" s="575"/>
      <c r="F78" s="564"/>
      <c r="G78" s="565"/>
      <c r="H78" s="154">
        <f>H79+H85</f>
        <v>1957073.9935602422</v>
      </c>
      <c r="I78" s="564"/>
      <c r="J78" s="566">
        <f>J79+J85</f>
        <v>1957073.9935602422</v>
      </c>
      <c r="K78" s="35"/>
      <c r="L78" s="406">
        <f>L79+L85</f>
        <v>1957073.9935602422</v>
      </c>
      <c r="M78"/>
      <c r="N78"/>
      <c r="O78"/>
      <c r="X78" s="274"/>
      <c r="Y78" s="276"/>
      <c r="Z78" s="276"/>
      <c r="AA78" s="38"/>
      <c r="AB78" s="267"/>
      <c r="AC78" s="268"/>
      <c r="AD78" s="267"/>
      <c r="AE78" s="267"/>
      <c r="AF78" s="267"/>
      <c r="AG78" s="36"/>
      <c r="AH78" s="267"/>
      <c r="AI78" s="268"/>
      <c r="AJ78" s="276"/>
      <c r="AK78" s="276"/>
      <c r="AL78" s="276"/>
      <c r="AM78" s="276"/>
      <c r="AN78" s="38"/>
      <c r="AO78" s="267"/>
      <c r="AP78" s="268"/>
      <c r="AQ78" s="267"/>
      <c r="AR78" s="267"/>
      <c r="AS78" s="267"/>
      <c r="AT78" s="36"/>
      <c r="AU78" s="267"/>
      <c r="AV78" s="268"/>
      <c r="AW78" s="276"/>
      <c r="AX78" s="276"/>
      <c r="AY78" s="276"/>
      <c r="AZ78" s="276"/>
      <c r="BA78" s="38"/>
      <c r="BB78" s="267"/>
      <c r="BC78" s="268"/>
      <c r="BD78" s="267"/>
      <c r="BE78" s="267"/>
      <c r="BF78" s="267"/>
      <c r="BG78" s="36"/>
      <c r="BH78" s="267"/>
      <c r="BI78" s="268"/>
      <c r="BJ78" s="276"/>
      <c r="BK78" s="276"/>
      <c r="BL78" s="276"/>
      <c r="BM78" s="276"/>
      <c r="BN78" s="38"/>
      <c r="BO78" s="267"/>
      <c r="BP78" s="268"/>
      <c r="BQ78" s="267"/>
      <c r="BR78" s="267"/>
      <c r="BS78" s="267"/>
      <c r="BT78" s="36"/>
      <c r="BU78" s="267"/>
      <c r="BV78" s="268"/>
      <c r="BW78" s="276"/>
      <c r="BX78" s="276"/>
      <c r="BY78" s="276"/>
      <c r="BZ78" s="276"/>
      <c r="CA78" s="38"/>
      <c r="CB78" s="267"/>
      <c r="CC78" s="268"/>
      <c r="CD78" s="267"/>
      <c r="CE78" s="267"/>
      <c r="CF78" s="267"/>
      <c r="CG78" s="36"/>
      <c r="CH78" s="267"/>
      <c r="CI78" s="268"/>
      <c r="CJ78" s="276"/>
      <c r="CK78" s="276"/>
      <c r="CL78" s="276"/>
      <c r="CM78" s="276"/>
      <c r="CN78" s="38"/>
      <c r="CO78" s="267"/>
      <c r="CP78" s="268"/>
      <c r="CQ78" s="267"/>
      <c r="CR78" s="267"/>
      <c r="CS78" s="267"/>
      <c r="CT78" s="36"/>
      <c r="CU78" s="267"/>
      <c r="CV78" s="268"/>
      <c r="CW78" s="276"/>
      <c r="CX78" s="276"/>
      <c r="CY78" s="276"/>
      <c r="CZ78" s="276"/>
      <c r="DA78" s="38"/>
      <c r="DB78" s="267"/>
      <c r="DC78" s="268"/>
      <c r="DD78" s="267"/>
      <c r="DE78" s="267"/>
      <c r="DF78" s="267"/>
      <c r="DG78" s="36"/>
      <c r="DH78" s="267"/>
      <c r="DI78" s="268"/>
      <c r="DJ78" s="276"/>
      <c r="DK78" s="276"/>
      <c r="DL78" s="276"/>
      <c r="DM78" s="276"/>
      <c r="DN78" s="38"/>
      <c r="DO78" s="267"/>
      <c r="DP78" s="268"/>
      <c r="DQ78" s="267"/>
      <c r="DR78" s="267"/>
      <c r="DS78" s="267"/>
      <c r="DT78" s="36"/>
      <c r="DU78" s="267"/>
      <c r="DV78" s="268"/>
      <c r="DW78" s="276"/>
      <c r="DX78" s="276"/>
      <c r="DY78" s="276"/>
      <c r="DZ78" s="276"/>
      <c r="EA78" s="38"/>
      <c r="EB78" s="267"/>
      <c r="EC78" s="268"/>
      <c r="ED78" s="267"/>
      <c r="EE78" s="267"/>
      <c r="EF78" s="267"/>
      <c r="EG78" s="36"/>
      <c r="EH78" s="267"/>
      <c r="EI78" s="268"/>
      <c r="EJ78" s="276"/>
      <c r="EK78" s="276"/>
      <c r="EL78" s="276"/>
      <c r="EM78" s="276"/>
      <c r="EN78" s="38"/>
      <c r="EO78" s="267"/>
      <c r="EP78" s="268"/>
      <c r="EQ78" s="267"/>
      <c r="ER78" s="267"/>
      <c r="ES78" s="267"/>
      <c r="ET78" s="36"/>
      <c r="EU78" s="267"/>
      <c r="EV78" s="268"/>
      <c r="EW78" s="276"/>
      <c r="EX78" s="276"/>
      <c r="EY78" s="276"/>
      <c r="EZ78" s="276"/>
      <c r="FA78" s="38"/>
      <c r="FB78" s="267"/>
      <c r="FC78" s="268"/>
      <c r="FD78" s="267"/>
      <c r="FE78" s="267"/>
      <c r="FF78" s="267"/>
      <c r="FG78" s="36"/>
      <c r="FH78" s="267"/>
      <c r="FI78" s="268"/>
      <c r="FJ78" s="276"/>
      <c r="FK78" s="276"/>
      <c r="FL78" s="276"/>
      <c r="FM78" s="276"/>
      <c r="FN78" s="38"/>
      <c r="FO78" s="267"/>
      <c r="FP78" s="268"/>
      <c r="FQ78" s="267"/>
      <c r="FR78" s="267"/>
      <c r="FS78" s="267"/>
      <c r="FT78" s="36"/>
      <c r="FU78" s="267"/>
      <c r="FV78" s="268"/>
      <c r="FW78" s="276"/>
      <c r="FX78" s="276"/>
      <c r="FY78" s="276"/>
      <c r="FZ78" s="276"/>
      <c r="GA78" s="38"/>
      <c r="GB78" s="267"/>
      <c r="GC78" s="268"/>
      <c r="GD78" s="267"/>
      <c r="GE78" s="267"/>
      <c r="GF78" s="267"/>
      <c r="GG78" s="36"/>
      <c r="GH78" s="267"/>
      <c r="GI78" s="268"/>
      <c r="GJ78" s="276"/>
      <c r="GK78" s="276"/>
      <c r="GL78" s="276"/>
      <c r="GM78" s="276"/>
      <c r="GN78" s="38"/>
      <c r="GO78" s="267"/>
      <c r="GP78" s="268"/>
      <c r="GQ78" s="267"/>
      <c r="GR78" s="267"/>
      <c r="GS78" s="267"/>
      <c r="GT78" s="36"/>
      <c r="GU78" s="267"/>
      <c r="GV78" s="268"/>
      <c r="GW78" s="276"/>
      <c r="GX78" s="276"/>
      <c r="GY78" s="276"/>
      <c r="GZ78" s="276"/>
      <c r="HA78" s="38"/>
      <c r="HB78" s="267"/>
      <c r="HC78" s="268"/>
      <c r="HD78" s="267"/>
      <c r="HE78" s="267"/>
      <c r="HF78" s="267"/>
      <c r="HG78" s="36"/>
      <c r="HH78" s="267"/>
      <c r="HI78" s="268"/>
      <c r="HJ78" s="276"/>
      <c r="HK78" s="276"/>
      <c r="HL78" s="276"/>
      <c r="HM78" s="276"/>
      <c r="HN78" s="38"/>
      <c r="HO78" s="267"/>
      <c r="HP78" s="268"/>
      <c r="HQ78" s="267"/>
      <c r="HR78" s="267"/>
      <c r="HS78" s="267"/>
      <c r="HT78" s="36"/>
      <c r="HU78" s="267"/>
      <c r="HV78" s="268"/>
      <c r="HW78" s="276"/>
      <c r="HX78" s="276"/>
      <c r="HY78" s="276"/>
      <c r="HZ78" s="276"/>
      <c r="IA78" s="38"/>
      <c r="IB78" s="267"/>
      <c r="IC78" s="268"/>
      <c r="ID78" s="267"/>
      <c r="IE78" s="267"/>
      <c r="IF78" s="267"/>
      <c r="IG78" s="36"/>
      <c r="IH78" s="267"/>
      <c r="II78" s="268"/>
      <c r="IJ78" s="38"/>
      <c r="IK78" s="38"/>
      <c r="IL78" s="38"/>
      <c r="IM78" s="38"/>
    </row>
    <row r="79" spans="1:247" s="17" customFormat="1" ht="15.75" thickBot="1">
      <c r="A79" s="5"/>
      <c r="B79" s="585" t="s">
        <v>126</v>
      </c>
      <c r="C79" s="180"/>
      <c r="D79" s="179"/>
      <c r="E79" s="180"/>
      <c r="F79" s="181"/>
      <c r="G79" s="182"/>
      <c r="H79" s="180">
        <f>SUM(H80:H84)</f>
        <v>1328125.5161869251</v>
      </c>
      <c r="I79" s="234"/>
      <c r="J79" s="586">
        <f>SUM(J80:J84)</f>
        <v>1328125.5161869251</v>
      </c>
      <c r="K79" s="35"/>
      <c r="L79" s="410">
        <f>SUM(L80:L84)</f>
        <v>1328125.5161869251</v>
      </c>
      <c r="M79"/>
      <c r="N79"/>
      <c r="O79"/>
      <c r="Q79" s="277"/>
      <c r="R79" s="830"/>
      <c r="S79" s="830"/>
      <c r="T79" s="830"/>
      <c r="U79" s="830"/>
      <c r="V79" s="41"/>
      <c r="W79" s="267"/>
      <c r="X79" s="277"/>
      <c r="Y79" s="276"/>
      <c r="Z79" s="276"/>
      <c r="AA79" s="41"/>
      <c r="AB79" s="267"/>
      <c r="AC79" s="268"/>
      <c r="AD79" s="267"/>
      <c r="AE79" s="267"/>
      <c r="AF79" s="267"/>
      <c r="AG79" s="36"/>
      <c r="AH79" s="267"/>
      <c r="AI79" s="268"/>
      <c r="AJ79" s="276"/>
      <c r="AK79" s="276"/>
      <c r="AL79" s="276"/>
      <c r="AM79" s="276"/>
      <c r="AN79" s="41"/>
      <c r="AO79" s="267"/>
      <c r="AP79" s="268"/>
      <c r="AQ79" s="267"/>
      <c r="AR79" s="267"/>
      <c r="AS79" s="267"/>
      <c r="AT79" s="36"/>
      <c r="AU79" s="267"/>
      <c r="AV79" s="268"/>
      <c r="AW79" s="276"/>
      <c r="AX79" s="276"/>
      <c r="AY79" s="276"/>
      <c r="AZ79" s="276"/>
      <c r="BA79" s="41"/>
      <c r="BB79" s="267"/>
      <c r="BC79" s="268"/>
      <c r="BD79" s="267"/>
      <c r="BE79" s="267"/>
      <c r="BF79" s="267"/>
      <c r="BG79" s="36"/>
      <c r="BH79" s="267"/>
      <c r="BI79" s="268"/>
      <c r="BJ79" s="276"/>
      <c r="BK79" s="276"/>
      <c r="BL79" s="276"/>
      <c r="BM79" s="276"/>
      <c r="BN79" s="41"/>
      <c r="BO79" s="267"/>
      <c r="BP79" s="268"/>
      <c r="BQ79" s="267"/>
      <c r="BR79" s="267"/>
      <c r="BS79" s="267"/>
      <c r="BT79" s="36"/>
      <c r="BU79" s="267"/>
      <c r="BV79" s="268"/>
      <c r="BW79" s="276"/>
      <c r="BX79" s="276"/>
      <c r="BY79" s="276"/>
      <c r="BZ79" s="276"/>
      <c r="CA79" s="41"/>
      <c r="CB79" s="267"/>
      <c r="CC79" s="268"/>
      <c r="CD79" s="267"/>
      <c r="CE79" s="267"/>
      <c r="CF79" s="267"/>
      <c r="CG79" s="36"/>
      <c r="CH79" s="267"/>
      <c r="CI79" s="268"/>
      <c r="CJ79" s="276"/>
      <c r="CK79" s="276"/>
      <c r="CL79" s="276"/>
      <c r="CM79" s="276"/>
      <c r="CN79" s="41"/>
      <c r="CO79" s="267"/>
      <c r="CP79" s="268"/>
      <c r="CQ79" s="267"/>
      <c r="CR79" s="267"/>
      <c r="CS79" s="267"/>
      <c r="CT79" s="36"/>
      <c r="CU79" s="267"/>
      <c r="CV79" s="268"/>
      <c r="CW79" s="276"/>
      <c r="CX79" s="276"/>
      <c r="CY79" s="276"/>
      <c r="CZ79" s="276"/>
      <c r="DA79" s="41"/>
      <c r="DB79" s="267"/>
      <c r="DC79" s="268"/>
      <c r="DD79" s="267"/>
      <c r="DE79" s="267"/>
      <c r="DF79" s="267"/>
      <c r="DG79" s="36"/>
      <c r="DH79" s="267"/>
      <c r="DI79" s="268"/>
      <c r="DJ79" s="276"/>
      <c r="DK79" s="276"/>
      <c r="DL79" s="276"/>
      <c r="DM79" s="276"/>
      <c r="DN79" s="41"/>
      <c r="DO79" s="267"/>
      <c r="DP79" s="268"/>
      <c r="DQ79" s="267"/>
      <c r="DR79" s="267"/>
      <c r="DS79" s="267"/>
      <c r="DT79" s="36"/>
      <c r="DU79" s="267"/>
      <c r="DV79" s="268"/>
      <c r="DW79" s="276"/>
      <c r="DX79" s="276"/>
      <c r="DY79" s="276"/>
      <c r="DZ79" s="276"/>
      <c r="EA79" s="41"/>
      <c r="EB79" s="267"/>
      <c r="EC79" s="268"/>
      <c r="ED79" s="267"/>
      <c r="EE79" s="267"/>
      <c r="EF79" s="267"/>
      <c r="EG79" s="36"/>
      <c r="EH79" s="267"/>
      <c r="EI79" s="268"/>
      <c r="EJ79" s="276"/>
      <c r="EK79" s="276"/>
      <c r="EL79" s="276"/>
      <c r="EM79" s="276"/>
      <c r="EN79" s="41"/>
      <c r="EO79" s="267"/>
      <c r="EP79" s="268"/>
      <c r="EQ79" s="267"/>
      <c r="ER79" s="267"/>
      <c r="ES79" s="267"/>
      <c r="ET79" s="36"/>
      <c r="EU79" s="267"/>
      <c r="EV79" s="268"/>
      <c r="EW79" s="276"/>
      <c r="EX79" s="276"/>
      <c r="EY79" s="276"/>
      <c r="EZ79" s="276"/>
      <c r="FA79" s="41"/>
      <c r="FB79" s="267"/>
      <c r="FC79" s="268"/>
      <c r="FD79" s="267"/>
      <c r="FE79" s="267"/>
      <c r="FF79" s="267"/>
      <c r="FG79" s="36"/>
      <c r="FH79" s="267"/>
      <c r="FI79" s="268"/>
      <c r="FJ79" s="276"/>
      <c r="FK79" s="276"/>
      <c r="FL79" s="276"/>
      <c r="FM79" s="276"/>
      <c r="FN79" s="41"/>
      <c r="FO79" s="267"/>
      <c r="FP79" s="268"/>
      <c r="FQ79" s="267"/>
      <c r="FR79" s="267"/>
      <c r="FS79" s="267"/>
      <c r="FT79" s="36"/>
      <c r="FU79" s="267"/>
      <c r="FV79" s="268"/>
      <c r="FW79" s="276"/>
      <c r="FX79" s="276"/>
      <c r="FY79" s="276"/>
      <c r="FZ79" s="276"/>
      <c r="GA79" s="41"/>
      <c r="GB79" s="267"/>
      <c r="GC79" s="268"/>
      <c r="GD79" s="267"/>
      <c r="GE79" s="267"/>
      <c r="GF79" s="267"/>
      <c r="GG79" s="36"/>
      <c r="GH79" s="267"/>
      <c r="GI79" s="268"/>
      <c r="GJ79" s="276"/>
      <c r="GK79" s="276"/>
      <c r="GL79" s="276"/>
      <c r="GM79" s="276"/>
      <c r="GN79" s="41"/>
      <c r="GO79" s="267"/>
      <c r="GP79" s="268"/>
      <c r="GQ79" s="267"/>
      <c r="GR79" s="267"/>
      <c r="GS79" s="267"/>
      <c r="GT79" s="36"/>
      <c r="GU79" s="267"/>
      <c r="GV79" s="268"/>
      <c r="GW79" s="276"/>
      <c r="GX79" s="276"/>
      <c r="GY79" s="276"/>
      <c r="GZ79" s="276"/>
      <c r="HA79" s="41"/>
      <c r="HB79" s="267"/>
      <c r="HC79" s="268"/>
      <c r="HD79" s="267"/>
      <c r="HE79" s="267"/>
      <c r="HF79" s="267"/>
      <c r="HG79" s="36"/>
      <c r="HH79" s="267"/>
      <c r="HI79" s="268"/>
      <c r="HJ79" s="276"/>
      <c r="HK79" s="276"/>
      <c r="HL79" s="276"/>
      <c r="HM79" s="276"/>
      <c r="HN79" s="41"/>
      <c r="HO79" s="267"/>
      <c r="HP79" s="268"/>
      <c r="HQ79" s="267"/>
      <c r="HR79" s="267"/>
      <c r="HS79" s="267"/>
      <c r="HT79" s="36"/>
      <c r="HU79" s="267"/>
      <c r="HV79" s="268"/>
      <c r="HW79" s="276"/>
      <c r="HX79" s="276"/>
      <c r="HY79" s="276"/>
      <c r="HZ79" s="276"/>
      <c r="IA79" s="41"/>
      <c r="IB79" s="267"/>
      <c r="IC79" s="268"/>
      <c r="ID79" s="267"/>
      <c r="IE79" s="267"/>
      <c r="IF79" s="267"/>
      <c r="IG79" s="36"/>
      <c r="IH79" s="267"/>
      <c r="II79" s="268"/>
      <c r="IJ79" s="41"/>
      <c r="IK79" s="41"/>
      <c r="IL79" s="41"/>
      <c r="IM79" s="41"/>
    </row>
    <row r="80" spans="1:247" s="16" customFormat="1" ht="15.75" thickBot="1">
      <c r="A80" s="4"/>
      <c r="B80" s="587" t="s">
        <v>127</v>
      </c>
      <c r="C80" s="588"/>
      <c r="D80" s="588"/>
      <c r="E80" s="588"/>
      <c r="F80" s="141"/>
      <c r="G80" s="141"/>
      <c r="H80" s="71">
        <v>145320</v>
      </c>
      <c r="I80" s="573"/>
      <c r="J80" s="574">
        <f>SUM(H80:I80)</f>
        <v>145320</v>
      </c>
      <c r="K80" s="35"/>
      <c r="L80" s="409">
        <f>SUM(J80:K80)</f>
        <v>145320</v>
      </c>
      <c r="M80"/>
      <c r="N80"/>
      <c r="O80"/>
      <c r="Q80" s="279"/>
      <c r="R80" s="273"/>
      <c r="S80" s="273"/>
      <c r="T80" s="273"/>
      <c r="U80" s="273"/>
      <c r="V80" s="42"/>
      <c r="W80" s="274"/>
      <c r="X80" s="268"/>
      <c r="Y80" s="273"/>
      <c r="Z80" s="273"/>
      <c r="AA80" s="38"/>
      <c r="AB80" s="274"/>
      <c r="AC80" s="122"/>
      <c r="AD80" s="274"/>
      <c r="AE80" s="274"/>
      <c r="AF80" s="274"/>
      <c r="AG80" s="34"/>
      <c r="AH80" s="274"/>
      <c r="AI80" s="122"/>
      <c r="AJ80" s="273"/>
      <c r="AK80" s="273"/>
      <c r="AL80" s="273"/>
      <c r="AM80" s="273"/>
      <c r="AN80" s="38"/>
      <c r="AO80" s="274"/>
      <c r="AP80" s="122"/>
      <c r="AQ80" s="274"/>
      <c r="AR80" s="274"/>
      <c r="AS80" s="274"/>
      <c r="AT80" s="34"/>
      <c r="AU80" s="274"/>
      <c r="AV80" s="122"/>
      <c r="AW80" s="273"/>
      <c r="AX80" s="273"/>
      <c r="AY80" s="273"/>
      <c r="AZ80" s="273"/>
      <c r="BA80" s="38"/>
      <c r="BB80" s="274"/>
      <c r="BC80" s="122"/>
      <c r="BD80" s="274"/>
      <c r="BE80" s="274"/>
      <c r="BF80" s="274"/>
      <c r="BG80" s="34"/>
      <c r="BH80" s="274"/>
      <c r="BI80" s="122"/>
      <c r="BJ80" s="273"/>
      <c r="BK80" s="273"/>
      <c r="BL80" s="273"/>
      <c r="BM80" s="273"/>
      <c r="BN80" s="38"/>
      <c r="BO80" s="274"/>
      <c r="BP80" s="122"/>
      <c r="BQ80" s="274"/>
      <c r="BR80" s="274"/>
      <c r="BS80" s="274"/>
      <c r="BT80" s="34"/>
      <c r="BU80" s="274"/>
      <c r="BV80" s="122"/>
      <c r="BW80" s="273"/>
      <c r="BX80" s="273"/>
      <c r="BY80" s="273"/>
      <c r="BZ80" s="273"/>
      <c r="CA80" s="38"/>
      <c r="CB80" s="274"/>
      <c r="CC80" s="122"/>
      <c r="CD80" s="274"/>
      <c r="CE80" s="274"/>
      <c r="CF80" s="274"/>
      <c r="CG80" s="34"/>
      <c r="CH80" s="274"/>
      <c r="CI80" s="122"/>
      <c r="CJ80" s="273"/>
      <c r="CK80" s="273"/>
      <c r="CL80" s="273"/>
      <c r="CM80" s="273"/>
      <c r="CN80" s="38"/>
      <c r="CO80" s="274"/>
      <c r="CP80" s="122"/>
      <c r="CQ80" s="274"/>
      <c r="CR80" s="274"/>
      <c r="CS80" s="274"/>
      <c r="CT80" s="34"/>
      <c r="CU80" s="274"/>
      <c r="CV80" s="122"/>
      <c r="CW80" s="273"/>
      <c r="CX80" s="273"/>
      <c r="CY80" s="273"/>
      <c r="CZ80" s="273"/>
      <c r="DA80" s="38"/>
      <c r="DB80" s="274"/>
      <c r="DC80" s="122"/>
      <c r="DD80" s="274"/>
      <c r="DE80" s="274"/>
      <c r="DF80" s="274"/>
      <c r="DG80" s="34"/>
      <c r="DH80" s="274"/>
      <c r="DI80" s="122"/>
      <c r="DJ80" s="273"/>
      <c r="DK80" s="273"/>
      <c r="DL80" s="273"/>
      <c r="DM80" s="273"/>
      <c r="DN80" s="38"/>
      <c r="DO80" s="274"/>
      <c r="DP80" s="122"/>
      <c r="DQ80" s="274"/>
      <c r="DR80" s="274"/>
      <c r="DS80" s="274"/>
      <c r="DT80" s="34"/>
      <c r="DU80" s="274"/>
      <c r="DV80" s="122"/>
      <c r="DW80" s="273"/>
      <c r="DX80" s="273"/>
      <c r="DY80" s="273"/>
      <c r="DZ80" s="273"/>
      <c r="EA80" s="38"/>
      <c r="EB80" s="274"/>
      <c r="EC80" s="122"/>
      <c r="ED80" s="274"/>
      <c r="EE80" s="274"/>
      <c r="EF80" s="274"/>
      <c r="EG80" s="34"/>
      <c r="EH80" s="274"/>
      <c r="EI80" s="122"/>
      <c r="EJ80" s="273"/>
      <c r="EK80" s="273"/>
      <c r="EL80" s="273"/>
      <c r="EM80" s="273"/>
      <c r="EN80" s="38"/>
      <c r="EO80" s="274"/>
      <c r="EP80" s="122"/>
      <c r="EQ80" s="274"/>
      <c r="ER80" s="274"/>
      <c r="ES80" s="274"/>
      <c r="ET80" s="34"/>
      <c r="EU80" s="274"/>
      <c r="EV80" s="122"/>
      <c r="EW80" s="273"/>
      <c r="EX80" s="273"/>
      <c r="EY80" s="273"/>
      <c r="EZ80" s="273"/>
      <c r="FA80" s="38"/>
      <c r="FB80" s="274"/>
      <c r="FC80" s="122"/>
      <c r="FD80" s="274"/>
      <c r="FE80" s="274"/>
      <c r="FF80" s="274"/>
      <c r="FG80" s="34"/>
      <c r="FH80" s="274"/>
      <c r="FI80" s="122"/>
      <c r="FJ80" s="273"/>
      <c r="FK80" s="273"/>
      <c r="FL80" s="273"/>
      <c r="FM80" s="273"/>
      <c r="FN80" s="38"/>
      <c r="FO80" s="274"/>
      <c r="FP80" s="122"/>
      <c r="FQ80" s="274"/>
      <c r="FR80" s="274"/>
      <c r="FS80" s="274"/>
      <c r="FT80" s="34"/>
      <c r="FU80" s="274"/>
      <c r="FV80" s="122"/>
      <c r="FW80" s="273"/>
      <c r="FX80" s="273"/>
      <c r="FY80" s="273"/>
      <c r="FZ80" s="273"/>
      <c r="GA80" s="38"/>
      <c r="GB80" s="274"/>
      <c r="GC80" s="122"/>
      <c r="GD80" s="274"/>
      <c r="GE80" s="274"/>
      <c r="GF80" s="274"/>
      <c r="GG80" s="34"/>
      <c r="GH80" s="274"/>
      <c r="GI80" s="122"/>
      <c r="GJ80" s="273"/>
      <c r="GK80" s="273"/>
      <c r="GL80" s="273"/>
      <c r="GM80" s="273"/>
      <c r="GN80" s="38"/>
      <c r="GO80" s="274"/>
      <c r="GP80" s="122"/>
      <c r="GQ80" s="274"/>
      <c r="GR80" s="274"/>
      <c r="GS80" s="274"/>
      <c r="GT80" s="34"/>
      <c r="GU80" s="274"/>
      <c r="GV80" s="122"/>
      <c r="GW80" s="273"/>
      <c r="GX80" s="273"/>
      <c r="GY80" s="273"/>
      <c r="GZ80" s="273"/>
      <c r="HA80" s="38"/>
      <c r="HB80" s="274"/>
      <c r="HC80" s="122"/>
      <c r="HD80" s="274"/>
      <c r="HE80" s="274"/>
      <c r="HF80" s="274"/>
      <c r="HG80" s="34"/>
      <c r="HH80" s="274"/>
      <c r="HI80" s="122"/>
      <c r="HJ80" s="273"/>
      <c r="HK80" s="273"/>
      <c r="HL80" s="273"/>
      <c r="HM80" s="273"/>
      <c r="HN80" s="38"/>
      <c r="HO80" s="274"/>
      <c r="HP80" s="122"/>
      <c r="HQ80" s="274"/>
      <c r="HR80" s="274"/>
      <c r="HS80" s="274"/>
      <c r="HT80" s="34"/>
      <c r="HU80" s="274"/>
      <c r="HV80" s="122"/>
      <c r="HW80" s="273"/>
      <c r="HX80" s="273"/>
      <c r="HY80" s="273"/>
      <c r="HZ80" s="273"/>
      <c r="IA80" s="38"/>
      <c r="IB80" s="274"/>
      <c r="IC80" s="122"/>
      <c r="ID80" s="274"/>
      <c r="IE80" s="274"/>
      <c r="IF80" s="274"/>
      <c r="IG80" s="34"/>
      <c r="IH80" s="274"/>
      <c r="II80" s="122"/>
      <c r="IJ80" s="38"/>
      <c r="IK80" s="38"/>
      <c r="IL80" s="38"/>
      <c r="IM80" s="38"/>
    </row>
    <row r="81" spans="1:247" s="16" customFormat="1" ht="14.45" customHeight="1" thickBot="1">
      <c r="A81" s="5"/>
      <c r="B81" s="587" t="s">
        <v>128</v>
      </c>
      <c r="C81" s="588"/>
      <c r="D81" s="588"/>
      <c r="E81" s="588"/>
      <c r="F81" s="141"/>
      <c r="G81" s="141"/>
      <c r="H81" s="71">
        <v>438332.65961215511</v>
      </c>
      <c r="I81" s="573"/>
      <c r="J81" s="574">
        <f>SUM(H81:I81)</f>
        <v>438332.65961215511</v>
      </c>
      <c r="K81" s="35"/>
      <c r="L81" s="409">
        <f>SUM(J81:K81)</f>
        <v>438332.65961215511</v>
      </c>
      <c r="M81"/>
      <c r="N81"/>
      <c r="O81"/>
      <c r="Q81" s="267"/>
      <c r="R81" s="267"/>
      <c r="S81" s="267"/>
      <c r="T81" s="36"/>
      <c r="U81" s="267"/>
      <c r="V81" s="277"/>
      <c r="W81" s="830"/>
      <c r="X81" s="830"/>
      <c r="Y81" s="830"/>
      <c r="Z81" s="830"/>
      <c r="AA81" s="41"/>
      <c r="AB81" s="267"/>
      <c r="AC81" s="277"/>
      <c r="AD81" s="267"/>
      <c r="AE81" s="267"/>
      <c r="AF81" s="267"/>
      <c r="AG81" s="36"/>
      <c r="AH81" s="267"/>
      <c r="AI81" s="277"/>
      <c r="AJ81" s="830"/>
      <c r="AK81" s="830"/>
      <c r="AL81" s="830"/>
      <c r="AM81" s="830"/>
      <c r="AN81" s="41"/>
      <c r="AO81" s="267"/>
      <c r="AP81" s="277"/>
      <c r="AQ81" s="267"/>
      <c r="AR81" s="267"/>
      <c r="AS81" s="267"/>
      <c r="AT81" s="36"/>
      <c r="AU81" s="267"/>
      <c r="AV81" s="277"/>
      <c r="AW81" s="830"/>
      <c r="AX81" s="830"/>
      <c r="AY81" s="830"/>
      <c r="AZ81" s="830"/>
      <c r="BA81" s="41"/>
      <c r="BB81" s="267"/>
      <c r="BC81" s="277"/>
      <c r="BD81" s="267"/>
      <c r="BE81" s="267"/>
      <c r="BF81" s="267"/>
      <c r="BG81" s="36"/>
      <c r="BH81" s="267"/>
      <c r="BI81" s="277"/>
      <c r="BJ81" s="830"/>
      <c r="BK81" s="830"/>
      <c r="BL81" s="830"/>
      <c r="BM81" s="830"/>
      <c r="BN81" s="41"/>
      <c r="BO81" s="267"/>
      <c r="BP81" s="277"/>
      <c r="BQ81" s="267"/>
      <c r="BR81" s="267"/>
      <c r="BS81" s="267"/>
      <c r="BT81" s="36"/>
      <c r="BU81" s="267"/>
      <c r="BV81" s="277"/>
      <c r="BW81" s="830"/>
      <c r="BX81" s="830"/>
      <c r="BY81" s="830"/>
      <c r="BZ81" s="830"/>
      <c r="CA81" s="41"/>
      <c r="CB81" s="267"/>
      <c r="CC81" s="277"/>
      <c r="CD81" s="267"/>
      <c r="CE81" s="267"/>
      <c r="CF81" s="267"/>
      <c r="CG81" s="36"/>
      <c r="CH81" s="267"/>
      <c r="CI81" s="277"/>
      <c r="CJ81" s="830"/>
      <c r="CK81" s="830"/>
      <c r="CL81" s="830"/>
      <c r="CM81" s="830"/>
      <c r="CN81" s="41"/>
      <c r="CO81" s="267"/>
      <c r="CP81" s="277"/>
      <c r="CQ81" s="267"/>
      <c r="CR81" s="267"/>
      <c r="CS81" s="267"/>
      <c r="CT81" s="36"/>
      <c r="CU81" s="267"/>
      <c r="CV81" s="277"/>
      <c r="CW81" s="830"/>
      <c r="CX81" s="830"/>
      <c r="CY81" s="830"/>
      <c r="CZ81" s="830"/>
      <c r="DA81" s="41"/>
      <c r="DB81" s="267"/>
      <c r="DC81" s="277"/>
      <c r="DD81" s="267"/>
      <c r="DE81" s="267"/>
      <c r="DF81" s="267"/>
      <c r="DG81" s="36"/>
      <c r="DH81" s="267"/>
      <c r="DI81" s="277"/>
      <c r="DJ81" s="830"/>
      <c r="DK81" s="830"/>
      <c r="DL81" s="830"/>
      <c r="DM81" s="830"/>
      <c r="DN81" s="41"/>
      <c r="DO81" s="267"/>
      <c r="DP81" s="277"/>
      <c r="DQ81" s="267"/>
      <c r="DR81" s="267"/>
      <c r="DS81" s="267"/>
      <c r="DT81" s="36"/>
      <c r="DU81" s="267"/>
      <c r="DV81" s="277"/>
      <c r="DW81" s="830"/>
      <c r="DX81" s="830"/>
      <c r="DY81" s="830"/>
      <c r="DZ81" s="830"/>
      <c r="EA81" s="41"/>
      <c r="EB81" s="267"/>
      <c r="EC81" s="277"/>
      <c r="ED81" s="267"/>
      <c r="EE81" s="267"/>
      <c r="EF81" s="267"/>
      <c r="EG81" s="36"/>
      <c r="EH81" s="267"/>
      <c r="EI81" s="277"/>
      <c r="EJ81" s="830"/>
      <c r="EK81" s="830"/>
      <c r="EL81" s="830"/>
      <c r="EM81" s="830"/>
      <c r="EN81" s="41"/>
      <c r="EO81" s="267"/>
      <c r="EP81" s="277"/>
      <c r="EQ81" s="267"/>
      <c r="ER81" s="267"/>
      <c r="ES81" s="267"/>
      <c r="ET81" s="36"/>
      <c r="EU81" s="267"/>
      <c r="EV81" s="277"/>
      <c r="EW81" s="830"/>
      <c r="EX81" s="830"/>
      <c r="EY81" s="830"/>
      <c r="EZ81" s="830"/>
      <c r="FA81" s="41"/>
      <c r="FB81" s="267"/>
      <c r="FC81" s="277"/>
      <c r="FD81" s="267"/>
      <c r="FE81" s="267"/>
      <c r="FF81" s="267"/>
      <c r="FG81" s="36"/>
      <c r="FH81" s="267"/>
      <c r="FI81" s="277"/>
      <c r="FJ81" s="830"/>
      <c r="FK81" s="830"/>
      <c r="FL81" s="830"/>
      <c r="FM81" s="830"/>
      <c r="FN81" s="41"/>
      <c r="FO81" s="267"/>
      <c r="FP81" s="277"/>
      <c r="FQ81" s="267"/>
      <c r="FR81" s="267"/>
      <c r="FS81" s="267"/>
      <c r="FT81" s="36"/>
      <c r="FU81" s="267"/>
      <c r="FV81" s="277"/>
      <c r="FW81" s="830"/>
      <c r="FX81" s="830"/>
      <c r="FY81" s="830"/>
      <c r="FZ81" s="830"/>
      <c r="GA81" s="41"/>
      <c r="GB81" s="267"/>
      <c r="GC81" s="277"/>
      <c r="GD81" s="267"/>
      <c r="GE81" s="267"/>
      <c r="GF81" s="267"/>
      <c r="GG81" s="36"/>
      <c r="GH81" s="267"/>
      <c r="GI81" s="277"/>
      <c r="GJ81" s="830"/>
      <c r="GK81" s="830"/>
      <c r="GL81" s="830"/>
      <c r="GM81" s="830"/>
      <c r="GN81" s="41"/>
      <c r="GO81" s="267"/>
      <c r="GP81" s="277"/>
      <c r="GQ81" s="267"/>
      <c r="GR81" s="267"/>
      <c r="GS81" s="267"/>
      <c r="GT81" s="36"/>
      <c r="GU81" s="267"/>
      <c r="GV81" s="277"/>
      <c r="GW81" s="830"/>
      <c r="GX81" s="830"/>
      <c r="GY81" s="830"/>
      <c r="GZ81" s="830"/>
      <c r="HA81" s="41"/>
      <c r="HB81" s="267"/>
      <c r="HC81" s="277"/>
      <c r="HD81" s="267"/>
      <c r="HE81" s="267"/>
      <c r="HF81" s="267"/>
      <c r="HG81" s="36"/>
      <c r="HH81" s="267"/>
      <c r="HI81" s="277"/>
      <c r="HJ81" s="830"/>
      <c r="HK81" s="830"/>
      <c r="HL81" s="830"/>
      <c r="HM81" s="830"/>
      <c r="HN81" s="41"/>
      <c r="HO81" s="267"/>
      <c r="HP81" s="277"/>
      <c r="HQ81" s="267"/>
      <c r="HR81" s="267"/>
      <c r="HS81" s="267"/>
      <c r="HT81" s="36"/>
      <c r="HU81" s="267"/>
      <c r="HV81" s="277"/>
      <c r="HW81" s="830"/>
      <c r="HX81" s="830"/>
      <c r="HY81" s="830"/>
      <c r="HZ81" s="830"/>
      <c r="IA81" s="41"/>
      <c r="IB81" s="267"/>
      <c r="IC81" s="277"/>
      <c r="ID81" s="267"/>
      <c r="IE81" s="267"/>
      <c r="IF81" s="267"/>
      <c r="IG81" s="36"/>
      <c r="IH81" s="267"/>
      <c r="II81" s="277"/>
      <c r="IJ81" s="38"/>
      <c r="IK81" s="38"/>
      <c r="IL81" s="38"/>
      <c r="IM81" s="38"/>
    </row>
    <row r="82" spans="1:247" s="16" customFormat="1" ht="15.75" thickBot="1">
      <c r="A82" s="6"/>
      <c r="B82" s="589" t="s">
        <v>129</v>
      </c>
      <c r="C82" s="97"/>
      <c r="D82" s="97"/>
      <c r="E82" s="97"/>
      <c r="F82" s="163"/>
      <c r="G82" s="164"/>
      <c r="H82" s="162">
        <v>292221.77307477011</v>
      </c>
      <c r="I82" s="233"/>
      <c r="J82" s="574">
        <f>SUM(H82:I82)</f>
        <v>292221.77307477011</v>
      </c>
      <c r="K82" s="35"/>
      <c r="L82" s="409">
        <f>SUM(J82:K82)</f>
        <v>292221.77307477011</v>
      </c>
      <c r="M82"/>
      <c r="N82"/>
      <c r="O82"/>
      <c r="Q82" s="274"/>
      <c r="R82" s="274"/>
      <c r="S82" s="274"/>
      <c r="T82" s="278"/>
      <c r="U82" s="274"/>
      <c r="V82" s="279"/>
      <c r="W82" s="273"/>
      <c r="X82" s="273"/>
      <c r="Y82" s="273"/>
      <c r="Z82" s="273"/>
      <c r="AA82" s="42"/>
      <c r="AB82" s="274"/>
      <c r="AC82" s="268"/>
      <c r="AD82" s="274"/>
      <c r="AE82" s="274"/>
      <c r="AF82" s="274"/>
      <c r="AG82" s="278"/>
      <c r="AH82" s="274"/>
      <c r="AI82" s="279"/>
      <c r="AJ82" s="273"/>
      <c r="AK82" s="273"/>
      <c r="AL82" s="273"/>
      <c r="AM82" s="273"/>
      <c r="AN82" s="42"/>
      <c r="AO82" s="274"/>
      <c r="AP82" s="268"/>
      <c r="AQ82" s="274"/>
      <c r="AR82" s="274"/>
      <c r="AS82" s="274"/>
      <c r="AT82" s="278"/>
      <c r="AU82" s="274"/>
      <c r="AV82" s="279"/>
      <c r="AW82" s="273"/>
      <c r="AX82" s="273"/>
      <c r="AY82" s="273"/>
      <c r="AZ82" s="273"/>
      <c r="BA82" s="42"/>
      <c r="BB82" s="274"/>
      <c r="BC82" s="268"/>
      <c r="BD82" s="274"/>
      <c r="BE82" s="274"/>
      <c r="BF82" s="274"/>
      <c r="BG82" s="278"/>
      <c r="BH82" s="274"/>
      <c r="BI82" s="279"/>
      <c r="BJ82" s="273"/>
      <c r="BK82" s="273"/>
      <c r="BL82" s="273"/>
      <c r="BM82" s="273"/>
      <c r="BN82" s="42"/>
      <c r="BO82" s="274"/>
      <c r="BP82" s="268"/>
      <c r="BQ82" s="274"/>
      <c r="BR82" s="274"/>
      <c r="BS82" s="274"/>
      <c r="BT82" s="278"/>
      <c r="BU82" s="274"/>
      <c r="BV82" s="279"/>
      <c r="BW82" s="273"/>
      <c r="BX82" s="273"/>
      <c r="BY82" s="273"/>
      <c r="BZ82" s="273"/>
      <c r="CA82" s="42"/>
      <c r="CB82" s="274"/>
      <c r="CC82" s="268"/>
      <c r="CD82" s="274"/>
      <c r="CE82" s="274"/>
      <c r="CF82" s="274"/>
      <c r="CG82" s="278"/>
      <c r="CH82" s="274"/>
      <c r="CI82" s="279"/>
      <c r="CJ82" s="273"/>
      <c r="CK82" s="273"/>
      <c r="CL82" s="273"/>
      <c r="CM82" s="273"/>
      <c r="CN82" s="42"/>
      <c r="CO82" s="274"/>
      <c r="CP82" s="268"/>
      <c r="CQ82" s="274"/>
      <c r="CR82" s="274"/>
      <c r="CS82" s="274"/>
      <c r="CT82" s="278"/>
      <c r="CU82" s="274"/>
      <c r="CV82" s="279"/>
      <c r="CW82" s="273"/>
      <c r="CX82" s="273"/>
      <c r="CY82" s="273"/>
      <c r="CZ82" s="273"/>
      <c r="DA82" s="42"/>
      <c r="DB82" s="274"/>
      <c r="DC82" s="268"/>
      <c r="DD82" s="274"/>
      <c r="DE82" s="274"/>
      <c r="DF82" s="274"/>
      <c r="DG82" s="278"/>
      <c r="DH82" s="274"/>
      <c r="DI82" s="279"/>
      <c r="DJ82" s="273"/>
      <c r="DK82" s="273"/>
      <c r="DL82" s="273"/>
      <c r="DM82" s="273"/>
      <c r="DN82" s="42"/>
      <c r="DO82" s="274"/>
      <c r="DP82" s="268"/>
      <c r="DQ82" s="274"/>
      <c r="DR82" s="274"/>
      <c r="DS82" s="274"/>
      <c r="DT82" s="278"/>
      <c r="DU82" s="274"/>
      <c r="DV82" s="279"/>
      <c r="DW82" s="273"/>
      <c r="DX82" s="273"/>
      <c r="DY82" s="273"/>
      <c r="DZ82" s="273"/>
      <c r="EA82" s="42"/>
      <c r="EB82" s="274"/>
      <c r="EC82" s="268"/>
      <c r="ED82" s="274"/>
      <c r="EE82" s="274"/>
      <c r="EF82" s="274"/>
      <c r="EG82" s="278"/>
      <c r="EH82" s="274"/>
      <c r="EI82" s="279"/>
      <c r="EJ82" s="273"/>
      <c r="EK82" s="273"/>
      <c r="EL82" s="273"/>
      <c r="EM82" s="273"/>
      <c r="EN82" s="42"/>
      <c r="EO82" s="274"/>
      <c r="EP82" s="268"/>
      <c r="EQ82" s="274"/>
      <c r="ER82" s="274"/>
      <c r="ES82" s="274"/>
      <c r="ET82" s="278"/>
      <c r="EU82" s="274"/>
      <c r="EV82" s="279"/>
      <c r="EW82" s="273"/>
      <c r="EX82" s="273"/>
      <c r="EY82" s="273"/>
      <c r="EZ82" s="273"/>
      <c r="FA82" s="42"/>
      <c r="FB82" s="274"/>
      <c r="FC82" s="268"/>
      <c r="FD82" s="274"/>
      <c r="FE82" s="274"/>
      <c r="FF82" s="274"/>
      <c r="FG82" s="278"/>
      <c r="FH82" s="274"/>
      <c r="FI82" s="279"/>
      <c r="FJ82" s="273"/>
      <c r="FK82" s="273"/>
      <c r="FL82" s="273"/>
      <c r="FM82" s="273"/>
      <c r="FN82" s="42"/>
      <c r="FO82" s="274"/>
      <c r="FP82" s="268"/>
      <c r="FQ82" s="274"/>
      <c r="FR82" s="274"/>
      <c r="FS82" s="274"/>
      <c r="FT82" s="278"/>
      <c r="FU82" s="274"/>
      <c r="FV82" s="279"/>
      <c r="FW82" s="273"/>
      <c r="FX82" s="273"/>
      <c r="FY82" s="273"/>
      <c r="FZ82" s="273"/>
      <c r="GA82" s="42"/>
      <c r="GB82" s="274"/>
      <c r="GC82" s="268"/>
      <c r="GD82" s="274"/>
      <c r="GE82" s="274"/>
      <c r="GF82" s="274"/>
      <c r="GG82" s="278"/>
      <c r="GH82" s="274"/>
      <c r="GI82" s="279"/>
      <c r="GJ82" s="273"/>
      <c r="GK82" s="273"/>
      <c r="GL82" s="273"/>
      <c r="GM82" s="273"/>
      <c r="GN82" s="42"/>
      <c r="GO82" s="274"/>
      <c r="GP82" s="268"/>
      <c r="GQ82" s="274"/>
      <c r="GR82" s="274"/>
      <c r="GS82" s="274"/>
      <c r="GT82" s="278"/>
      <c r="GU82" s="274"/>
      <c r="GV82" s="279"/>
      <c r="GW82" s="273"/>
      <c r="GX82" s="273"/>
      <c r="GY82" s="273"/>
      <c r="GZ82" s="273"/>
      <c r="HA82" s="42"/>
      <c r="HB82" s="274"/>
      <c r="HC82" s="268"/>
      <c r="HD82" s="274"/>
      <c r="HE82" s="274"/>
      <c r="HF82" s="274"/>
      <c r="HG82" s="278"/>
      <c r="HH82" s="274"/>
      <c r="HI82" s="279"/>
      <c r="HJ82" s="273"/>
      <c r="HK82" s="273"/>
      <c r="HL82" s="273"/>
      <c r="HM82" s="273"/>
      <c r="HN82" s="42"/>
      <c r="HO82" s="274"/>
      <c r="HP82" s="268"/>
      <c r="HQ82" s="274"/>
      <c r="HR82" s="274"/>
      <c r="HS82" s="274"/>
      <c r="HT82" s="278"/>
      <c r="HU82" s="274"/>
      <c r="HV82" s="279"/>
      <c r="HW82" s="273"/>
      <c r="HX82" s="273"/>
      <c r="HY82" s="273"/>
      <c r="HZ82" s="273"/>
      <c r="IA82" s="42"/>
      <c r="IB82" s="274"/>
      <c r="IC82" s="268"/>
      <c r="ID82" s="274"/>
      <c r="IE82" s="274"/>
      <c r="IF82" s="274"/>
      <c r="IG82" s="278"/>
      <c r="IH82" s="274"/>
      <c r="II82" s="279"/>
      <c r="IJ82" s="38"/>
      <c r="IK82" s="38"/>
      <c r="IL82" s="38"/>
      <c r="IM82" s="38"/>
    </row>
    <row r="83" spans="1:247" s="16" customFormat="1" ht="15.75" thickBot="1">
      <c r="A83" s="6"/>
      <c r="B83" s="589" t="s">
        <v>130</v>
      </c>
      <c r="C83" s="97"/>
      <c r="D83" s="97"/>
      <c r="E83" s="97"/>
      <c r="F83" s="163"/>
      <c r="G83" s="164"/>
      <c r="H83" s="162">
        <v>430000</v>
      </c>
      <c r="I83" s="233"/>
      <c r="J83" s="574">
        <f>SUM(H83:I83)</f>
        <v>430000</v>
      </c>
      <c r="K83" s="35"/>
      <c r="L83" s="409">
        <f>SUM(J83:K83)</f>
        <v>430000</v>
      </c>
      <c r="M83"/>
      <c r="N83"/>
      <c r="O83"/>
      <c r="P83" s="275"/>
      <c r="Q83" s="274"/>
      <c r="R83" s="274"/>
      <c r="S83" s="274"/>
      <c r="T83" s="270"/>
      <c r="U83" s="274"/>
      <c r="V83" s="275"/>
      <c r="W83" s="273"/>
      <c r="X83" s="273"/>
      <c r="Y83" s="273"/>
      <c r="Z83" s="273"/>
      <c r="AA83" s="42"/>
      <c r="AB83" s="274"/>
      <c r="AC83" s="275"/>
      <c r="AD83" s="274"/>
      <c r="AE83" s="274"/>
      <c r="AF83" s="274"/>
      <c r="AG83" s="270"/>
      <c r="AH83" s="274"/>
      <c r="AI83" s="275"/>
      <c r="AJ83" s="273"/>
      <c r="AK83" s="273"/>
      <c r="AL83" s="273"/>
      <c r="AM83" s="273"/>
      <c r="AN83" s="42"/>
      <c r="AO83" s="274"/>
      <c r="AP83" s="275"/>
      <c r="AQ83" s="274"/>
      <c r="AR83" s="274"/>
      <c r="AS83" s="274"/>
      <c r="AT83" s="270"/>
      <c r="AU83" s="274"/>
      <c r="AV83" s="275"/>
      <c r="AW83" s="273"/>
      <c r="AX83" s="273"/>
      <c r="AY83" s="273"/>
      <c r="AZ83" s="273"/>
      <c r="BA83" s="42"/>
      <c r="BB83" s="274"/>
      <c r="BC83" s="275"/>
      <c r="BD83" s="274"/>
      <c r="BE83" s="274"/>
      <c r="BF83" s="274"/>
      <c r="BG83" s="270"/>
      <c r="BH83" s="274"/>
      <c r="BI83" s="275"/>
      <c r="BJ83" s="273"/>
      <c r="BK83" s="273"/>
      <c r="BL83" s="273"/>
      <c r="BM83" s="273"/>
      <c r="BN83" s="42"/>
      <c r="BO83" s="274"/>
      <c r="BP83" s="275"/>
      <c r="BQ83" s="274"/>
      <c r="BR83" s="274"/>
      <c r="BS83" s="274"/>
      <c r="BT83" s="270"/>
      <c r="BU83" s="274"/>
      <c r="BV83" s="275"/>
      <c r="BW83" s="273"/>
      <c r="BX83" s="273"/>
      <c r="BY83" s="273"/>
      <c r="BZ83" s="273"/>
      <c r="CA83" s="42"/>
      <c r="CB83" s="274"/>
      <c r="CC83" s="275"/>
      <c r="CD83" s="274"/>
      <c r="CE83" s="274"/>
      <c r="CF83" s="274"/>
      <c r="CG83" s="270"/>
      <c r="CH83" s="274"/>
      <c r="CI83" s="275"/>
      <c r="CJ83" s="273"/>
      <c r="CK83" s="273"/>
      <c r="CL83" s="273"/>
      <c r="CM83" s="273"/>
      <c r="CN83" s="42"/>
      <c r="CO83" s="274"/>
      <c r="CP83" s="275"/>
      <c r="CQ83" s="274"/>
      <c r="CR83" s="274"/>
      <c r="CS83" s="274"/>
      <c r="CT83" s="270"/>
      <c r="CU83" s="274"/>
      <c r="CV83" s="275"/>
      <c r="CW83" s="273"/>
      <c r="CX83" s="273"/>
      <c r="CY83" s="273"/>
      <c r="CZ83" s="273"/>
      <c r="DA83" s="42"/>
      <c r="DB83" s="274"/>
      <c r="DC83" s="275"/>
      <c r="DD83" s="274"/>
      <c r="DE83" s="274"/>
      <c r="DF83" s="274"/>
      <c r="DG83" s="270"/>
      <c r="DH83" s="274"/>
      <c r="DI83" s="275"/>
      <c r="DJ83" s="273"/>
      <c r="DK83" s="273"/>
      <c r="DL83" s="273"/>
      <c r="DM83" s="273"/>
      <c r="DN83" s="42"/>
      <c r="DO83" s="274"/>
      <c r="DP83" s="275"/>
      <c r="DQ83" s="274"/>
      <c r="DR83" s="274"/>
      <c r="DS83" s="274"/>
      <c r="DT83" s="270"/>
      <c r="DU83" s="274"/>
      <c r="DV83" s="275"/>
      <c r="DW83" s="273"/>
      <c r="DX83" s="273"/>
      <c r="DY83" s="273"/>
      <c r="DZ83" s="273"/>
      <c r="EA83" s="42"/>
      <c r="EB83" s="274"/>
      <c r="EC83" s="275"/>
      <c r="ED83" s="274"/>
      <c r="EE83" s="274"/>
      <c r="EF83" s="274"/>
      <c r="EG83" s="270"/>
      <c r="EH83" s="274"/>
      <c r="EI83" s="275"/>
      <c r="EJ83" s="273"/>
      <c r="EK83" s="273"/>
      <c r="EL83" s="273"/>
      <c r="EM83" s="273"/>
      <c r="EN83" s="42"/>
      <c r="EO83" s="274"/>
      <c r="EP83" s="275"/>
      <c r="EQ83" s="274"/>
      <c r="ER83" s="274"/>
      <c r="ES83" s="274"/>
      <c r="ET83" s="270"/>
      <c r="EU83" s="274"/>
      <c r="EV83" s="275"/>
      <c r="EW83" s="273"/>
      <c r="EX83" s="273"/>
      <c r="EY83" s="273"/>
      <c r="EZ83" s="273"/>
      <c r="FA83" s="42"/>
      <c r="FB83" s="274"/>
      <c r="FC83" s="275"/>
      <c r="FD83" s="274"/>
      <c r="FE83" s="274"/>
      <c r="FF83" s="274"/>
      <c r="FG83" s="270"/>
      <c r="FH83" s="274"/>
      <c r="FI83" s="275"/>
      <c r="FJ83" s="273"/>
      <c r="FK83" s="273"/>
      <c r="FL83" s="273"/>
      <c r="FM83" s="273"/>
      <c r="FN83" s="42"/>
      <c r="FO83" s="274"/>
      <c r="FP83" s="275"/>
      <c r="FQ83" s="274"/>
      <c r="FR83" s="274"/>
      <c r="FS83" s="274"/>
      <c r="FT83" s="270"/>
      <c r="FU83" s="274"/>
      <c r="FV83" s="275"/>
      <c r="FW83" s="273"/>
      <c r="FX83" s="273"/>
      <c r="FY83" s="273"/>
      <c r="FZ83" s="273"/>
      <c r="GA83" s="42"/>
      <c r="GB83" s="274"/>
      <c r="GC83" s="275"/>
      <c r="GD83" s="274"/>
      <c r="GE83" s="274"/>
      <c r="GF83" s="274"/>
      <c r="GG83" s="270"/>
      <c r="GH83" s="274"/>
      <c r="GI83" s="275"/>
      <c r="GJ83" s="273"/>
      <c r="GK83" s="273"/>
      <c r="GL83" s="273"/>
      <c r="GM83" s="273"/>
      <c r="GN83" s="42"/>
      <c r="GO83" s="274"/>
      <c r="GP83" s="275"/>
      <c r="GQ83" s="274"/>
      <c r="GR83" s="274"/>
      <c r="GS83" s="274"/>
      <c r="GT83" s="270"/>
      <c r="GU83" s="274"/>
      <c r="GV83" s="275"/>
      <c r="GW83" s="273"/>
      <c r="GX83" s="273"/>
      <c r="GY83" s="273"/>
      <c r="GZ83" s="273"/>
      <c r="HA83" s="42"/>
      <c r="HB83" s="274"/>
      <c r="HC83" s="275"/>
      <c r="HD83" s="274"/>
      <c r="HE83" s="274"/>
      <c r="HF83" s="274"/>
      <c r="HG83" s="270"/>
      <c r="HH83" s="274"/>
      <c r="HI83" s="275"/>
      <c r="HJ83" s="273"/>
      <c r="HK83" s="273"/>
      <c r="HL83" s="273"/>
      <c r="HM83" s="273"/>
      <c r="HN83" s="42"/>
      <c r="HO83" s="274"/>
      <c r="HP83" s="275"/>
      <c r="HQ83" s="274"/>
      <c r="HR83" s="274"/>
      <c r="HS83" s="274"/>
      <c r="HT83" s="270"/>
      <c r="HU83" s="274"/>
      <c r="HV83" s="275"/>
      <c r="HW83" s="273"/>
      <c r="HX83" s="273"/>
      <c r="HY83" s="273"/>
      <c r="HZ83" s="273"/>
      <c r="IA83" s="42"/>
      <c r="IB83" s="274"/>
      <c r="IC83" s="275"/>
      <c r="ID83" s="274"/>
      <c r="IE83" s="274"/>
      <c r="IF83" s="274"/>
      <c r="IG83" s="270"/>
      <c r="IH83" s="274"/>
      <c r="II83" s="275"/>
      <c r="IJ83" s="38"/>
      <c r="IK83" s="38"/>
      <c r="IL83" s="38"/>
      <c r="IM83" s="38"/>
    </row>
    <row r="84" spans="1:247" s="17" customFormat="1" ht="15.75" thickBot="1">
      <c r="A84" s="178"/>
      <c r="B84" s="589" t="s">
        <v>131</v>
      </c>
      <c r="C84" s="97"/>
      <c r="D84" s="97"/>
      <c r="E84" s="97"/>
      <c r="F84" s="163"/>
      <c r="G84" s="164"/>
      <c r="H84" s="162">
        <f>0.5*'CUADRO DE AREAS'!D38</f>
        <v>22251.083500000001</v>
      </c>
      <c r="I84" s="233"/>
      <c r="J84" s="574">
        <f>SUM(H84:I84)</f>
        <v>22251.083500000001</v>
      </c>
      <c r="K84" s="35"/>
      <c r="L84" s="409">
        <f>SUM(J84:K84)</f>
        <v>22251.083500000001</v>
      </c>
      <c r="M84"/>
      <c r="N84"/>
      <c r="O84"/>
      <c r="P84" s="282"/>
      <c r="Q84" s="280"/>
      <c r="R84" s="280"/>
      <c r="S84" s="280"/>
      <c r="T84" s="281"/>
      <c r="U84" s="280"/>
      <c r="V84" s="282"/>
      <c r="W84" s="283"/>
      <c r="X84" s="283"/>
      <c r="Y84" s="283"/>
      <c r="Z84" s="283"/>
      <c r="AA84" s="43"/>
      <c r="AB84" s="280"/>
      <c r="AC84" s="282"/>
      <c r="AD84" s="280"/>
      <c r="AE84" s="280"/>
      <c r="AF84" s="280"/>
      <c r="AG84" s="281"/>
      <c r="AH84" s="280"/>
      <c r="AI84" s="282"/>
      <c r="AJ84" s="283"/>
      <c r="AK84" s="283"/>
      <c r="AL84" s="283"/>
      <c r="AM84" s="283"/>
      <c r="AN84" s="43"/>
      <c r="AO84" s="280"/>
      <c r="AP84" s="282"/>
      <c r="AQ84" s="280"/>
      <c r="AR84" s="280"/>
      <c r="AS84" s="280"/>
      <c r="AT84" s="281"/>
      <c r="AU84" s="280"/>
      <c r="AV84" s="282"/>
      <c r="AW84" s="283"/>
      <c r="AX84" s="283"/>
      <c r="AY84" s="283"/>
      <c r="AZ84" s="283"/>
      <c r="BA84" s="43"/>
      <c r="BB84" s="280"/>
      <c r="BC84" s="282"/>
      <c r="BD84" s="280"/>
      <c r="BE84" s="280"/>
      <c r="BF84" s="280"/>
      <c r="BG84" s="281"/>
      <c r="BH84" s="280"/>
      <c r="BI84" s="282"/>
      <c r="BJ84" s="283"/>
      <c r="BK84" s="283"/>
      <c r="BL84" s="283"/>
      <c r="BM84" s="283"/>
      <c r="BN84" s="43"/>
      <c r="BO84" s="280"/>
      <c r="BP84" s="282"/>
      <c r="BQ84" s="280"/>
      <c r="BR84" s="280"/>
      <c r="BS84" s="280"/>
      <c r="BT84" s="281"/>
      <c r="BU84" s="280"/>
      <c r="BV84" s="282"/>
      <c r="BW84" s="283"/>
      <c r="BX84" s="283"/>
      <c r="BY84" s="283"/>
      <c r="BZ84" s="283"/>
      <c r="CA84" s="43"/>
      <c r="CB84" s="280"/>
      <c r="CC84" s="282"/>
      <c r="CD84" s="280"/>
      <c r="CE84" s="280"/>
      <c r="CF84" s="280"/>
      <c r="CG84" s="281"/>
      <c r="CH84" s="280"/>
      <c r="CI84" s="282"/>
      <c r="CJ84" s="283"/>
      <c r="CK84" s="283"/>
      <c r="CL84" s="283"/>
      <c r="CM84" s="283"/>
      <c r="CN84" s="43"/>
      <c r="CO84" s="280"/>
      <c r="CP84" s="282"/>
      <c r="CQ84" s="280"/>
      <c r="CR84" s="280"/>
      <c r="CS84" s="280"/>
      <c r="CT84" s="281"/>
      <c r="CU84" s="280"/>
      <c r="CV84" s="282"/>
      <c r="CW84" s="283"/>
      <c r="CX84" s="283"/>
      <c r="CY84" s="283"/>
      <c r="CZ84" s="283"/>
      <c r="DA84" s="43"/>
      <c r="DB84" s="280"/>
      <c r="DC84" s="282"/>
      <c r="DD84" s="280"/>
      <c r="DE84" s="280"/>
      <c r="DF84" s="280"/>
      <c r="DG84" s="281"/>
      <c r="DH84" s="280"/>
      <c r="DI84" s="282"/>
      <c r="DJ84" s="283"/>
      <c r="DK84" s="283"/>
      <c r="DL84" s="283"/>
      <c r="DM84" s="283"/>
      <c r="DN84" s="43"/>
      <c r="DO84" s="280"/>
      <c r="DP84" s="282"/>
      <c r="DQ84" s="280"/>
      <c r="DR84" s="280"/>
      <c r="DS84" s="280"/>
      <c r="DT84" s="281"/>
      <c r="DU84" s="280"/>
      <c r="DV84" s="282"/>
      <c r="DW84" s="283"/>
      <c r="DX84" s="283"/>
      <c r="DY84" s="283"/>
      <c r="DZ84" s="283"/>
      <c r="EA84" s="43"/>
      <c r="EB84" s="280"/>
      <c r="EC84" s="282"/>
      <c r="ED84" s="280"/>
      <c r="EE84" s="280"/>
      <c r="EF84" s="280"/>
      <c r="EG84" s="281"/>
      <c r="EH84" s="280"/>
      <c r="EI84" s="282"/>
      <c r="EJ84" s="283"/>
      <c r="EK84" s="283"/>
      <c r="EL84" s="283"/>
      <c r="EM84" s="283"/>
      <c r="EN84" s="43"/>
      <c r="EO84" s="280"/>
      <c r="EP84" s="282"/>
      <c r="EQ84" s="280"/>
      <c r="ER84" s="280"/>
      <c r="ES84" s="280"/>
      <c r="ET84" s="281"/>
      <c r="EU84" s="280"/>
      <c r="EV84" s="282"/>
      <c r="EW84" s="283"/>
      <c r="EX84" s="283"/>
      <c r="EY84" s="283"/>
      <c r="EZ84" s="283"/>
      <c r="FA84" s="43"/>
      <c r="FB84" s="280"/>
      <c r="FC84" s="282"/>
      <c r="FD84" s="280"/>
      <c r="FE84" s="280"/>
      <c r="FF84" s="280"/>
      <c r="FG84" s="281"/>
      <c r="FH84" s="280"/>
      <c r="FI84" s="282"/>
      <c r="FJ84" s="283"/>
      <c r="FK84" s="283"/>
      <c r="FL84" s="283"/>
      <c r="FM84" s="283"/>
      <c r="FN84" s="43"/>
      <c r="FO84" s="280"/>
      <c r="FP84" s="282"/>
      <c r="FQ84" s="280"/>
      <c r="FR84" s="280"/>
      <c r="FS84" s="280"/>
      <c r="FT84" s="281"/>
      <c r="FU84" s="280"/>
      <c r="FV84" s="282"/>
      <c r="FW84" s="283"/>
      <c r="FX84" s="283"/>
      <c r="FY84" s="283"/>
      <c r="FZ84" s="283"/>
      <c r="GA84" s="43"/>
      <c r="GB84" s="280"/>
      <c r="GC84" s="282"/>
      <c r="GD84" s="280"/>
      <c r="GE84" s="280"/>
      <c r="GF84" s="280"/>
      <c r="GG84" s="281"/>
      <c r="GH84" s="280"/>
      <c r="GI84" s="282"/>
      <c r="GJ84" s="283"/>
      <c r="GK84" s="283"/>
      <c r="GL84" s="283"/>
      <c r="GM84" s="283"/>
      <c r="GN84" s="43"/>
      <c r="GO84" s="280"/>
      <c r="GP84" s="282"/>
      <c r="GQ84" s="280"/>
      <c r="GR84" s="280"/>
      <c r="GS84" s="280"/>
      <c r="GT84" s="281"/>
      <c r="GU84" s="280"/>
      <c r="GV84" s="282"/>
      <c r="GW84" s="283"/>
      <c r="GX84" s="283"/>
      <c r="GY84" s="283"/>
      <c r="GZ84" s="283"/>
      <c r="HA84" s="43"/>
      <c r="HB84" s="280"/>
      <c r="HC84" s="282"/>
      <c r="HD84" s="280"/>
      <c r="HE84" s="280"/>
      <c r="HF84" s="280"/>
      <c r="HG84" s="281"/>
      <c r="HH84" s="280"/>
      <c r="HI84" s="282"/>
      <c r="HJ84" s="283"/>
      <c r="HK84" s="283"/>
      <c r="HL84" s="283"/>
      <c r="HM84" s="283"/>
      <c r="HN84" s="43"/>
      <c r="HO84" s="280"/>
      <c r="HP84" s="282"/>
      <c r="HQ84" s="280"/>
      <c r="HR84" s="280"/>
      <c r="HS84" s="280"/>
      <c r="HT84" s="281"/>
      <c r="HU84" s="280"/>
      <c r="HV84" s="282"/>
      <c r="HW84" s="283"/>
      <c r="HX84" s="283"/>
      <c r="HY84" s="283"/>
      <c r="HZ84" s="283"/>
      <c r="IA84" s="43"/>
      <c r="IB84" s="280"/>
      <c r="IC84" s="282"/>
      <c r="ID84" s="280"/>
      <c r="IE84" s="280"/>
      <c r="IF84" s="280"/>
      <c r="IG84" s="281"/>
      <c r="IH84" s="280"/>
      <c r="II84" s="282"/>
      <c r="IJ84" s="41"/>
      <c r="IK84" s="41"/>
      <c r="IL84" s="41"/>
      <c r="IM84" s="41"/>
    </row>
    <row r="85" spans="1:247" s="16" customFormat="1" ht="15.75" thickBot="1">
      <c r="A85" s="6"/>
      <c r="B85" s="585" t="s">
        <v>132</v>
      </c>
      <c r="C85" s="179"/>
      <c r="D85" s="179"/>
      <c r="E85" s="179"/>
      <c r="F85" s="181"/>
      <c r="G85" s="182"/>
      <c r="H85" s="399">
        <f>SUM(H86:H89)</f>
        <v>628948.47737331712</v>
      </c>
      <c r="I85" s="234"/>
      <c r="J85" s="586">
        <f>SUM(J86:J89)</f>
        <v>628948.47737331712</v>
      </c>
      <c r="K85" s="35"/>
      <c r="L85" s="410">
        <f>SUM(L86:L89)</f>
        <v>628948.47737331712</v>
      </c>
      <c r="M85" s="275"/>
      <c r="N85" s="42"/>
      <c r="O85" s="274"/>
      <c r="P85" s="275"/>
      <c r="Q85" s="274"/>
      <c r="R85" s="274"/>
      <c r="S85" s="274"/>
      <c r="T85" s="270"/>
      <c r="U85" s="274"/>
      <c r="V85" s="275"/>
      <c r="W85" s="273"/>
      <c r="X85" s="273"/>
      <c r="Y85" s="273"/>
      <c r="Z85" s="273"/>
      <c r="AA85" s="42"/>
      <c r="AB85" s="274"/>
      <c r="AC85" s="275"/>
      <c r="AD85" s="274"/>
      <c r="AE85" s="274"/>
      <c r="AF85" s="274"/>
      <c r="AG85" s="270"/>
      <c r="AH85" s="274"/>
      <c r="AI85" s="275"/>
      <c r="AJ85" s="273"/>
      <c r="AK85" s="273"/>
      <c r="AL85" s="273"/>
      <c r="AM85" s="273"/>
      <c r="AN85" s="42"/>
      <c r="AO85" s="274"/>
      <c r="AP85" s="275"/>
      <c r="AQ85" s="274"/>
      <c r="AR85" s="274"/>
      <c r="AS85" s="274"/>
      <c r="AT85" s="270"/>
      <c r="AU85" s="274"/>
      <c r="AV85" s="275"/>
      <c r="AW85" s="273"/>
      <c r="AX85" s="273"/>
      <c r="AY85" s="273"/>
      <c r="AZ85" s="273"/>
      <c r="BA85" s="42"/>
      <c r="BB85" s="274"/>
      <c r="BC85" s="275"/>
      <c r="BD85" s="274"/>
      <c r="BE85" s="274"/>
      <c r="BF85" s="274"/>
      <c r="BG85" s="270"/>
      <c r="BH85" s="274"/>
      <c r="BI85" s="275"/>
      <c r="BJ85" s="273"/>
      <c r="BK85" s="273"/>
      <c r="BL85" s="273"/>
      <c r="BM85" s="273"/>
      <c r="BN85" s="42"/>
      <c r="BO85" s="274"/>
      <c r="BP85" s="275"/>
      <c r="BQ85" s="274"/>
      <c r="BR85" s="274"/>
      <c r="BS85" s="274"/>
      <c r="BT85" s="270"/>
      <c r="BU85" s="274"/>
      <c r="BV85" s="275"/>
      <c r="BW85" s="273"/>
      <c r="BX85" s="273"/>
      <c r="BY85" s="273"/>
      <c r="BZ85" s="273"/>
      <c r="CA85" s="42"/>
      <c r="CB85" s="274"/>
      <c r="CC85" s="275"/>
      <c r="CD85" s="274"/>
      <c r="CE85" s="274"/>
      <c r="CF85" s="274"/>
      <c r="CG85" s="270"/>
      <c r="CH85" s="274"/>
      <c r="CI85" s="275"/>
      <c r="CJ85" s="273"/>
      <c r="CK85" s="273"/>
      <c r="CL85" s="273"/>
      <c r="CM85" s="273"/>
      <c r="CN85" s="42"/>
      <c r="CO85" s="274"/>
      <c r="CP85" s="275"/>
      <c r="CQ85" s="274"/>
      <c r="CR85" s="274"/>
      <c r="CS85" s="274"/>
      <c r="CT85" s="270"/>
      <c r="CU85" s="274"/>
      <c r="CV85" s="275"/>
      <c r="CW85" s="273"/>
      <c r="CX85" s="273"/>
      <c r="CY85" s="273"/>
      <c r="CZ85" s="273"/>
      <c r="DA85" s="42"/>
      <c r="DB85" s="274"/>
      <c r="DC85" s="275"/>
      <c r="DD85" s="274"/>
      <c r="DE85" s="274"/>
      <c r="DF85" s="274"/>
      <c r="DG85" s="270"/>
      <c r="DH85" s="274"/>
      <c r="DI85" s="275"/>
      <c r="DJ85" s="273"/>
      <c r="DK85" s="273"/>
      <c r="DL85" s="273"/>
      <c r="DM85" s="273"/>
      <c r="DN85" s="42"/>
      <c r="DO85" s="274"/>
      <c r="DP85" s="275"/>
      <c r="DQ85" s="274"/>
      <c r="DR85" s="274"/>
      <c r="DS85" s="274"/>
      <c r="DT85" s="270"/>
      <c r="DU85" s="274"/>
      <c r="DV85" s="275"/>
      <c r="DW85" s="273"/>
      <c r="DX85" s="273"/>
      <c r="DY85" s="273"/>
      <c r="DZ85" s="273"/>
      <c r="EA85" s="42"/>
      <c r="EB85" s="274"/>
      <c r="EC85" s="275"/>
      <c r="ED85" s="274"/>
      <c r="EE85" s="274"/>
      <c r="EF85" s="274"/>
      <c r="EG85" s="270"/>
      <c r="EH85" s="274"/>
      <c r="EI85" s="275"/>
      <c r="EJ85" s="273"/>
      <c r="EK85" s="273"/>
      <c r="EL85" s="273"/>
      <c r="EM85" s="273"/>
      <c r="EN85" s="42"/>
      <c r="EO85" s="274"/>
      <c r="EP85" s="275"/>
      <c r="EQ85" s="274"/>
      <c r="ER85" s="274"/>
      <c r="ES85" s="274"/>
      <c r="ET85" s="270"/>
      <c r="EU85" s="274"/>
      <c r="EV85" s="275"/>
      <c r="EW85" s="273"/>
      <c r="EX85" s="273"/>
      <c r="EY85" s="273"/>
      <c r="EZ85" s="273"/>
      <c r="FA85" s="42"/>
      <c r="FB85" s="274"/>
      <c r="FC85" s="275"/>
      <c r="FD85" s="274"/>
      <c r="FE85" s="274"/>
      <c r="FF85" s="274"/>
      <c r="FG85" s="270"/>
      <c r="FH85" s="274"/>
      <c r="FI85" s="275"/>
      <c r="FJ85" s="273"/>
      <c r="FK85" s="273"/>
      <c r="FL85" s="273"/>
      <c r="FM85" s="273"/>
      <c r="FN85" s="42"/>
      <c r="FO85" s="274"/>
      <c r="FP85" s="275"/>
      <c r="FQ85" s="274"/>
      <c r="FR85" s="274"/>
      <c r="FS85" s="274"/>
      <c r="FT85" s="270"/>
      <c r="FU85" s="274"/>
      <c r="FV85" s="275"/>
      <c r="FW85" s="273"/>
      <c r="FX85" s="273"/>
      <c r="FY85" s="273"/>
      <c r="FZ85" s="273"/>
      <c r="GA85" s="42"/>
      <c r="GB85" s="274"/>
      <c r="GC85" s="275"/>
      <c r="GD85" s="274"/>
      <c r="GE85" s="274"/>
      <c r="GF85" s="274"/>
      <c r="GG85" s="270"/>
      <c r="GH85" s="274"/>
      <c r="GI85" s="275"/>
      <c r="GJ85" s="273"/>
      <c r="GK85" s="273"/>
      <c r="GL85" s="273"/>
      <c r="GM85" s="273"/>
      <c r="GN85" s="42"/>
      <c r="GO85" s="274"/>
      <c r="GP85" s="275"/>
      <c r="GQ85" s="274"/>
      <c r="GR85" s="274"/>
      <c r="GS85" s="274"/>
      <c r="GT85" s="270"/>
      <c r="GU85" s="274"/>
      <c r="GV85" s="275"/>
      <c r="GW85" s="273"/>
      <c r="GX85" s="273"/>
      <c r="GY85" s="273"/>
      <c r="GZ85" s="273"/>
      <c r="HA85" s="42"/>
      <c r="HB85" s="274"/>
      <c r="HC85" s="275"/>
      <c r="HD85" s="274"/>
      <c r="HE85" s="274"/>
      <c r="HF85" s="274"/>
      <c r="HG85" s="270"/>
      <c r="HH85" s="274"/>
      <c r="HI85" s="275"/>
      <c r="HJ85" s="273"/>
      <c r="HK85" s="273"/>
      <c r="HL85" s="273"/>
      <c r="HM85" s="273"/>
      <c r="HN85" s="42"/>
      <c r="HO85" s="274"/>
      <c r="HP85" s="275"/>
      <c r="HQ85" s="274"/>
      <c r="HR85" s="274"/>
      <c r="HS85" s="274"/>
      <c r="HT85" s="270"/>
      <c r="HU85" s="274"/>
      <c r="HV85" s="275"/>
      <c r="HW85" s="273"/>
      <c r="HX85" s="273"/>
      <c r="HY85" s="273"/>
      <c r="HZ85" s="273"/>
      <c r="IA85" s="42"/>
      <c r="IB85" s="274"/>
      <c r="IC85" s="275"/>
      <c r="ID85" s="274"/>
      <c r="IE85" s="274"/>
      <c r="IF85" s="274"/>
      <c r="IG85" s="270"/>
      <c r="IH85" s="274"/>
      <c r="II85" s="275"/>
      <c r="IJ85" s="38"/>
      <c r="IK85" s="38"/>
      <c r="IL85" s="38"/>
      <c r="IM85" s="38"/>
    </row>
    <row r="86" spans="1:247" s="16" customFormat="1" ht="15.75" thickBot="1">
      <c r="A86" s="6"/>
      <c r="B86" s="589" t="s">
        <v>133</v>
      </c>
      <c r="C86" s="97"/>
      <c r="D86" s="97"/>
      <c r="E86" s="97"/>
      <c r="F86" s="163"/>
      <c r="G86" s="164"/>
      <c r="H86" s="162">
        <v>30000</v>
      </c>
      <c r="I86" s="233"/>
      <c r="J86" s="574">
        <f>SUM(H86:I86)</f>
        <v>30000</v>
      </c>
      <c r="K86" s="35"/>
      <c r="L86" s="409">
        <f>SUM(J86:K86)</f>
        <v>30000</v>
      </c>
      <c r="M86" s="275"/>
      <c r="N86" s="42"/>
      <c r="O86" s="274"/>
      <c r="P86" s="275"/>
      <c r="Q86" s="274"/>
      <c r="R86" s="274"/>
      <c r="S86" s="274"/>
      <c r="T86" s="270"/>
      <c r="U86" s="274"/>
      <c r="V86" s="275"/>
      <c r="W86" s="273"/>
      <c r="X86" s="273"/>
      <c r="Y86" s="273"/>
      <c r="Z86" s="273"/>
      <c r="AA86" s="42"/>
      <c r="AB86" s="274"/>
      <c r="AC86" s="275"/>
      <c r="AD86" s="274"/>
      <c r="AE86" s="274"/>
      <c r="AF86" s="274"/>
      <c r="AG86" s="270"/>
      <c r="AH86" s="274"/>
      <c r="AI86" s="275"/>
      <c r="AJ86" s="273"/>
      <c r="AK86" s="273"/>
      <c r="AL86" s="273"/>
      <c r="AM86" s="273"/>
      <c r="AN86" s="42"/>
      <c r="AO86" s="274"/>
      <c r="AP86" s="275"/>
      <c r="AQ86" s="274"/>
      <c r="AR86" s="274"/>
      <c r="AS86" s="274"/>
      <c r="AT86" s="270"/>
      <c r="AU86" s="274"/>
      <c r="AV86" s="275"/>
      <c r="AW86" s="273"/>
      <c r="AX86" s="273"/>
      <c r="AY86" s="273"/>
      <c r="AZ86" s="273"/>
      <c r="BA86" s="42"/>
      <c r="BB86" s="274"/>
      <c r="BC86" s="275"/>
      <c r="BD86" s="274"/>
      <c r="BE86" s="274"/>
      <c r="BF86" s="274"/>
      <c r="BG86" s="270"/>
      <c r="BH86" s="274"/>
      <c r="BI86" s="275"/>
      <c r="BJ86" s="273"/>
      <c r="BK86" s="273"/>
      <c r="BL86" s="273"/>
      <c r="BM86" s="273"/>
      <c r="BN86" s="42"/>
      <c r="BO86" s="274"/>
      <c r="BP86" s="275"/>
      <c r="BQ86" s="274"/>
      <c r="BR86" s="274"/>
      <c r="BS86" s="274"/>
      <c r="BT86" s="270"/>
      <c r="BU86" s="274"/>
      <c r="BV86" s="275"/>
      <c r="BW86" s="273"/>
      <c r="BX86" s="273"/>
      <c r="BY86" s="273"/>
      <c r="BZ86" s="273"/>
      <c r="CA86" s="42"/>
      <c r="CB86" s="274"/>
      <c r="CC86" s="275"/>
      <c r="CD86" s="274"/>
      <c r="CE86" s="274"/>
      <c r="CF86" s="274"/>
      <c r="CG86" s="270"/>
      <c r="CH86" s="274"/>
      <c r="CI86" s="275"/>
      <c r="CJ86" s="273"/>
      <c r="CK86" s="273"/>
      <c r="CL86" s="273"/>
      <c r="CM86" s="273"/>
      <c r="CN86" s="42"/>
      <c r="CO86" s="274"/>
      <c r="CP86" s="275"/>
      <c r="CQ86" s="274"/>
      <c r="CR86" s="274"/>
      <c r="CS86" s="274"/>
      <c r="CT86" s="270"/>
      <c r="CU86" s="274"/>
      <c r="CV86" s="275"/>
      <c r="CW86" s="273"/>
      <c r="CX86" s="273"/>
      <c r="CY86" s="273"/>
      <c r="CZ86" s="273"/>
      <c r="DA86" s="42"/>
      <c r="DB86" s="274"/>
      <c r="DC86" s="275"/>
      <c r="DD86" s="274"/>
      <c r="DE86" s="274"/>
      <c r="DF86" s="274"/>
      <c r="DG86" s="270"/>
      <c r="DH86" s="274"/>
      <c r="DI86" s="275"/>
      <c r="DJ86" s="273"/>
      <c r="DK86" s="273"/>
      <c r="DL86" s="273"/>
      <c r="DM86" s="273"/>
      <c r="DN86" s="42"/>
      <c r="DO86" s="274"/>
      <c r="DP86" s="275"/>
      <c r="DQ86" s="274"/>
      <c r="DR86" s="274"/>
      <c r="DS86" s="274"/>
      <c r="DT86" s="270"/>
      <c r="DU86" s="274"/>
      <c r="DV86" s="275"/>
      <c r="DW86" s="273"/>
      <c r="DX86" s="273"/>
      <c r="DY86" s="273"/>
      <c r="DZ86" s="273"/>
      <c r="EA86" s="42"/>
      <c r="EB86" s="274"/>
      <c r="EC86" s="275"/>
      <c r="ED86" s="274"/>
      <c r="EE86" s="274"/>
      <c r="EF86" s="274"/>
      <c r="EG86" s="270"/>
      <c r="EH86" s="274"/>
      <c r="EI86" s="275"/>
      <c r="EJ86" s="273"/>
      <c r="EK86" s="273"/>
      <c r="EL86" s="273"/>
      <c r="EM86" s="273"/>
      <c r="EN86" s="42"/>
      <c r="EO86" s="274"/>
      <c r="EP86" s="275"/>
      <c r="EQ86" s="274"/>
      <c r="ER86" s="274"/>
      <c r="ES86" s="274"/>
      <c r="ET86" s="270"/>
      <c r="EU86" s="274"/>
      <c r="EV86" s="275"/>
      <c r="EW86" s="273"/>
      <c r="EX86" s="273"/>
      <c r="EY86" s="273"/>
      <c r="EZ86" s="273"/>
      <c r="FA86" s="42"/>
      <c r="FB86" s="274"/>
      <c r="FC86" s="275"/>
      <c r="FD86" s="274"/>
      <c r="FE86" s="274"/>
      <c r="FF86" s="274"/>
      <c r="FG86" s="270"/>
      <c r="FH86" s="274"/>
      <c r="FI86" s="275"/>
      <c r="FJ86" s="273"/>
      <c r="FK86" s="273"/>
      <c r="FL86" s="273"/>
      <c r="FM86" s="273"/>
      <c r="FN86" s="42"/>
      <c r="FO86" s="274"/>
      <c r="FP86" s="275"/>
      <c r="FQ86" s="274"/>
      <c r="FR86" s="274"/>
      <c r="FS86" s="274"/>
      <c r="FT86" s="270"/>
      <c r="FU86" s="274"/>
      <c r="FV86" s="275"/>
      <c r="FW86" s="273"/>
      <c r="FX86" s="273"/>
      <c r="FY86" s="273"/>
      <c r="FZ86" s="273"/>
      <c r="GA86" s="42"/>
      <c r="GB86" s="274"/>
      <c r="GC86" s="275"/>
      <c r="GD86" s="274"/>
      <c r="GE86" s="274"/>
      <c r="GF86" s="274"/>
      <c r="GG86" s="270"/>
      <c r="GH86" s="274"/>
      <c r="GI86" s="275"/>
      <c r="GJ86" s="273"/>
      <c r="GK86" s="273"/>
      <c r="GL86" s="273"/>
      <c r="GM86" s="273"/>
      <c r="GN86" s="42"/>
      <c r="GO86" s="274"/>
      <c r="GP86" s="275"/>
      <c r="GQ86" s="274"/>
      <c r="GR86" s="274"/>
      <c r="GS86" s="274"/>
      <c r="GT86" s="270"/>
      <c r="GU86" s="274"/>
      <c r="GV86" s="275"/>
      <c r="GW86" s="273"/>
      <c r="GX86" s="273"/>
      <c r="GY86" s="273"/>
      <c r="GZ86" s="273"/>
      <c r="HA86" s="42"/>
      <c r="HB86" s="274"/>
      <c r="HC86" s="275"/>
      <c r="HD86" s="274"/>
      <c r="HE86" s="274"/>
      <c r="HF86" s="274"/>
      <c r="HG86" s="270"/>
      <c r="HH86" s="274"/>
      <c r="HI86" s="275"/>
      <c r="HJ86" s="273"/>
      <c r="HK86" s="273"/>
      <c r="HL86" s="273"/>
      <c r="HM86" s="273"/>
      <c r="HN86" s="42"/>
      <c r="HO86" s="274"/>
      <c r="HP86" s="275"/>
      <c r="HQ86" s="274"/>
      <c r="HR86" s="274"/>
      <c r="HS86" s="274"/>
      <c r="HT86" s="270"/>
      <c r="HU86" s="274"/>
      <c r="HV86" s="275"/>
      <c r="HW86" s="273"/>
      <c r="HX86" s="273"/>
      <c r="HY86" s="273"/>
      <c r="HZ86" s="273"/>
      <c r="IA86" s="42"/>
      <c r="IB86" s="274"/>
      <c r="IC86" s="275"/>
      <c r="ID86" s="274"/>
      <c r="IE86" s="274"/>
      <c r="IF86" s="274"/>
      <c r="IG86" s="270"/>
      <c r="IH86" s="274"/>
      <c r="II86" s="275"/>
      <c r="IJ86" s="38"/>
      <c r="IK86" s="38"/>
      <c r="IL86" s="38"/>
      <c r="IM86" s="38"/>
    </row>
    <row r="87" spans="1:247" s="16" customFormat="1" ht="15.75" thickBot="1">
      <c r="A87" s="6"/>
      <c r="B87" s="589" t="s">
        <v>134</v>
      </c>
      <c r="C87" s="97"/>
      <c r="D87" s="97"/>
      <c r="E87" s="97"/>
      <c r="F87" s="163"/>
      <c r="G87" s="164"/>
      <c r="H87" s="162">
        <f>18*12*689.5*((1+7%)^9)*2</f>
        <v>547610.81484831707</v>
      </c>
      <c r="I87" s="233"/>
      <c r="J87" s="574">
        <f>SUM(H87:I87)</f>
        <v>547610.81484831707</v>
      </c>
      <c r="K87" s="35"/>
      <c r="L87" s="409">
        <f>SUM(J87:K87)</f>
        <v>547610.81484831707</v>
      </c>
      <c r="M87" s="279"/>
      <c r="N87" s="42"/>
      <c r="O87" s="274"/>
      <c r="P87" s="268"/>
      <c r="Q87" s="274"/>
      <c r="R87" s="274"/>
      <c r="S87" s="274"/>
      <c r="T87" s="278"/>
      <c r="U87" s="274"/>
      <c r="V87" s="279"/>
      <c r="W87" s="273"/>
      <c r="X87" s="273"/>
      <c r="Y87" s="273"/>
      <c r="Z87" s="273"/>
      <c r="AA87" s="42"/>
      <c r="AB87" s="274"/>
      <c r="AC87" s="268"/>
      <c r="AD87" s="274"/>
      <c r="AE87" s="274"/>
      <c r="AF87" s="274"/>
      <c r="AG87" s="278"/>
      <c r="AH87" s="274"/>
      <c r="AI87" s="279"/>
      <c r="AJ87" s="273"/>
      <c r="AK87" s="273"/>
      <c r="AL87" s="273"/>
      <c r="AM87" s="273"/>
      <c r="AN87" s="42"/>
      <c r="AO87" s="274"/>
      <c r="AP87" s="268"/>
      <c r="AQ87" s="274"/>
      <c r="AR87" s="274"/>
      <c r="AS87" s="274"/>
      <c r="AT87" s="278"/>
      <c r="AU87" s="274"/>
      <c r="AV87" s="279"/>
      <c r="AW87" s="273"/>
      <c r="AX87" s="273"/>
      <c r="AY87" s="273"/>
      <c r="AZ87" s="273"/>
      <c r="BA87" s="42"/>
      <c r="BB87" s="274"/>
      <c r="BC87" s="268"/>
      <c r="BD87" s="274"/>
      <c r="BE87" s="274"/>
      <c r="BF87" s="274"/>
      <c r="BG87" s="278"/>
      <c r="BH87" s="274"/>
      <c r="BI87" s="279"/>
      <c r="BJ87" s="273"/>
      <c r="BK87" s="273"/>
      <c r="BL87" s="273"/>
      <c r="BM87" s="273"/>
      <c r="BN87" s="42"/>
      <c r="BO87" s="274"/>
      <c r="BP87" s="268"/>
      <c r="BQ87" s="274"/>
      <c r="BR87" s="274"/>
      <c r="BS87" s="274"/>
      <c r="BT87" s="278"/>
      <c r="BU87" s="274"/>
      <c r="BV87" s="279"/>
      <c r="BW87" s="273"/>
      <c r="BX87" s="273"/>
      <c r="BY87" s="273"/>
      <c r="BZ87" s="273"/>
      <c r="CA87" s="42"/>
      <c r="CB87" s="274"/>
      <c r="CC87" s="268"/>
      <c r="CD87" s="274"/>
      <c r="CE87" s="274"/>
      <c r="CF87" s="274"/>
      <c r="CG87" s="278"/>
      <c r="CH87" s="274"/>
      <c r="CI87" s="279"/>
      <c r="CJ87" s="273"/>
      <c r="CK87" s="273"/>
      <c r="CL87" s="273"/>
      <c r="CM87" s="273"/>
      <c r="CN87" s="42"/>
      <c r="CO87" s="274"/>
      <c r="CP87" s="268"/>
      <c r="CQ87" s="274"/>
      <c r="CR87" s="274"/>
      <c r="CS87" s="274"/>
      <c r="CT87" s="278"/>
      <c r="CU87" s="274"/>
      <c r="CV87" s="279"/>
      <c r="CW87" s="273"/>
      <c r="CX87" s="273"/>
      <c r="CY87" s="273"/>
      <c r="CZ87" s="273"/>
      <c r="DA87" s="42"/>
      <c r="DB87" s="274"/>
      <c r="DC87" s="268"/>
      <c r="DD87" s="274"/>
      <c r="DE87" s="274"/>
      <c r="DF87" s="274"/>
      <c r="DG87" s="278"/>
      <c r="DH87" s="274"/>
      <c r="DI87" s="279"/>
      <c r="DJ87" s="273"/>
      <c r="DK87" s="273"/>
      <c r="DL87" s="273"/>
      <c r="DM87" s="273"/>
      <c r="DN87" s="42"/>
      <c r="DO87" s="274"/>
      <c r="DP87" s="268"/>
      <c r="DQ87" s="274"/>
      <c r="DR87" s="274"/>
      <c r="DS87" s="274"/>
      <c r="DT87" s="278"/>
      <c r="DU87" s="274"/>
      <c r="DV87" s="279"/>
      <c r="DW87" s="273"/>
      <c r="DX87" s="273"/>
      <c r="DY87" s="273"/>
      <c r="DZ87" s="273"/>
      <c r="EA87" s="42"/>
      <c r="EB87" s="274"/>
      <c r="EC87" s="268"/>
      <c r="ED87" s="274"/>
      <c r="EE87" s="274"/>
      <c r="EF87" s="274"/>
      <c r="EG87" s="278"/>
      <c r="EH87" s="274"/>
      <c r="EI87" s="279"/>
      <c r="EJ87" s="273"/>
      <c r="EK87" s="273"/>
      <c r="EL87" s="273"/>
      <c r="EM87" s="273"/>
      <c r="EN87" s="42"/>
      <c r="EO87" s="274"/>
      <c r="EP87" s="268"/>
      <c r="EQ87" s="274"/>
      <c r="ER87" s="274"/>
      <c r="ES87" s="274"/>
      <c r="ET87" s="278"/>
      <c r="EU87" s="274"/>
      <c r="EV87" s="279"/>
      <c r="EW87" s="273"/>
      <c r="EX87" s="273"/>
      <c r="EY87" s="273"/>
      <c r="EZ87" s="273"/>
      <c r="FA87" s="42"/>
      <c r="FB87" s="274"/>
      <c r="FC87" s="268"/>
      <c r="FD87" s="274"/>
      <c r="FE87" s="274"/>
      <c r="FF87" s="274"/>
      <c r="FG87" s="278"/>
      <c r="FH87" s="274"/>
      <c r="FI87" s="279"/>
      <c r="FJ87" s="273"/>
      <c r="FK87" s="273"/>
      <c r="FL87" s="273"/>
      <c r="FM87" s="273"/>
      <c r="FN87" s="42"/>
      <c r="FO87" s="274"/>
      <c r="FP87" s="268"/>
      <c r="FQ87" s="274"/>
      <c r="FR87" s="274"/>
      <c r="FS87" s="274"/>
      <c r="FT87" s="278"/>
      <c r="FU87" s="274"/>
      <c r="FV87" s="279"/>
      <c r="FW87" s="273"/>
      <c r="FX87" s="273"/>
      <c r="FY87" s="273"/>
      <c r="FZ87" s="273"/>
      <c r="GA87" s="42"/>
      <c r="GB87" s="274"/>
      <c r="GC87" s="268"/>
      <c r="GD87" s="274"/>
      <c r="GE87" s="274"/>
      <c r="GF87" s="274"/>
      <c r="GG87" s="278"/>
      <c r="GH87" s="274"/>
      <c r="GI87" s="279"/>
      <c r="GJ87" s="273"/>
      <c r="GK87" s="273"/>
      <c r="GL87" s="273"/>
      <c r="GM87" s="273"/>
      <c r="GN87" s="42"/>
      <c r="GO87" s="274"/>
      <c r="GP87" s="268"/>
      <c r="GQ87" s="274"/>
      <c r="GR87" s="274"/>
      <c r="GS87" s="274"/>
      <c r="GT87" s="278"/>
      <c r="GU87" s="274"/>
      <c r="GV87" s="279"/>
      <c r="GW87" s="273"/>
      <c r="GX87" s="273"/>
      <c r="GY87" s="273"/>
      <c r="GZ87" s="273"/>
      <c r="HA87" s="42"/>
      <c r="HB87" s="274"/>
      <c r="HC87" s="268"/>
      <c r="HD87" s="274"/>
      <c r="HE87" s="274"/>
      <c r="HF87" s="274"/>
      <c r="HG87" s="278"/>
      <c r="HH87" s="274"/>
      <c r="HI87" s="279"/>
      <c r="HJ87" s="273"/>
      <c r="HK87" s="273"/>
      <c r="HL87" s="273"/>
      <c r="HM87" s="273"/>
      <c r="HN87" s="42"/>
      <c r="HO87" s="274"/>
      <c r="HP87" s="268"/>
      <c r="HQ87" s="274"/>
      <c r="HR87" s="274"/>
      <c r="HS87" s="274"/>
      <c r="HT87" s="278"/>
      <c r="HU87" s="274"/>
      <c r="HV87" s="279"/>
      <c r="HW87" s="273"/>
      <c r="HX87" s="273"/>
      <c r="HY87" s="273"/>
      <c r="HZ87" s="273"/>
      <c r="IA87" s="42"/>
      <c r="IB87" s="274"/>
      <c r="IC87" s="268"/>
      <c r="ID87" s="274"/>
      <c r="IE87" s="274"/>
      <c r="IF87" s="274"/>
      <c r="IG87" s="278"/>
      <c r="IH87" s="274"/>
      <c r="II87" s="279"/>
      <c r="IJ87" s="38"/>
      <c r="IK87" s="38"/>
      <c r="IL87" s="38"/>
      <c r="IM87" s="38"/>
    </row>
    <row r="88" spans="1:247" s="16" customFormat="1" ht="15.75" thickBot="1">
      <c r="A88" s="6"/>
      <c r="B88" s="589" t="s">
        <v>135</v>
      </c>
      <c r="C88" s="97"/>
      <c r="D88" s="97"/>
      <c r="E88" s="97"/>
      <c r="F88" s="163"/>
      <c r="G88" s="164"/>
      <c r="H88" s="162">
        <f>12000*4</f>
        <v>48000</v>
      </c>
      <c r="I88" s="233"/>
      <c r="J88" s="574">
        <f>SUM(H88:I88)</f>
        <v>48000</v>
      </c>
      <c r="K88" s="35"/>
      <c r="L88" s="409">
        <f>SUM(J88:K88)</f>
        <v>48000</v>
      </c>
      <c r="M88" s="275"/>
      <c r="N88" s="42"/>
      <c r="O88" s="274"/>
      <c r="P88" s="275"/>
      <c r="Q88" s="37"/>
      <c r="R88" s="37"/>
      <c r="S88" s="37"/>
      <c r="T88" s="275"/>
      <c r="U88" s="274"/>
      <c r="V88" s="275"/>
      <c r="W88" s="273"/>
      <c r="X88" s="273"/>
      <c r="Y88" s="273"/>
      <c r="Z88" s="273"/>
      <c r="AA88" s="42"/>
      <c r="AB88" s="274"/>
      <c r="AC88" s="275"/>
      <c r="AD88" s="37"/>
      <c r="AE88" s="37"/>
      <c r="AF88" s="37"/>
      <c r="AG88" s="275"/>
      <c r="AH88" s="274"/>
      <c r="AI88" s="275"/>
      <c r="AJ88" s="273"/>
      <c r="AK88" s="273"/>
      <c r="AL88" s="273"/>
      <c r="AM88" s="273"/>
      <c r="AN88" s="42"/>
      <c r="AO88" s="274"/>
      <c r="AP88" s="275"/>
      <c r="AQ88" s="37"/>
      <c r="AR88" s="37"/>
      <c r="AS88" s="37"/>
      <c r="AT88" s="275"/>
      <c r="AU88" s="274"/>
      <c r="AV88" s="275"/>
      <c r="AW88" s="273"/>
      <c r="AX88" s="273"/>
      <c r="AY88" s="273"/>
      <c r="AZ88" s="273"/>
      <c r="BA88" s="42"/>
      <c r="BB88" s="274"/>
      <c r="BC88" s="275"/>
      <c r="BD88" s="37"/>
      <c r="BE88" s="37"/>
      <c r="BF88" s="37"/>
      <c r="BG88" s="275"/>
      <c r="BH88" s="274"/>
      <c r="BI88" s="275"/>
      <c r="BJ88" s="273"/>
      <c r="BK88" s="273"/>
      <c r="BL88" s="273"/>
      <c r="BM88" s="273"/>
      <c r="BN88" s="42"/>
      <c r="BO88" s="274"/>
      <c r="BP88" s="275"/>
      <c r="BQ88" s="37"/>
      <c r="BR88" s="37"/>
      <c r="BS88" s="37"/>
      <c r="BT88" s="275"/>
      <c r="BU88" s="274"/>
      <c r="BV88" s="275"/>
      <c r="BW88" s="273"/>
      <c r="BX88" s="273"/>
      <c r="BY88" s="273"/>
      <c r="BZ88" s="273"/>
      <c r="CA88" s="42"/>
      <c r="CB88" s="274"/>
      <c r="CC88" s="275"/>
      <c r="CD88" s="37"/>
      <c r="CE88" s="37"/>
      <c r="CF88" s="37"/>
      <c r="CG88" s="275"/>
      <c r="CH88" s="274"/>
      <c r="CI88" s="275"/>
      <c r="CJ88" s="273"/>
      <c r="CK88" s="273"/>
      <c r="CL88" s="273"/>
      <c r="CM88" s="273"/>
      <c r="CN88" s="42"/>
      <c r="CO88" s="274"/>
      <c r="CP88" s="275"/>
      <c r="CQ88" s="37"/>
      <c r="CR88" s="37"/>
      <c r="CS88" s="37"/>
      <c r="CT88" s="275"/>
      <c r="CU88" s="274"/>
      <c r="CV88" s="275"/>
      <c r="CW88" s="273"/>
      <c r="CX88" s="273"/>
      <c r="CY88" s="273"/>
      <c r="CZ88" s="273"/>
      <c r="DA88" s="42"/>
      <c r="DB88" s="274"/>
      <c r="DC88" s="275"/>
      <c r="DD88" s="37"/>
      <c r="DE88" s="37"/>
      <c r="DF88" s="37"/>
      <c r="DG88" s="275"/>
      <c r="DH88" s="274"/>
      <c r="DI88" s="275"/>
      <c r="DJ88" s="273"/>
      <c r="DK88" s="273"/>
      <c r="DL88" s="273"/>
      <c r="DM88" s="273"/>
      <c r="DN88" s="42"/>
      <c r="DO88" s="274"/>
      <c r="DP88" s="275"/>
      <c r="DQ88" s="37"/>
      <c r="DR88" s="37"/>
      <c r="DS88" s="37"/>
      <c r="DT88" s="275"/>
      <c r="DU88" s="274"/>
      <c r="DV88" s="275"/>
      <c r="DW88" s="273"/>
      <c r="DX88" s="273"/>
      <c r="DY88" s="273"/>
      <c r="DZ88" s="273"/>
      <c r="EA88" s="42"/>
      <c r="EB88" s="274"/>
      <c r="EC88" s="275"/>
      <c r="ED88" s="37"/>
      <c r="EE88" s="37"/>
      <c r="EF88" s="37"/>
      <c r="EG88" s="275"/>
      <c r="EH88" s="274"/>
      <c r="EI88" s="275"/>
      <c r="EJ88" s="273"/>
      <c r="EK88" s="273"/>
      <c r="EL88" s="273"/>
      <c r="EM88" s="273"/>
      <c r="EN88" s="42"/>
      <c r="EO88" s="274"/>
      <c r="EP88" s="275"/>
      <c r="EQ88" s="37"/>
      <c r="ER88" s="37"/>
      <c r="ES88" s="37"/>
      <c r="ET88" s="275"/>
      <c r="EU88" s="274"/>
      <c r="EV88" s="275"/>
      <c r="EW88" s="273"/>
      <c r="EX88" s="273"/>
      <c r="EY88" s="273"/>
      <c r="EZ88" s="273"/>
      <c r="FA88" s="42"/>
      <c r="FB88" s="274"/>
      <c r="FC88" s="275"/>
      <c r="FD88" s="37"/>
      <c r="FE88" s="37"/>
      <c r="FF88" s="37"/>
      <c r="FG88" s="275"/>
      <c r="FH88" s="274"/>
      <c r="FI88" s="275"/>
      <c r="FJ88" s="273"/>
      <c r="FK88" s="273"/>
      <c r="FL88" s="273"/>
      <c r="FM88" s="273"/>
      <c r="FN88" s="42"/>
      <c r="FO88" s="274"/>
      <c r="FP88" s="275"/>
      <c r="FQ88" s="37"/>
      <c r="FR88" s="37"/>
      <c r="FS88" s="37"/>
      <c r="FT88" s="275"/>
      <c r="FU88" s="274"/>
      <c r="FV88" s="275"/>
      <c r="FW88" s="273"/>
      <c r="FX88" s="273"/>
      <c r="FY88" s="273"/>
      <c r="FZ88" s="273"/>
      <c r="GA88" s="42"/>
      <c r="GB88" s="274"/>
      <c r="GC88" s="275"/>
      <c r="GD88" s="37"/>
      <c r="GE88" s="37"/>
      <c r="GF88" s="37"/>
      <c r="GG88" s="275"/>
      <c r="GH88" s="274"/>
      <c r="GI88" s="275"/>
      <c r="GJ88" s="273"/>
      <c r="GK88" s="273"/>
      <c r="GL88" s="273"/>
      <c r="GM88" s="273"/>
      <c r="GN88" s="42"/>
      <c r="GO88" s="274"/>
      <c r="GP88" s="275"/>
      <c r="GQ88" s="37"/>
      <c r="GR88" s="37"/>
      <c r="GS88" s="37"/>
      <c r="GT88" s="275"/>
      <c r="GU88" s="274"/>
      <c r="GV88" s="275"/>
      <c r="GW88" s="273"/>
      <c r="GX88" s="273"/>
      <c r="GY88" s="273"/>
      <c r="GZ88" s="273"/>
      <c r="HA88" s="42"/>
      <c r="HB88" s="274"/>
      <c r="HC88" s="275"/>
      <c r="HD88" s="37"/>
      <c r="HE88" s="37"/>
      <c r="HF88" s="37"/>
      <c r="HG88" s="275"/>
      <c r="HH88" s="274"/>
      <c r="HI88" s="275"/>
      <c r="HJ88" s="273"/>
      <c r="HK88" s="273"/>
      <c r="HL88" s="273"/>
      <c r="HM88" s="273"/>
      <c r="HN88" s="42"/>
      <c r="HO88" s="274"/>
      <c r="HP88" s="275"/>
      <c r="HQ88" s="37"/>
      <c r="HR88" s="37"/>
      <c r="HS88" s="37"/>
      <c r="HT88" s="275"/>
      <c r="HU88" s="274"/>
      <c r="HV88" s="275"/>
      <c r="HW88" s="273"/>
      <c r="HX88" s="273"/>
      <c r="HY88" s="273"/>
      <c r="HZ88" s="273"/>
      <c r="IA88" s="42"/>
      <c r="IB88" s="274"/>
      <c r="IC88" s="275"/>
      <c r="ID88" s="37"/>
      <c r="IE88" s="37"/>
      <c r="IF88" s="37"/>
      <c r="IG88" s="275"/>
      <c r="IH88" s="274"/>
      <c r="II88" s="275"/>
      <c r="IJ88" s="38"/>
      <c r="IK88" s="38"/>
      <c r="IL88" s="38"/>
      <c r="IM88" s="38"/>
    </row>
    <row r="89" spans="1:247" s="16" customFormat="1" ht="15.75" customHeight="1" thickBot="1">
      <c r="A89" s="6"/>
      <c r="B89" s="589" t="s">
        <v>136</v>
      </c>
      <c r="C89" s="97"/>
      <c r="D89" s="97"/>
      <c r="E89" s="97"/>
      <c r="F89" s="163"/>
      <c r="G89" s="164"/>
      <c r="H89" s="162">
        <f>15%*H84</f>
        <v>3337.6625250000002</v>
      </c>
      <c r="I89" s="233"/>
      <c r="J89" s="574">
        <f>SUM(H89:I89)</f>
        <v>3337.6625250000002</v>
      </c>
      <c r="K89" s="35"/>
      <c r="L89" s="409">
        <f>SUM(J89:K89)</f>
        <v>3337.6625250000002</v>
      </c>
      <c r="M89" s="275"/>
      <c r="N89" s="42"/>
      <c r="O89" s="274"/>
      <c r="P89" s="275"/>
      <c r="Q89" s="37"/>
      <c r="R89" s="37"/>
      <c r="S89" s="37"/>
      <c r="T89" s="275"/>
      <c r="U89" s="274"/>
      <c r="V89" s="275"/>
      <c r="W89" s="273"/>
      <c r="X89" s="273"/>
      <c r="Y89" s="273"/>
      <c r="Z89" s="273"/>
      <c r="AA89" s="42"/>
      <c r="AB89" s="274"/>
      <c r="AC89" s="275"/>
      <c r="AD89" s="37"/>
      <c r="AE89" s="37"/>
      <c r="AF89" s="37"/>
      <c r="AG89" s="275"/>
      <c r="AH89" s="274"/>
      <c r="AI89" s="275"/>
      <c r="AJ89" s="273"/>
      <c r="AK89" s="273"/>
      <c r="AL89" s="273"/>
      <c r="AM89" s="273"/>
      <c r="AN89" s="42"/>
      <c r="AO89" s="274"/>
      <c r="AP89" s="275"/>
      <c r="AQ89" s="37"/>
      <c r="AR89" s="37"/>
      <c r="AS89" s="37"/>
      <c r="AT89" s="275"/>
      <c r="AU89" s="274"/>
      <c r="AV89" s="275"/>
      <c r="AW89" s="273"/>
      <c r="AX89" s="273"/>
      <c r="AY89" s="273"/>
      <c r="AZ89" s="273"/>
      <c r="BA89" s="42"/>
      <c r="BB89" s="274"/>
      <c r="BC89" s="275"/>
      <c r="BD89" s="37"/>
      <c r="BE89" s="37"/>
      <c r="BF89" s="37"/>
      <c r="BG89" s="275"/>
      <c r="BH89" s="274"/>
      <c r="BI89" s="275"/>
      <c r="BJ89" s="273"/>
      <c r="BK89" s="273"/>
      <c r="BL89" s="273"/>
      <c r="BM89" s="273"/>
      <c r="BN89" s="42"/>
      <c r="BO89" s="274"/>
      <c r="BP89" s="275"/>
      <c r="BQ89" s="37"/>
      <c r="BR89" s="37"/>
      <c r="BS89" s="37"/>
      <c r="BT89" s="275"/>
      <c r="BU89" s="274"/>
      <c r="BV89" s="275"/>
      <c r="BW89" s="273"/>
      <c r="BX89" s="273"/>
      <c r="BY89" s="273"/>
      <c r="BZ89" s="273"/>
      <c r="CA89" s="42"/>
      <c r="CB89" s="274"/>
      <c r="CC89" s="275"/>
      <c r="CD89" s="37"/>
      <c r="CE89" s="37"/>
      <c r="CF89" s="37"/>
      <c r="CG89" s="275"/>
      <c r="CH89" s="274"/>
      <c r="CI89" s="275"/>
      <c r="CJ89" s="273"/>
      <c r="CK89" s="273"/>
      <c r="CL89" s="273"/>
      <c r="CM89" s="273"/>
      <c r="CN89" s="42"/>
      <c r="CO89" s="274"/>
      <c r="CP89" s="275"/>
      <c r="CQ89" s="37"/>
      <c r="CR89" s="37"/>
      <c r="CS89" s="37"/>
      <c r="CT89" s="275"/>
      <c r="CU89" s="274"/>
      <c r="CV89" s="275"/>
      <c r="CW89" s="273"/>
      <c r="CX89" s="273"/>
      <c r="CY89" s="273"/>
      <c r="CZ89" s="273"/>
      <c r="DA89" s="42"/>
      <c r="DB89" s="274"/>
      <c r="DC89" s="275"/>
      <c r="DD89" s="37"/>
      <c r="DE89" s="37"/>
      <c r="DF89" s="37"/>
      <c r="DG89" s="275"/>
      <c r="DH89" s="274"/>
      <c r="DI89" s="275"/>
      <c r="DJ89" s="273"/>
      <c r="DK89" s="273"/>
      <c r="DL89" s="273"/>
      <c r="DM89" s="273"/>
      <c r="DN89" s="42"/>
      <c r="DO89" s="274"/>
      <c r="DP89" s="275"/>
      <c r="DQ89" s="37"/>
      <c r="DR89" s="37"/>
      <c r="DS89" s="37"/>
      <c r="DT89" s="275"/>
      <c r="DU89" s="274"/>
      <c r="DV89" s="275"/>
      <c r="DW89" s="273"/>
      <c r="DX89" s="273"/>
      <c r="DY89" s="273"/>
      <c r="DZ89" s="273"/>
      <c r="EA89" s="42"/>
      <c r="EB89" s="274"/>
      <c r="EC89" s="275"/>
      <c r="ED89" s="37"/>
      <c r="EE89" s="37"/>
      <c r="EF89" s="37"/>
      <c r="EG89" s="275"/>
      <c r="EH89" s="274"/>
      <c r="EI89" s="275"/>
      <c r="EJ89" s="273"/>
      <c r="EK89" s="273"/>
      <c r="EL89" s="273"/>
      <c r="EM89" s="273"/>
      <c r="EN89" s="42"/>
      <c r="EO89" s="274"/>
      <c r="EP89" s="275"/>
      <c r="EQ89" s="37"/>
      <c r="ER89" s="37"/>
      <c r="ES89" s="37"/>
      <c r="ET89" s="275"/>
      <c r="EU89" s="274"/>
      <c r="EV89" s="275"/>
      <c r="EW89" s="273"/>
      <c r="EX89" s="273"/>
      <c r="EY89" s="273"/>
      <c r="EZ89" s="273"/>
      <c r="FA89" s="42"/>
      <c r="FB89" s="274"/>
      <c r="FC89" s="275"/>
      <c r="FD89" s="37"/>
      <c r="FE89" s="37"/>
      <c r="FF89" s="37"/>
      <c r="FG89" s="275"/>
      <c r="FH89" s="274"/>
      <c r="FI89" s="275"/>
      <c r="FJ89" s="273"/>
      <c r="FK89" s="273"/>
      <c r="FL89" s="273"/>
      <c r="FM89" s="273"/>
      <c r="FN89" s="42"/>
      <c r="FO89" s="274"/>
      <c r="FP89" s="275"/>
      <c r="FQ89" s="37"/>
      <c r="FR89" s="37"/>
      <c r="FS89" s="37"/>
      <c r="FT89" s="275"/>
      <c r="FU89" s="274"/>
      <c r="FV89" s="275"/>
      <c r="FW89" s="273"/>
      <c r="FX89" s="273"/>
      <c r="FY89" s="273"/>
      <c r="FZ89" s="273"/>
      <c r="GA89" s="42"/>
      <c r="GB89" s="274"/>
      <c r="GC89" s="275"/>
      <c r="GD89" s="37"/>
      <c r="GE89" s="37"/>
      <c r="GF89" s="37"/>
      <c r="GG89" s="275"/>
      <c r="GH89" s="274"/>
      <c r="GI89" s="275"/>
      <c r="GJ89" s="273"/>
      <c r="GK89" s="273"/>
      <c r="GL89" s="273"/>
      <c r="GM89" s="273"/>
      <c r="GN89" s="42"/>
      <c r="GO89" s="274"/>
      <c r="GP89" s="275"/>
      <c r="GQ89" s="37"/>
      <c r="GR89" s="37"/>
      <c r="GS89" s="37"/>
      <c r="GT89" s="275"/>
      <c r="GU89" s="274"/>
      <c r="GV89" s="275"/>
      <c r="GW89" s="273"/>
      <c r="GX89" s="273"/>
      <c r="GY89" s="273"/>
      <c r="GZ89" s="273"/>
      <c r="HA89" s="42"/>
      <c r="HB89" s="274"/>
      <c r="HC89" s="275"/>
      <c r="HD89" s="37"/>
      <c r="HE89" s="37"/>
      <c r="HF89" s="37"/>
      <c r="HG89" s="275"/>
      <c r="HH89" s="274"/>
      <c r="HI89" s="275"/>
      <c r="HJ89" s="273"/>
      <c r="HK89" s="273"/>
      <c r="HL89" s="273"/>
      <c r="HM89" s="273"/>
      <c r="HN89" s="42"/>
      <c r="HO89" s="274"/>
      <c r="HP89" s="275"/>
      <c r="HQ89" s="37"/>
      <c r="HR89" s="37"/>
      <c r="HS89" s="37"/>
      <c r="HT89" s="275"/>
      <c r="HU89" s="274"/>
      <c r="HV89" s="275"/>
      <c r="HW89" s="273"/>
      <c r="HX89" s="273"/>
      <c r="HY89" s="273"/>
      <c r="HZ89" s="273"/>
      <c r="IA89" s="42"/>
      <c r="IB89" s="274"/>
      <c r="IC89" s="275"/>
      <c r="ID89" s="37"/>
      <c r="IE89" s="37"/>
      <c r="IF89" s="37"/>
      <c r="IG89" s="275"/>
      <c r="IH89" s="274"/>
      <c r="II89" s="275"/>
      <c r="IJ89" s="38"/>
      <c r="IK89" s="38"/>
      <c r="IL89" s="38"/>
      <c r="IM89" s="38"/>
    </row>
    <row r="90" spans="1:247" s="16" customFormat="1" ht="10.5" customHeight="1" thickBot="1">
      <c r="A90" s="6"/>
      <c r="B90" s="590"/>
      <c r="C90" s="98"/>
      <c r="D90" s="98"/>
      <c r="E90" s="98"/>
      <c r="F90" s="164"/>
      <c r="G90" s="164"/>
      <c r="H90" s="392"/>
      <c r="I90" s="235"/>
      <c r="J90" s="574"/>
      <c r="K90" s="35"/>
      <c r="L90" s="409"/>
      <c r="M90" s="275"/>
      <c r="N90" s="42"/>
      <c r="O90" s="274"/>
      <c r="P90" s="275"/>
      <c r="Q90" s="37"/>
      <c r="R90" s="37"/>
      <c r="S90" s="37"/>
      <c r="T90" s="275"/>
      <c r="U90" s="274"/>
      <c r="V90" s="275"/>
      <c r="W90" s="273"/>
      <c r="X90" s="273"/>
      <c r="Y90" s="273"/>
      <c r="Z90" s="273"/>
      <c r="AA90" s="42"/>
      <c r="AB90" s="274"/>
      <c r="AC90" s="275"/>
      <c r="AD90" s="37"/>
      <c r="AE90" s="37"/>
      <c r="AF90" s="37"/>
      <c r="AG90" s="275"/>
      <c r="AH90" s="274"/>
      <c r="AI90" s="275"/>
      <c r="AJ90" s="273"/>
      <c r="AK90" s="273"/>
      <c r="AL90" s="273"/>
      <c r="AM90" s="273"/>
      <c r="AN90" s="42"/>
      <c r="AO90" s="274"/>
      <c r="AP90" s="275"/>
      <c r="AQ90" s="37"/>
      <c r="AR90" s="37"/>
      <c r="AS90" s="37"/>
      <c r="AT90" s="275"/>
      <c r="AU90" s="274"/>
      <c r="AV90" s="275"/>
      <c r="AW90" s="273"/>
      <c r="AX90" s="273"/>
      <c r="AY90" s="273"/>
      <c r="AZ90" s="273"/>
      <c r="BA90" s="42"/>
      <c r="BB90" s="274"/>
      <c r="BC90" s="275"/>
      <c r="BD90" s="37"/>
      <c r="BE90" s="37"/>
      <c r="BF90" s="37"/>
      <c r="BG90" s="275"/>
      <c r="BH90" s="274"/>
      <c r="BI90" s="275"/>
      <c r="BJ90" s="273"/>
      <c r="BK90" s="273"/>
      <c r="BL90" s="273"/>
      <c r="BM90" s="273"/>
      <c r="BN90" s="42"/>
      <c r="BO90" s="274"/>
      <c r="BP90" s="275"/>
      <c r="BQ90" s="37"/>
      <c r="BR90" s="37"/>
      <c r="BS90" s="37"/>
      <c r="BT90" s="275"/>
      <c r="BU90" s="274"/>
      <c r="BV90" s="275"/>
      <c r="BW90" s="273"/>
      <c r="BX90" s="273"/>
      <c r="BY90" s="273"/>
      <c r="BZ90" s="273"/>
      <c r="CA90" s="42"/>
      <c r="CB90" s="274"/>
      <c r="CC90" s="275"/>
      <c r="CD90" s="37"/>
      <c r="CE90" s="37"/>
      <c r="CF90" s="37"/>
      <c r="CG90" s="275"/>
      <c r="CH90" s="274"/>
      <c r="CI90" s="275"/>
      <c r="CJ90" s="273"/>
      <c r="CK90" s="273"/>
      <c r="CL90" s="273"/>
      <c r="CM90" s="273"/>
      <c r="CN90" s="42"/>
      <c r="CO90" s="274"/>
      <c r="CP90" s="275"/>
      <c r="CQ90" s="37"/>
      <c r="CR90" s="37"/>
      <c r="CS90" s="37"/>
      <c r="CT90" s="275"/>
      <c r="CU90" s="274"/>
      <c r="CV90" s="275"/>
      <c r="CW90" s="273"/>
      <c r="CX90" s="273"/>
      <c r="CY90" s="273"/>
      <c r="CZ90" s="273"/>
      <c r="DA90" s="42"/>
      <c r="DB90" s="274"/>
      <c r="DC90" s="275"/>
      <c r="DD90" s="37"/>
      <c r="DE90" s="37"/>
      <c r="DF90" s="37"/>
      <c r="DG90" s="275"/>
      <c r="DH90" s="274"/>
      <c r="DI90" s="275"/>
      <c r="DJ90" s="273"/>
      <c r="DK90" s="273"/>
      <c r="DL90" s="273"/>
      <c r="DM90" s="273"/>
      <c r="DN90" s="42"/>
      <c r="DO90" s="274"/>
      <c r="DP90" s="275"/>
      <c r="DQ90" s="37"/>
      <c r="DR90" s="37"/>
      <c r="DS90" s="37"/>
      <c r="DT90" s="275"/>
      <c r="DU90" s="274"/>
      <c r="DV90" s="275"/>
      <c r="DW90" s="273"/>
      <c r="DX90" s="273"/>
      <c r="DY90" s="273"/>
      <c r="DZ90" s="273"/>
      <c r="EA90" s="42"/>
      <c r="EB90" s="274"/>
      <c r="EC90" s="275"/>
      <c r="ED90" s="37"/>
      <c r="EE90" s="37"/>
      <c r="EF90" s="37"/>
      <c r="EG90" s="275"/>
      <c r="EH90" s="274"/>
      <c r="EI90" s="275"/>
      <c r="EJ90" s="273"/>
      <c r="EK90" s="273"/>
      <c r="EL90" s="273"/>
      <c r="EM90" s="273"/>
      <c r="EN90" s="42"/>
      <c r="EO90" s="274"/>
      <c r="EP90" s="275"/>
      <c r="EQ90" s="37"/>
      <c r="ER90" s="37"/>
      <c r="ES90" s="37"/>
      <c r="ET90" s="275"/>
      <c r="EU90" s="274"/>
      <c r="EV90" s="275"/>
      <c r="EW90" s="273"/>
      <c r="EX90" s="273"/>
      <c r="EY90" s="273"/>
      <c r="EZ90" s="273"/>
      <c r="FA90" s="42"/>
      <c r="FB90" s="274"/>
      <c r="FC90" s="275"/>
      <c r="FD90" s="37"/>
      <c r="FE90" s="37"/>
      <c r="FF90" s="37"/>
      <c r="FG90" s="275"/>
      <c r="FH90" s="274"/>
      <c r="FI90" s="275"/>
      <c r="FJ90" s="273"/>
      <c r="FK90" s="273"/>
      <c r="FL90" s="273"/>
      <c r="FM90" s="273"/>
      <c r="FN90" s="42"/>
      <c r="FO90" s="274"/>
      <c r="FP90" s="275"/>
      <c r="FQ90" s="37"/>
      <c r="FR90" s="37"/>
      <c r="FS90" s="37"/>
      <c r="FT90" s="275"/>
      <c r="FU90" s="274"/>
      <c r="FV90" s="275"/>
      <c r="FW90" s="273"/>
      <c r="FX90" s="273"/>
      <c r="FY90" s="273"/>
      <c r="FZ90" s="273"/>
      <c r="GA90" s="42"/>
      <c r="GB90" s="274"/>
      <c r="GC90" s="275"/>
      <c r="GD90" s="37"/>
      <c r="GE90" s="37"/>
      <c r="GF90" s="37"/>
      <c r="GG90" s="275"/>
      <c r="GH90" s="274"/>
      <c r="GI90" s="275"/>
      <c r="GJ90" s="273"/>
      <c r="GK90" s="273"/>
      <c r="GL90" s="273"/>
      <c r="GM90" s="273"/>
      <c r="GN90" s="42"/>
      <c r="GO90" s="274"/>
      <c r="GP90" s="275"/>
      <c r="GQ90" s="37"/>
      <c r="GR90" s="37"/>
      <c r="GS90" s="37"/>
      <c r="GT90" s="275"/>
      <c r="GU90" s="274"/>
      <c r="GV90" s="275"/>
      <c r="GW90" s="273"/>
      <c r="GX90" s="273"/>
      <c r="GY90" s="273"/>
      <c r="GZ90" s="273"/>
      <c r="HA90" s="42"/>
      <c r="HB90" s="274"/>
      <c r="HC90" s="275"/>
      <c r="HD90" s="37"/>
      <c r="HE90" s="37"/>
      <c r="HF90" s="37"/>
      <c r="HG90" s="275"/>
      <c r="HH90" s="274"/>
      <c r="HI90" s="275"/>
      <c r="HJ90" s="273"/>
      <c r="HK90" s="273"/>
      <c r="HL90" s="273"/>
      <c r="HM90" s="273"/>
      <c r="HN90" s="42"/>
      <c r="HO90" s="274"/>
      <c r="HP90" s="275"/>
      <c r="HQ90" s="37"/>
      <c r="HR90" s="37"/>
      <c r="HS90" s="37"/>
      <c r="HT90" s="275"/>
      <c r="HU90" s="274"/>
      <c r="HV90" s="275"/>
      <c r="HW90" s="273"/>
      <c r="HX90" s="273"/>
      <c r="HY90" s="273"/>
      <c r="HZ90" s="273"/>
      <c r="IA90" s="42"/>
      <c r="IB90" s="274"/>
      <c r="IC90" s="275"/>
      <c r="ID90" s="37"/>
      <c r="IE90" s="37"/>
      <c r="IF90" s="37"/>
      <c r="IG90" s="275"/>
      <c r="IH90" s="274"/>
      <c r="II90" s="275"/>
      <c r="IJ90" s="38"/>
      <c r="IK90" s="38"/>
      <c r="IL90" s="38"/>
      <c r="IM90" s="38"/>
    </row>
    <row r="91" spans="1:247" s="607" customFormat="1" ht="19.5" thickBot="1">
      <c r="A91" s="591"/>
      <c r="B91" s="592" t="s">
        <v>137</v>
      </c>
      <c r="C91" s="593"/>
      <c r="D91" s="593"/>
      <c r="E91" s="593"/>
      <c r="F91" s="594"/>
      <c r="G91" s="595"/>
      <c r="H91" s="596">
        <f>SUM(H39,H10)</f>
        <v>29957771.248434961</v>
      </c>
      <c r="I91" s="597"/>
      <c r="J91" s="598">
        <f>SUM(J39,J10)</f>
        <v>29957771.248434961</v>
      </c>
      <c r="K91" s="599"/>
      <c r="L91" s="600">
        <f>SUM(L39,L10)</f>
        <v>12593311.068156976</v>
      </c>
      <c r="M91" s="601"/>
      <c r="N91" s="603"/>
      <c r="O91" s="604"/>
      <c r="P91" s="601"/>
      <c r="Q91" s="605"/>
      <c r="R91" s="605"/>
      <c r="S91" s="605"/>
      <c r="T91" s="601"/>
      <c r="U91" s="604"/>
      <c r="V91" s="601"/>
      <c r="W91" s="602"/>
      <c r="X91" s="602"/>
      <c r="Y91" s="602"/>
      <c r="Z91" s="602"/>
      <c r="AA91" s="603"/>
      <c r="AB91" s="604"/>
      <c r="AC91" s="601"/>
      <c r="AD91" s="605"/>
      <c r="AE91" s="605"/>
      <c r="AF91" s="605"/>
      <c r="AG91" s="601"/>
      <c r="AH91" s="604"/>
      <c r="AI91" s="601"/>
      <c r="AJ91" s="602"/>
      <c r="AK91" s="602"/>
      <c r="AL91" s="602"/>
      <c r="AM91" s="602"/>
      <c r="AN91" s="603"/>
      <c r="AO91" s="604"/>
      <c r="AP91" s="601"/>
      <c r="AQ91" s="605"/>
      <c r="AR91" s="605"/>
      <c r="AS91" s="605"/>
      <c r="AT91" s="601"/>
      <c r="AU91" s="604"/>
      <c r="AV91" s="601"/>
      <c r="AW91" s="602"/>
      <c r="AX91" s="602"/>
      <c r="AY91" s="602"/>
      <c r="AZ91" s="602"/>
      <c r="BA91" s="603"/>
      <c r="BB91" s="604"/>
      <c r="BC91" s="601"/>
      <c r="BD91" s="605"/>
      <c r="BE91" s="605"/>
      <c r="BF91" s="605"/>
      <c r="BG91" s="601"/>
      <c r="BH91" s="604"/>
      <c r="BI91" s="601"/>
      <c r="BJ91" s="602"/>
      <c r="BK91" s="602"/>
      <c r="BL91" s="602"/>
      <c r="BM91" s="602"/>
      <c r="BN91" s="603"/>
      <c r="BO91" s="604"/>
      <c r="BP91" s="601"/>
      <c r="BQ91" s="605"/>
      <c r="BR91" s="605"/>
      <c r="BS91" s="605"/>
      <c r="BT91" s="601"/>
      <c r="BU91" s="604"/>
      <c r="BV91" s="601"/>
      <c r="BW91" s="602"/>
      <c r="BX91" s="602"/>
      <c r="BY91" s="602"/>
      <c r="BZ91" s="602"/>
      <c r="CA91" s="603"/>
      <c r="CB91" s="604"/>
      <c r="CC91" s="601"/>
      <c r="CD91" s="605"/>
      <c r="CE91" s="605"/>
      <c r="CF91" s="605"/>
      <c r="CG91" s="601"/>
      <c r="CH91" s="604"/>
      <c r="CI91" s="601"/>
      <c r="CJ91" s="602"/>
      <c r="CK91" s="602"/>
      <c r="CL91" s="602"/>
      <c r="CM91" s="602"/>
      <c r="CN91" s="603"/>
      <c r="CO91" s="604"/>
      <c r="CP91" s="601"/>
      <c r="CQ91" s="605"/>
      <c r="CR91" s="605"/>
      <c r="CS91" s="605"/>
      <c r="CT91" s="601"/>
      <c r="CU91" s="604"/>
      <c r="CV91" s="601"/>
      <c r="CW91" s="602"/>
      <c r="CX91" s="602"/>
      <c r="CY91" s="602"/>
      <c r="CZ91" s="602"/>
      <c r="DA91" s="603"/>
      <c r="DB91" s="604"/>
      <c r="DC91" s="601"/>
      <c r="DD91" s="605"/>
      <c r="DE91" s="605"/>
      <c r="DF91" s="605"/>
      <c r="DG91" s="601"/>
      <c r="DH91" s="604"/>
      <c r="DI91" s="601"/>
      <c r="DJ91" s="602"/>
      <c r="DK91" s="602"/>
      <c r="DL91" s="602"/>
      <c r="DM91" s="602"/>
      <c r="DN91" s="603"/>
      <c r="DO91" s="604"/>
      <c r="DP91" s="601"/>
      <c r="DQ91" s="605"/>
      <c r="DR91" s="605"/>
      <c r="DS91" s="605"/>
      <c r="DT91" s="601"/>
      <c r="DU91" s="604"/>
      <c r="DV91" s="601"/>
      <c r="DW91" s="602"/>
      <c r="DX91" s="602"/>
      <c r="DY91" s="602"/>
      <c r="DZ91" s="602"/>
      <c r="EA91" s="603"/>
      <c r="EB91" s="604"/>
      <c r="EC91" s="601"/>
      <c r="ED91" s="605"/>
      <c r="EE91" s="605"/>
      <c r="EF91" s="605"/>
      <c r="EG91" s="601"/>
      <c r="EH91" s="604"/>
      <c r="EI91" s="601"/>
      <c r="EJ91" s="602"/>
      <c r="EK91" s="602"/>
      <c r="EL91" s="602"/>
      <c r="EM91" s="602"/>
      <c r="EN91" s="603"/>
      <c r="EO91" s="604"/>
      <c r="EP91" s="601"/>
      <c r="EQ91" s="605"/>
      <c r="ER91" s="605"/>
      <c r="ES91" s="605"/>
      <c r="ET91" s="601"/>
      <c r="EU91" s="604"/>
      <c r="EV91" s="601"/>
      <c r="EW91" s="602"/>
      <c r="EX91" s="602"/>
      <c r="EY91" s="602"/>
      <c r="EZ91" s="602"/>
      <c r="FA91" s="603"/>
      <c r="FB91" s="604"/>
      <c r="FC91" s="601"/>
      <c r="FD91" s="605"/>
      <c r="FE91" s="605"/>
      <c r="FF91" s="605"/>
      <c r="FG91" s="601"/>
      <c r="FH91" s="604"/>
      <c r="FI91" s="601"/>
      <c r="FJ91" s="602"/>
      <c r="FK91" s="602"/>
      <c r="FL91" s="602"/>
      <c r="FM91" s="602"/>
      <c r="FN91" s="603"/>
      <c r="FO91" s="604"/>
      <c r="FP91" s="601"/>
      <c r="FQ91" s="605"/>
      <c r="FR91" s="605"/>
      <c r="FS91" s="605"/>
      <c r="FT91" s="601"/>
      <c r="FU91" s="604"/>
      <c r="FV91" s="601"/>
      <c r="FW91" s="602"/>
      <c r="FX91" s="602"/>
      <c r="FY91" s="602"/>
      <c r="FZ91" s="602"/>
      <c r="GA91" s="603"/>
      <c r="GB91" s="604"/>
      <c r="GC91" s="601"/>
      <c r="GD91" s="605"/>
      <c r="GE91" s="605"/>
      <c r="GF91" s="605"/>
      <c r="GG91" s="601"/>
      <c r="GH91" s="604"/>
      <c r="GI91" s="601"/>
      <c r="GJ91" s="602"/>
      <c r="GK91" s="602"/>
      <c r="GL91" s="602"/>
      <c r="GM91" s="602"/>
      <c r="GN91" s="603"/>
      <c r="GO91" s="604"/>
      <c r="GP91" s="601"/>
      <c r="GQ91" s="605"/>
      <c r="GR91" s="605"/>
      <c r="GS91" s="605"/>
      <c r="GT91" s="601"/>
      <c r="GU91" s="604"/>
      <c r="GV91" s="601"/>
      <c r="GW91" s="602"/>
      <c r="GX91" s="602"/>
      <c r="GY91" s="602"/>
      <c r="GZ91" s="602"/>
      <c r="HA91" s="603"/>
      <c r="HB91" s="604"/>
      <c r="HC91" s="601"/>
      <c r="HD91" s="605"/>
      <c r="HE91" s="605"/>
      <c r="HF91" s="605"/>
      <c r="HG91" s="601"/>
      <c r="HH91" s="604"/>
      <c r="HI91" s="601"/>
      <c r="HJ91" s="602"/>
      <c r="HK91" s="602"/>
      <c r="HL91" s="602"/>
      <c r="HM91" s="602"/>
      <c r="HN91" s="603"/>
      <c r="HO91" s="604"/>
      <c r="HP91" s="601"/>
      <c r="HQ91" s="605"/>
      <c r="HR91" s="605"/>
      <c r="HS91" s="605"/>
      <c r="HT91" s="601"/>
      <c r="HU91" s="604"/>
      <c r="HV91" s="601"/>
      <c r="HW91" s="602"/>
      <c r="HX91" s="602"/>
      <c r="HY91" s="602"/>
      <c r="HZ91" s="602"/>
      <c r="IA91" s="603"/>
      <c r="IB91" s="604"/>
      <c r="IC91" s="601"/>
      <c r="ID91" s="605"/>
      <c r="IE91" s="605"/>
      <c r="IF91" s="605"/>
      <c r="IG91" s="601"/>
      <c r="IH91" s="604"/>
      <c r="II91" s="601"/>
      <c r="IJ91" s="606"/>
      <c r="IK91" s="606"/>
      <c r="IL91" s="606"/>
      <c r="IM91" s="606"/>
    </row>
    <row r="92" spans="1:247" s="607" customFormat="1" ht="9" customHeight="1" thickBot="1">
      <c r="A92" s="649"/>
      <c r="B92" s="650"/>
      <c r="C92" s="650"/>
      <c r="D92" s="650"/>
      <c r="E92" s="650"/>
      <c r="F92" s="651"/>
      <c r="G92" s="651"/>
      <c r="H92" s="652"/>
      <c r="I92" s="653"/>
      <c r="J92" s="654"/>
      <c r="K92" s="655"/>
      <c r="L92" s="656"/>
      <c r="M92" s="657"/>
      <c r="N92" s="649"/>
      <c r="O92" s="659"/>
      <c r="P92" s="657"/>
      <c r="Q92" s="660"/>
      <c r="R92" s="660"/>
      <c r="S92" s="660"/>
      <c r="T92" s="657"/>
      <c r="U92" s="659"/>
      <c r="V92" s="657"/>
      <c r="W92" s="658"/>
      <c r="X92" s="658"/>
      <c r="Y92" s="658"/>
      <c r="Z92" s="658"/>
      <c r="AA92" s="649"/>
      <c r="AB92" s="659"/>
      <c r="AC92" s="657"/>
      <c r="AD92" s="660"/>
      <c r="AE92" s="660"/>
      <c r="AF92" s="660"/>
      <c r="AG92" s="657"/>
      <c r="AH92" s="659"/>
      <c r="AI92" s="657"/>
      <c r="AJ92" s="658"/>
      <c r="AK92" s="658"/>
      <c r="AL92" s="658"/>
      <c r="AM92" s="658"/>
      <c r="AN92" s="649"/>
      <c r="AO92" s="659"/>
      <c r="AP92" s="657"/>
      <c r="AQ92" s="660"/>
      <c r="AR92" s="660"/>
      <c r="AS92" s="660"/>
      <c r="AT92" s="657"/>
      <c r="AU92" s="659"/>
      <c r="AV92" s="657"/>
      <c r="AW92" s="658"/>
      <c r="AX92" s="658"/>
      <c r="AY92" s="658"/>
      <c r="AZ92" s="658"/>
      <c r="BA92" s="649"/>
      <c r="BB92" s="659"/>
      <c r="BC92" s="657"/>
      <c r="BD92" s="660"/>
      <c r="BE92" s="660"/>
      <c r="BF92" s="660"/>
      <c r="BG92" s="657"/>
      <c r="BH92" s="659"/>
      <c r="BI92" s="657"/>
      <c r="BJ92" s="658"/>
      <c r="BK92" s="658"/>
      <c r="BL92" s="658"/>
      <c r="BM92" s="658"/>
      <c r="BN92" s="649"/>
      <c r="BO92" s="659"/>
      <c r="BP92" s="657"/>
      <c r="BQ92" s="660"/>
      <c r="BR92" s="660"/>
      <c r="BS92" s="660"/>
      <c r="BT92" s="657"/>
      <c r="BU92" s="659"/>
      <c r="BV92" s="657"/>
      <c r="BW92" s="658"/>
      <c r="BX92" s="658"/>
      <c r="BY92" s="658"/>
      <c r="BZ92" s="658"/>
      <c r="CA92" s="649"/>
      <c r="CB92" s="659"/>
      <c r="CC92" s="657"/>
      <c r="CD92" s="660"/>
      <c r="CE92" s="660"/>
      <c r="CF92" s="660"/>
      <c r="CG92" s="657"/>
      <c r="CH92" s="659"/>
      <c r="CI92" s="657"/>
      <c r="CJ92" s="658"/>
      <c r="CK92" s="658"/>
      <c r="CL92" s="658"/>
      <c r="CM92" s="658"/>
      <c r="CN92" s="649"/>
      <c r="CO92" s="659"/>
      <c r="CP92" s="657"/>
      <c r="CQ92" s="660"/>
      <c r="CR92" s="660"/>
      <c r="CS92" s="660"/>
      <c r="CT92" s="657"/>
      <c r="CU92" s="659"/>
      <c r="CV92" s="657"/>
      <c r="CW92" s="658"/>
      <c r="CX92" s="658"/>
      <c r="CY92" s="658"/>
      <c r="CZ92" s="658"/>
      <c r="DA92" s="649"/>
      <c r="DB92" s="659"/>
      <c r="DC92" s="657"/>
      <c r="DD92" s="660"/>
      <c r="DE92" s="660"/>
      <c r="DF92" s="660"/>
      <c r="DG92" s="657"/>
      <c r="DH92" s="659"/>
      <c r="DI92" s="657"/>
      <c r="DJ92" s="658"/>
      <c r="DK92" s="658"/>
      <c r="DL92" s="658"/>
      <c r="DM92" s="658"/>
      <c r="DN92" s="649"/>
      <c r="DO92" s="659"/>
      <c r="DP92" s="657"/>
      <c r="DQ92" s="660"/>
      <c r="DR92" s="660"/>
      <c r="DS92" s="660"/>
      <c r="DT92" s="657"/>
      <c r="DU92" s="659"/>
      <c r="DV92" s="657"/>
      <c r="DW92" s="658"/>
      <c r="DX92" s="658"/>
      <c r="DY92" s="658"/>
      <c r="DZ92" s="658"/>
      <c r="EA92" s="649"/>
      <c r="EB92" s="659"/>
      <c r="EC92" s="657"/>
      <c r="ED92" s="660"/>
      <c r="EE92" s="660"/>
      <c r="EF92" s="660"/>
      <c r="EG92" s="657"/>
      <c r="EH92" s="659"/>
      <c r="EI92" s="657"/>
      <c r="EJ92" s="658"/>
      <c r="EK92" s="658"/>
      <c r="EL92" s="658"/>
      <c r="EM92" s="658"/>
      <c r="EN92" s="649"/>
      <c r="EO92" s="659"/>
      <c r="EP92" s="657"/>
      <c r="EQ92" s="660"/>
      <c r="ER92" s="660"/>
      <c r="ES92" s="660"/>
      <c r="ET92" s="657"/>
      <c r="EU92" s="659"/>
      <c r="EV92" s="657"/>
      <c r="EW92" s="658"/>
      <c r="EX92" s="658"/>
      <c r="EY92" s="658"/>
      <c r="EZ92" s="658"/>
      <c r="FA92" s="649"/>
      <c r="FB92" s="659"/>
      <c r="FC92" s="657"/>
      <c r="FD92" s="660"/>
      <c r="FE92" s="660"/>
      <c r="FF92" s="660"/>
      <c r="FG92" s="657"/>
      <c r="FH92" s="659"/>
      <c r="FI92" s="657"/>
      <c r="FJ92" s="658"/>
      <c r="FK92" s="658"/>
      <c r="FL92" s="658"/>
      <c r="FM92" s="658"/>
      <c r="FN92" s="649"/>
      <c r="FO92" s="659"/>
      <c r="FP92" s="657"/>
      <c r="FQ92" s="660"/>
      <c r="FR92" s="660"/>
      <c r="FS92" s="660"/>
      <c r="FT92" s="657"/>
      <c r="FU92" s="659"/>
      <c r="FV92" s="657"/>
      <c r="FW92" s="658"/>
      <c r="FX92" s="658"/>
      <c r="FY92" s="658"/>
      <c r="FZ92" s="658"/>
      <c r="GA92" s="649"/>
      <c r="GB92" s="659"/>
      <c r="GC92" s="657"/>
      <c r="GD92" s="660"/>
      <c r="GE92" s="660"/>
      <c r="GF92" s="660"/>
      <c r="GG92" s="657"/>
      <c r="GH92" s="659"/>
      <c r="GI92" s="657"/>
      <c r="GJ92" s="658"/>
      <c r="GK92" s="658"/>
      <c r="GL92" s="658"/>
      <c r="GM92" s="658"/>
      <c r="GN92" s="649"/>
      <c r="GO92" s="659"/>
      <c r="GP92" s="657"/>
      <c r="GQ92" s="660"/>
      <c r="GR92" s="660"/>
      <c r="GS92" s="660"/>
      <c r="GT92" s="657"/>
      <c r="GU92" s="659"/>
      <c r="GV92" s="657"/>
      <c r="GW92" s="658"/>
      <c r="GX92" s="658"/>
      <c r="GY92" s="658"/>
      <c r="GZ92" s="658"/>
      <c r="HA92" s="649"/>
      <c r="HB92" s="659"/>
      <c r="HC92" s="657"/>
      <c r="HD92" s="660"/>
      <c r="HE92" s="660"/>
      <c r="HF92" s="660"/>
      <c r="HG92" s="657"/>
      <c r="HH92" s="659"/>
      <c r="HI92" s="657"/>
      <c r="HJ92" s="658"/>
      <c r="HK92" s="658"/>
      <c r="HL92" s="658"/>
      <c r="HM92" s="658"/>
      <c r="HN92" s="649"/>
      <c r="HO92" s="659"/>
      <c r="HP92" s="657"/>
      <c r="HQ92" s="660"/>
      <c r="HR92" s="660"/>
      <c r="HS92" s="660"/>
      <c r="HT92" s="657"/>
      <c r="HU92" s="659"/>
      <c r="HV92" s="657"/>
      <c r="HW92" s="658"/>
      <c r="HX92" s="658"/>
      <c r="HY92" s="658"/>
      <c r="HZ92" s="658"/>
      <c r="IA92" s="649"/>
      <c r="IB92" s="659"/>
      <c r="IC92" s="657"/>
      <c r="ID92" s="660"/>
      <c r="IE92" s="660"/>
      <c r="IF92" s="660"/>
      <c r="IG92" s="657"/>
      <c r="IH92" s="659"/>
      <c r="II92" s="657"/>
    </row>
    <row r="93" spans="1:247" s="420" customFormat="1" ht="16.5" thickBot="1">
      <c r="A93" s="411"/>
      <c r="B93" s="967" t="s">
        <v>138</v>
      </c>
      <c r="C93" s="968"/>
      <c r="D93" s="968"/>
      <c r="E93" s="968"/>
      <c r="F93" s="968"/>
      <c r="G93" s="968"/>
      <c r="H93" s="968"/>
      <c r="I93" s="968"/>
      <c r="J93" s="969"/>
      <c r="K93" s="412"/>
      <c r="L93" s="413">
        <f>J91-L91</f>
        <v>17364460.180277985</v>
      </c>
      <c r="M93" s="414"/>
      <c r="N93" s="416"/>
      <c r="O93" s="417"/>
      <c r="P93" s="414"/>
      <c r="Q93" s="418"/>
      <c r="R93" s="418"/>
      <c r="S93" s="418"/>
      <c r="T93" s="414"/>
      <c r="U93" s="417"/>
      <c r="V93" s="414"/>
      <c r="W93" s="415"/>
      <c r="X93" s="415"/>
      <c r="Y93" s="415"/>
      <c r="Z93" s="415"/>
      <c r="AA93" s="416"/>
      <c r="AB93" s="417"/>
      <c r="AC93" s="414"/>
      <c r="AD93" s="418"/>
      <c r="AE93" s="418"/>
      <c r="AF93" s="418"/>
      <c r="AG93" s="414"/>
      <c r="AH93" s="417"/>
      <c r="AI93" s="414"/>
      <c r="AJ93" s="415"/>
      <c r="AK93" s="415"/>
      <c r="AL93" s="415"/>
      <c r="AM93" s="415"/>
      <c r="AN93" s="416"/>
      <c r="AO93" s="417"/>
      <c r="AP93" s="414"/>
      <c r="AQ93" s="418"/>
      <c r="AR93" s="418"/>
      <c r="AS93" s="418"/>
      <c r="AT93" s="414"/>
      <c r="AU93" s="417"/>
      <c r="AV93" s="414"/>
      <c r="AW93" s="415"/>
      <c r="AX93" s="415"/>
      <c r="AY93" s="415"/>
      <c r="AZ93" s="415"/>
      <c r="BA93" s="416"/>
      <c r="BB93" s="417"/>
      <c r="BC93" s="414"/>
      <c r="BD93" s="418"/>
      <c r="BE93" s="418"/>
      <c r="BF93" s="418"/>
      <c r="BG93" s="414"/>
      <c r="BH93" s="417"/>
      <c r="BI93" s="414"/>
      <c r="BJ93" s="415"/>
      <c r="BK93" s="415"/>
      <c r="BL93" s="415"/>
      <c r="BM93" s="415"/>
      <c r="BN93" s="416"/>
      <c r="BO93" s="417"/>
      <c r="BP93" s="414"/>
      <c r="BQ93" s="418"/>
      <c r="BR93" s="418"/>
      <c r="BS93" s="418"/>
      <c r="BT93" s="414"/>
      <c r="BU93" s="417"/>
      <c r="BV93" s="414"/>
      <c r="BW93" s="415"/>
      <c r="BX93" s="415"/>
      <c r="BY93" s="415"/>
      <c r="BZ93" s="415"/>
      <c r="CA93" s="416"/>
      <c r="CB93" s="417"/>
      <c r="CC93" s="414"/>
      <c r="CD93" s="418"/>
      <c r="CE93" s="418"/>
      <c r="CF93" s="418"/>
      <c r="CG93" s="414"/>
      <c r="CH93" s="417"/>
      <c r="CI93" s="414"/>
      <c r="CJ93" s="415"/>
      <c r="CK93" s="415"/>
      <c r="CL93" s="415"/>
      <c r="CM93" s="415"/>
      <c r="CN93" s="416"/>
      <c r="CO93" s="417"/>
      <c r="CP93" s="414"/>
      <c r="CQ93" s="418"/>
      <c r="CR93" s="418"/>
      <c r="CS93" s="418"/>
      <c r="CT93" s="414"/>
      <c r="CU93" s="417"/>
      <c r="CV93" s="414"/>
      <c r="CW93" s="415"/>
      <c r="CX93" s="415"/>
      <c r="CY93" s="415"/>
      <c r="CZ93" s="415"/>
      <c r="DA93" s="416"/>
      <c r="DB93" s="417"/>
      <c r="DC93" s="414"/>
      <c r="DD93" s="418"/>
      <c r="DE93" s="418"/>
      <c r="DF93" s="418"/>
      <c r="DG93" s="414"/>
      <c r="DH93" s="417"/>
      <c r="DI93" s="414"/>
      <c r="DJ93" s="415"/>
      <c r="DK93" s="415"/>
      <c r="DL93" s="415"/>
      <c r="DM93" s="415"/>
      <c r="DN93" s="416"/>
      <c r="DO93" s="417"/>
      <c r="DP93" s="414"/>
      <c r="DQ93" s="418"/>
      <c r="DR93" s="418"/>
      <c r="DS93" s="418"/>
      <c r="DT93" s="414"/>
      <c r="DU93" s="417"/>
      <c r="DV93" s="414"/>
      <c r="DW93" s="415"/>
      <c r="DX93" s="415"/>
      <c r="DY93" s="415"/>
      <c r="DZ93" s="415"/>
      <c r="EA93" s="416"/>
      <c r="EB93" s="417"/>
      <c r="EC93" s="414"/>
      <c r="ED93" s="418"/>
      <c r="EE93" s="418"/>
      <c r="EF93" s="418"/>
      <c r="EG93" s="414"/>
      <c r="EH93" s="417"/>
      <c r="EI93" s="414"/>
      <c r="EJ93" s="415"/>
      <c r="EK93" s="415"/>
      <c r="EL93" s="415"/>
      <c r="EM93" s="415"/>
      <c r="EN93" s="416"/>
      <c r="EO93" s="417"/>
      <c r="EP93" s="414"/>
      <c r="EQ93" s="418"/>
      <c r="ER93" s="418"/>
      <c r="ES93" s="418"/>
      <c r="ET93" s="414"/>
      <c r="EU93" s="417"/>
      <c r="EV93" s="414"/>
      <c r="EW93" s="415"/>
      <c r="EX93" s="415"/>
      <c r="EY93" s="415"/>
      <c r="EZ93" s="415"/>
      <c r="FA93" s="416"/>
      <c r="FB93" s="417"/>
      <c r="FC93" s="414"/>
      <c r="FD93" s="418"/>
      <c r="FE93" s="418"/>
      <c r="FF93" s="418"/>
      <c r="FG93" s="414"/>
      <c r="FH93" s="417"/>
      <c r="FI93" s="414"/>
      <c r="FJ93" s="415"/>
      <c r="FK93" s="415"/>
      <c r="FL93" s="415"/>
      <c r="FM93" s="415"/>
      <c r="FN93" s="416"/>
      <c r="FO93" s="417"/>
      <c r="FP93" s="414"/>
      <c r="FQ93" s="418"/>
      <c r="FR93" s="418"/>
      <c r="FS93" s="418"/>
      <c r="FT93" s="414"/>
      <c r="FU93" s="417"/>
      <c r="FV93" s="414"/>
      <c r="FW93" s="415"/>
      <c r="FX93" s="415"/>
      <c r="FY93" s="415"/>
      <c r="FZ93" s="415"/>
      <c r="GA93" s="416"/>
      <c r="GB93" s="417"/>
      <c r="GC93" s="414"/>
      <c r="GD93" s="418"/>
      <c r="GE93" s="418"/>
      <c r="GF93" s="418"/>
      <c r="GG93" s="414"/>
      <c r="GH93" s="417"/>
      <c r="GI93" s="414"/>
      <c r="GJ93" s="415"/>
      <c r="GK93" s="415"/>
      <c r="GL93" s="415"/>
      <c r="GM93" s="415"/>
      <c r="GN93" s="416"/>
      <c r="GO93" s="417"/>
      <c r="GP93" s="414"/>
      <c r="GQ93" s="418"/>
      <c r="GR93" s="418"/>
      <c r="GS93" s="418"/>
      <c r="GT93" s="414"/>
      <c r="GU93" s="417"/>
      <c r="GV93" s="414"/>
      <c r="GW93" s="415"/>
      <c r="GX93" s="415"/>
      <c r="GY93" s="415"/>
      <c r="GZ93" s="415"/>
      <c r="HA93" s="416"/>
      <c r="HB93" s="417"/>
      <c r="HC93" s="414"/>
      <c r="HD93" s="418"/>
      <c r="HE93" s="418"/>
      <c r="HF93" s="418"/>
      <c r="HG93" s="414"/>
      <c r="HH93" s="417"/>
      <c r="HI93" s="414"/>
      <c r="HJ93" s="415"/>
      <c r="HK93" s="415"/>
      <c r="HL93" s="415"/>
      <c r="HM93" s="415"/>
      <c r="HN93" s="416"/>
      <c r="HO93" s="417"/>
      <c r="HP93" s="414"/>
      <c r="HQ93" s="418"/>
      <c r="HR93" s="418"/>
      <c r="HS93" s="418"/>
      <c r="HT93" s="414"/>
      <c r="HU93" s="417"/>
      <c r="HV93" s="414"/>
      <c r="HW93" s="415"/>
      <c r="HX93" s="415"/>
      <c r="HY93" s="415"/>
      <c r="HZ93" s="415"/>
      <c r="IA93" s="416"/>
      <c r="IB93" s="417"/>
      <c r="IC93" s="414"/>
      <c r="ID93" s="418"/>
      <c r="IE93" s="418"/>
      <c r="IF93" s="418"/>
      <c r="IG93" s="414"/>
      <c r="IH93" s="417"/>
      <c r="II93" s="414"/>
      <c r="IJ93" s="419"/>
      <c r="IK93" s="419"/>
      <c r="IL93" s="419"/>
      <c r="IM93" s="419"/>
    </row>
    <row r="94" spans="1:247" customFormat="1" ht="15.75" thickBot="1"/>
    <row r="95" spans="1:247" s="785" customFormat="1" ht="13.5" thickTop="1">
      <c r="B95" s="836" t="s">
        <v>139</v>
      </c>
      <c r="C95" s="837"/>
      <c r="D95" s="837"/>
      <c r="E95" s="16"/>
      <c r="F95" s="16"/>
      <c r="G95" s="16"/>
      <c r="H95" s="791"/>
      <c r="I95" s="16"/>
      <c r="J95" s="791"/>
      <c r="K95" s="16"/>
      <c r="L95" s="791"/>
    </row>
    <row r="96" spans="1:247" s="785" customFormat="1">
      <c r="B96" s="834" t="s">
        <v>140</v>
      </c>
      <c r="C96" s="835"/>
      <c r="D96" s="835"/>
      <c r="E96" s="16"/>
      <c r="F96" s="16"/>
      <c r="G96" s="16"/>
      <c r="H96" s="791"/>
      <c r="I96" s="16"/>
      <c r="J96" s="791"/>
      <c r="K96" s="16"/>
      <c r="L96" s="791"/>
    </row>
    <row r="97" spans="2:12" s="785" customFormat="1">
      <c r="B97" s="834" t="s">
        <v>141</v>
      </c>
      <c r="C97" s="835"/>
      <c r="D97" s="835"/>
      <c r="E97" s="16"/>
      <c r="F97" s="16"/>
      <c r="G97" s="16"/>
      <c r="H97" s="793"/>
      <c r="I97" s="17"/>
      <c r="J97" s="793"/>
      <c r="K97" s="16"/>
      <c r="L97" s="793"/>
    </row>
    <row r="98" spans="2:12" s="785" customFormat="1">
      <c r="B98" s="794" t="s">
        <v>142</v>
      </c>
      <c r="C98" s="792"/>
      <c r="D98" s="792"/>
      <c r="E98" s="16"/>
      <c r="F98" s="16"/>
      <c r="G98" s="16"/>
      <c r="H98" s="793"/>
      <c r="I98" s="17"/>
      <c r="J98" s="793"/>
      <c r="K98" s="16"/>
      <c r="L98" s="793"/>
    </row>
    <row r="99" spans="2:12" s="785" customFormat="1" ht="12.75" customHeight="1">
      <c r="B99" s="794" t="s">
        <v>143</v>
      </c>
      <c r="C99" s="795"/>
      <c r="D99" s="795"/>
      <c r="E99" s="16"/>
      <c r="F99" s="16"/>
      <c r="G99" s="16"/>
      <c r="H99" s="791"/>
      <c r="I99" s="16"/>
      <c r="J99" s="791"/>
      <c r="K99" s="16"/>
      <c r="L99" s="791"/>
    </row>
    <row r="100" spans="2:12" s="785" customFormat="1" ht="13.5" thickBot="1">
      <c r="B100" s="832" t="s">
        <v>144</v>
      </c>
      <c r="C100" s="833"/>
      <c r="D100" s="833"/>
      <c r="E100" s="16"/>
      <c r="F100" s="16"/>
      <c r="G100" s="16"/>
      <c r="H100" s="791"/>
      <c r="I100" s="16"/>
      <c r="J100" s="791"/>
      <c r="K100" s="16"/>
      <c r="L100" s="791"/>
    </row>
    <row r="101" spans="2:12" s="38" customFormat="1" ht="13.5" thickTop="1">
      <c r="H101" s="391"/>
      <c r="J101" s="391"/>
      <c r="K101" s="35"/>
      <c r="L101" s="391"/>
    </row>
    <row r="102" spans="2:12" s="38" customFormat="1">
      <c r="B102" s="831"/>
      <c r="C102" s="831"/>
      <c r="H102" s="391"/>
      <c r="J102" s="391"/>
      <c r="K102" s="35"/>
      <c r="L102" s="391"/>
    </row>
    <row r="103" spans="2:12" s="38" customFormat="1" ht="24" customHeight="1">
      <c r="J103" s="391"/>
      <c r="K103" s="35"/>
      <c r="L103" s="391"/>
    </row>
    <row r="104" spans="2:12" s="38" customFormat="1">
      <c r="B104" s="831"/>
      <c r="C104" s="831"/>
      <c r="H104" s="391"/>
      <c r="J104" s="391"/>
      <c r="K104" s="35"/>
      <c r="L104" s="391"/>
    </row>
    <row r="105" spans="2:12" s="38" customFormat="1">
      <c r="B105" s="236"/>
      <c r="C105" s="39"/>
      <c r="H105" s="391"/>
      <c r="J105" s="391"/>
      <c r="K105" s="35"/>
      <c r="L105" s="391"/>
    </row>
    <row r="106" spans="2:12" s="38" customFormat="1">
      <c r="B106" s="236"/>
      <c r="C106" s="39"/>
      <c r="H106" s="391"/>
      <c r="J106" s="391"/>
      <c r="K106" s="35"/>
      <c r="L106" s="391"/>
    </row>
    <row r="107" spans="2:12" s="38" customFormat="1">
      <c r="B107" s="236"/>
      <c r="C107" s="39"/>
      <c r="H107" s="391"/>
      <c r="J107" s="391"/>
      <c r="L107" s="391"/>
    </row>
    <row r="108" spans="2:12" s="38" customFormat="1">
      <c r="B108" s="236"/>
      <c r="C108" s="39"/>
      <c r="H108" s="391"/>
      <c r="J108" s="391"/>
      <c r="L108" s="391"/>
    </row>
    <row r="109" spans="2:12" s="38" customFormat="1">
      <c r="B109" s="236"/>
      <c r="C109" s="39"/>
      <c r="H109" s="391"/>
      <c r="J109" s="391"/>
      <c r="L109" s="391"/>
    </row>
    <row r="110" spans="2:12" s="38" customFormat="1">
      <c r="B110" s="236"/>
      <c r="C110" s="39"/>
      <c r="H110" s="391"/>
      <c r="J110" s="391"/>
      <c r="L110" s="391"/>
    </row>
    <row r="111" spans="2:12" s="38" customFormat="1">
      <c r="B111" s="236"/>
      <c r="C111" s="39"/>
      <c r="H111" s="391"/>
      <c r="J111" s="391"/>
      <c r="L111" s="391"/>
    </row>
    <row r="112" spans="2:12" s="38" customFormat="1">
      <c r="B112" s="236"/>
      <c r="C112" s="39"/>
      <c r="H112" s="391"/>
      <c r="J112" s="391"/>
      <c r="L112" s="391"/>
    </row>
    <row r="113" spans="2:24" s="38" customFormat="1">
      <c r="B113" s="236"/>
      <c r="C113" s="39"/>
      <c r="H113" s="391"/>
      <c r="J113" s="391"/>
      <c r="L113" s="391"/>
    </row>
    <row r="114" spans="2:24" s="35" customFormat="1">
      <c r="B114" s="99"/>
      <c r="C114" s="39"/>
      <c r="H114" s="393"/>
      <c r="J114" s="393"/>
      <c r="L114" s="393"/>
      <c r="Q114" s="38"/>
      <c r="R114" s="38"/>
      <c r="S114" s="38"/>
      <c r="T114" s="38"/>
      <c r="U114" s="38"/>
      <c r="V114" s="38"/>
      <c r="W114" s="38"/>
      <c r="X114" s="38"/>
    </row>
    <row r="115" spans="2:24" s="35" customFormat="1">
      <c r="B115" s="99"/>
      <c r="C115" s="39"/>
      <c r="H115" s="393"/>
      <c r="J115" s="393"/>
      <c r="L115" s="393"/>
      <c r="Q115" s="38"/>
      <c r="R115" s="38"/>
      <c r="S115" s="38"/>
      <c r="T115" s="38"/>
      <c r="U115" s="38"/>
      <c r="V115" s="38"/>
      <c r="W115" s="38"/>
      <c r="X115" s="38"/>
    </row>
    <row r="116" spans="2:24" s="35" customFormat="1">
      <c r="B116" s="99"/>
      <c r="C116" s="39"/>
      <c r="H116" s="393"/>
      <c r="J116" s="393"/>
      <c r="L116" s="393"/>
      <c r="Q116" s="38"/>
      <c r="R116" s="38"/>
      <c r="S116" s="38"/>
      <c r="T116" s="38"/>
      <c r="U116" s="38"/>
      <c r="V116" s="38"/>
      <c r="W116" s="38"/>
      <c r="X116" s="38"/>
    </row>
    <row r="117" spans="2:24" s="35" customFormat="1">
      <c r="B117" s="99"/>
      <c r="C117" s="39"/>
      <c r="H117" s="393"/>
      <c r="J117" s="393"/>
      <c r="L117" s="393"/>
      <c r="Q117" s="38"/>
      <c r="R117" s="38"/>
      <c r="S117" s="38"/>
      <c r="T117" s="38"/>
      <c r="U117" s="38"/>
      <c r="V117" s="38"/>
      <c r="W117" s="38"/>
      <c r="X117" s="38"/>
    </row>
    <row r="118" spans="2:24" s="35" customFormat="1">
      <c r="B118" s="99"/>
      <c r="C118" s="39"/>
      <c r="H118" s="393"/>
      <c r="J118" s="393"/>
      <c r="L118" s="393"/>
      <c r="Q118" s="38"/>
      <c r="R118" s="38"/>
      <c r="S118" s="38"/>
      <c r="T118" s="38"/>
      <c r="U118" s="38"/>
      <c r="V118" s="38"/>
      <c r="W118" s="38"/>
      <c r="X118" s="38"/>
    </row>
    <row r="119" spans="2:24" s="35" customFormat="1">
      <c r="B119" s="99"/>
      <c r="C119" s="39"/>
      <c r="H119" s="393"/>
      <c r="J119" s="393"/>
      <c r="L119" s="393"/>
    </row>
    <row r="120" spans="2:24" s="35" customFormat="1">
      <c r="B120" s="99"/>
      <c r="C120" s="39"/>
      <c r="H120" s="393"/>
      <c r="J120" s="393"/>
      <c r="L120" s="393"/>
    </row>
    <row r="121" spans="2:24" s="35" customFormat="1">
      <c r="B121" s="99"/>
      <c r="C121" s="39"/>
      <c r="H121" s="393"/>
      <c r="J121" s="393"/>
      <c r="L121" s="393"/>
    </row>
    <row r="122" spans="2:24" s="35" customFormat="1">
      <c r="B122" s="99"/>
      <c r="C122" s="39"/>
      <c r="H122" s="393"/>
      <c r="J122" s="393"/>
      <c r="L122" s="393"/>
    </row>
    <row r="123" spans="2:24" s="35" customFormat="1">
      <c r="B123" s="99"/>
      <c r="C123" s="39"/>
      <c r="H123" s="393"/>
      <c r="J123" s="393"/>
      <c r="L123" s="393"/>
    </row>
    <row r="124" spans="2:24" s="35" customFormat="1">
      <c r="B124" s="99"/>
      <c r="C124" s="39"/>
      <c r="H124" s="393"/>
      <c r="J124" s="393"/>
      <c r="L124" s="393"/>
    </row>
    <row r="125" spans="2:24" s="35" customFormat="1">
      <c r="B125" s="99"/>
      <c r="C125" s="39"/>
      <c r="H125" s="393"/>
      <c r="J125" s="393"/>
      <c r="L125" s="393"/>
    </row>
    <row r="126" spans="2:24" s="35" customFormat="1">
      <c r="B126" s="99"/>
      <c r="C126" s="39"/>
      <c r="H126" s="393"/>
      <c r="J126" s="393"/>
      <c r="L126" s="393"/>
    </row>
    <row r="127" spans="2:24" s="35" customFormat="1">
      <c r="B127" s="99"/>
      <c r="C127" s="39"/>
      <c r="H127" s="393"/>
      <c r="J127" s="393"/>
      <c r="L127" s="393"/>
    </row>
    <row r="128" spans="2:24" s="35" customFormat="1">
      <c r="B128" s="99"/>
      <c r="C128" s="39"/>
      <c r="H128" s="393"/>
      <c r="J128" s="393"/>
      <c r="L128" s="393"/>
    </row>
    <row r="129" spans="2:12" s="35" customFormat="1">
      <c r="B129" s="99"/>
      <c r="C129" s="39"/>
      <c r="H129" s="393"/>
      <c r="J129" s="393"/>
      <c r="L129" s="393"/>
    </row>
    <row r="130" spans="2:12" s="35" customFormat="1">
      <c r="B130" s="99"/>
      <c r="C130" s="39"/>
      <c r="H130" s="393"/>
      <c r="J130" s="393"/>
      <c r="L130" s="393"/>
    </row>
    <row r="131" spans="2:12" s="35" customFormat="1">
      <c r="B131" s="99"/>
      <c r="C131" s="39"/>
      <c r="H131" s="393"/>
      <c r="J131" s="393"/>
      <c r="L131" s="393"/>
    </row>
    <row r="132" spans="2:12" s="35" customFormat="1">
      <c r="B132" s="99"/>
      <c r="C132" s="39"/>
      <c r="H132" s="393"/>
      <c r="J132" s="393"/>
      <c r="L132" s="393"/>
    </row>
    <row r="133" spans="2:12" s="35" customFormat="1">
      <c r="B133" s="99"/>
      <c r="C133" s="39"/>
      <c r="H133" s="393"/>
      <c r="J133" s="393"/>
      <c r="L133" s="393"/>
    </row>
    <row r="134" spans="2:12" s="35" customFormat="1">
      <c r="B134" s="99"/>
      <c r="C134" s="39"/>
      <c r="H134" s="393"/>
      <c r="J134" s="393"/>
      <c r="L134" s="393"/>
    </row>
    <row r="135" spans="2:12" s="35" customFormat="1">
      <c r="B135" s="99"/>
      <c r="C135" s="39"/>
      <c r="H135" s="393"/>
      <c r="J135" s="393"/>
      <c r="L135" s="393"/>
    </row>
    <row r="136" spans="2:12" s="35" customFormat="1">
      <c r="B136" s="99"/>
      <c r="C136" s="39"/>
      <c r="H136" s="393"/>
      <c r="J136" s="393"/>
      <c r="L136" s="393"/>
    </row>
    <row r="137" spans="2:12" s="35" customFormat="1">
      <c r="B137" s="99"/>
      <c r="C137" s="39"/>
      <c r="H137" s="393"/>
      <c r="J137" s="393"/>
      <c r="L137" s="393"/>
    </row>
    <row r="138" spans="2:12" s="35" customFormat="1">
      <c r="B138" s="99"/>
      <c r="C138" s="39"/>
      <c r="H138" s="393"/>
      <c r="J138" s="393"/>
      <c r="L138" s="393"/>
    </row>
    <row r="139" spans="2:12" s="35" customFormat="1">
      <c r="B139" s="99"/>
      <c r="C139" s="39"/>
      <c r="H139" s="393"/>
      <c r="J139" s="393"/>
      <c r="L139" s="393"/>
    </row>
    <row r="140" spans="2:12" s="35" customFormat="1">
      <c r="B140" s="99"/>
      <c r="C140" s="39"/>
      <c r="H140" s="393"/>
      <c r="J140" s="393"/>
      <c r="L140" s="393"/>
    </row>
    <row r="141" spans="2:12" s="35" customFormat="1">
      <c r="B141" s="99"/>
      <c r="C141" s="39"/>
      <c r="H141" s="393"/>
      <c r="J141" s="393"/>
      <c r="L141" s="393"/>
    </row>
    <row r="142" spans="2:12" s="35" customFormat="1">
      <c r="B142" s="99"/>
      <c r="C142" s="39"/>
      <c r="H142" s="393"/>
      <c r="J142" s="393"/>
      <c r="L142" s="393"/>
    </row>
    <row r="143" spans="2:12" s="35" customFormat="1">
      <c r="B143" s="99"/>
      <c r="C143" s="39"/>
      <c r="H143" s="393"/>
      <c r="J143" s="393"/>
      <c r="L143" s="393"/>
    </row>
    <row r="144" spans="2:12" s="35" customFormat="1">
      <c r="B144" s="99"/>
      <c r="C144" s="39"/>
      <c r="H144" s="393"/>
      <c r="J144" s="393"/>
      <c r="L144" s="393"/>
    </row>
    <row r="145" spans="2:12" s="35" customFormat="1">
      <c r="B145" s="99"/>
      <c r="C145" s="39"/>
      <c r="H145" s="393"/>
      <c r="J145" s="393"/>
      <c r="L145" s="393"/>
    </row>
    <row r="146" spans="2:12" s="35" customFormat="1">
      <c r="B146" s="99"/>
      <c r="C146" s="39"/>
      <c r="H146" s="393"/>
      <c r="J146" s="393"/>
      <c r="L146" s="393"/>
    </row>
    <row r="147" spans="2:12" s="35" customFormat="1">
      <c r="B147" s="99"/>
      <c r="C147" s="39"/>
      <c r="H147" s="393"/>
      <c r="J147" s="393"/>
      <c r="L147" s="393"/>
    </row>
    <row r="148" spans="2:12" s="35" customFormat="1">
      <c r="B148" s="99"/>
      <c r="C148" s="39"/>
      <c r="H148" s="393"/>
      <c r="J148" s="393"/>
      <c r="L148" s="393"/>
    </row>
    <row r="149" spans="2:12" s="35" customFormat="1">
      <c r="B149" s="99"/>
      <c r="C149" s="39"/>
      <c r="H149" s="393"/>
      <c r="J149" s="393"/>
      <c r="L149" s="393"/>
    </row>
    <row r="150" spans="2:12" s="35" customFormat="1">
      <c r="B150" s="99"/>
      <c r="C150" s="39"/>
      <c r="H150" s="393"/>
      <c r="J150" s="393"/>
      <c r="L150" s="393"/>
    </row>
    <row r="151" spans="2:12" s="35" customFormat="1">
      <c r="B151" s="99"/>
      <c r="C151" s="39"/>
      <c r="H151" s="393"/>
      <c r="J151" s="393"/>
      <c r="L151" s="393"/>
    </row>
    <row r="152" spans="2:12" s="35" customFormat="1">
      <c r="B152" s="99"/>
      <c r="C152" s="39"/>
      <c r="H152" s="393"/>
      <c r="J152" s="393"/>
      <c r="L152" s="393"/>
    </row>
    <row r="153" spans="2:12" s="35" customFormat="1">
      <c r="B153" s="99"/>
      <c r="C153" s="39"/>
      <c r="H153" s="393"/>
      <c r="J153" s="393"/>
      <c r="L153" s="393"/>
    </row>
    <row r="154" spans="2:12" s="35" customFormat="1">
      <c r="B154" s="99"/>
      <c r="C154" s="39"/>
      <c r="H154" s="393"/>
      <c r="J154" s="393"/>
      <c r="L154" s="393"/>
    </row>
    <row r="155" spans="2:12" s="35" customFormat="1">
      <c r="B155" s="99"/>
      <c r="C155" s="39"/>
      <c r="H155" s="393"/>
      <c r="J155" s="393"/>
      <c r="L155" s="393"/>
    </row>
    <row r="156" spans="2:12" s="35" customFormat="1">
      <c r="B156" s="99"/>
      <c r="C156" s="39"/>
      <c r="H156" s="393"/>
      <c r="J156" s="393"/>
      <c r="L156" s="393"/>
    </row>
    <row r="157" spans="2:12" s="35" customFormat="1">
      <c r="B157" s="99"/>
      <c r="C157" s="39"/>
      <c r="H157" s="393"/>
      <c r="J157" s="393"/>
      <c r="L157" s="393"/>
    </row>
    <row r="158" spans="2:12" s="35" customFormat="1">
      <c r="B158" s="99"/>
      <c r="C158" s="39"/>
      <c r="H158" s="393"/>
      <c r="J158" s="393"/>
      <c r="L158" s="393"/>
    </row>
    <row r="159" spans="2:12" s="35" customFormat="1">
      <c r="B159" s="99"/>
      <c r="C159" s="39"/>
      <c r="H159" s="393"/>
      <c r="J159" s="393"/>
      <c r="L159" s="393"/>
    </row>
    <row r="160" spans="2:12" s="35" customFormat="1">
      <c r="B160" s="99"/>
      <c r="C160" s="39"/>
      <c r="H160" s="393"/>
      <c r="J160" s="393"/>
      <c r="L160" s="393"/>
    </row>
    <row r="161" spans="2:12" s="35" customFormat="1">
      <c r="B161" s="99"/>
      <c r="C161" s="39"/>
      <c r="H161" s="393"/>
      <c r="J161" s="393"/>
      <c r="L161" s="393"/>
    </row>
    <row r="162" spans="2:12" s="35" customFormat="1">
      <c r="B162" s="99"/>
      <c r="C162" s="39"/>
      <c r="H162" s="393"/>
      <c r="J162" s="393"/>
      <c r="L162" s="393"/>
    </row>
    <row r="163" spans="2:12" s="35" customFormat="1">
      <c r="B163" s="99"/>
      <c r="C163" s="39"/>
      <c r="H163" s="393"/>
      <c r="J163" s="393"/>
      <c r="L163" s="393"/>
    </row>
    <row r="164" spans="2:12" s="35" customFormat="1">
      <c r="B164" s="99"/>
      <c r="C164" s="39"/>
      <c r="H164" s="393"/>
      <c r="J164" s="393"/>
      <c r="L164" s="393"/>
    </row>
    <row r="165" spans="2:12" s="35" customFormat="1">
      <c r="B165" s="99"/>
      <c r="C165" s="39"/>
      <c r="H165" s="393"/>
      <c r="J165" s="393"/>
    </row>
    <row r="166" spans="2:12" s="35" customFormat="1">
      <c r="B166" s="99"/>
      <c r="C166" s="39"/>
      <c r="H166" s="393"/>
      <c r="J166" s="393"/>
    </row>
    <row r="167" spans="2:12" s="35" customFormat="1">
      <c r="B167" s="99"/>
      <c r="C167" s="39"/>
      <c r="H167" s="393"/>
      <c r="J167" s="393"/>
    </row>
    <row r="168" spans="2:12" s="35" customFormat="1">
      <c r="B168" s="99"/>
      <c r="C168" s="39"/>
      <c r="H168" s="393"/>
      <c r="J168" s="393"/>
    </row>
    <row r="169" spans="2:12" s="35" customFormat="1">
      <c r="B169" s="99"/>
      <c r="C169" s="39"/>
      <c r="H169" s="393"/>
      <c r="J169" s="393"/>
    </row>
    <row r="170" spans="2:12" s="35" customFormat="1">
      <c r="B170" s="99"/>
      <c r="C170" s="39"/>
      <c r="H170" s="393"/>
      <c r="J170" s="393"/>
    </row>
    <row r="171" spans="2:12" s="35" customFormat="1">
      <c r="B171" s="99"/>
      <c r="C171" s="39"/>
      <c r="H171" s="393"/>
      <c r="J171" s="393"/>
    </row>
    <row r="172" spans="2:12" s="35" customFormat="1">
      <c r="B172" s="99"/>
      <c r="C172" s="39"/>
      <c r="H172" s="393"/>
      <c r="J172" s="393"/>
    </row>
    <row r="173" spans="2:12" s="35" customFormat="1">
      <c r="B173" s="99"/>
      <c r="C173" s="39"/>
      <c r="H173" s="393"/>
      <c r="J173" s="393"/>
    </row>
    <row r="174" spans="2:12" s="35" customFormat="1">
      <c r="B174" s="99"/>
      <c r="C174" s="39"/>
      <c r="H174" s="393"/>
      <c r="J174" s="393"/>
    </row>
    <row r="175" spans="2:12" s="35" customFormat="1">
      <c r="B175" s="99"/>
      <c r="C175" s="39"/>
      <c r="H175" s="393"/>
      <c r="J175" s="393"/>
    </row>
    <row r="176" spans="2:12" s="35" customFormat="1">
      <c r="B176" s="99"/>
      <c r="C176" s="39"/>
      <c r="H176" s="393"/>
      <c r="J176" s="393"/>
    </row>
    <row r="177" spans="2:10" s="35" customFormat="1">
      <c r="B177" s="99"/>
      <c r="C177" s="39"/>
      <c r="H177" s="393"/>
      <c r="J177" s="393"/>
    </row>
    <row r="178" spans="2:10" s="35" customFormat="1">
      <c r="B178" s="99"/>
      <c r="C178" s="39"/>
      <c r="H178" s="393"/>
      <c r="J178" s="393"/>
    </row>
    <row r="179" spans="2:10" s="35" customFormat="1">
      <c r="B179" s="99"/>
      <c r="C179" s="39"/>
      <c r="H179" s="393"/>
      <c r="J179" s="393"/>
    </row>
    <row r="180" spans="2:10" s="35" customFormat="1">
      <c r="B180" s="99"/>
      <c r="C180" s="39"/>
      <c r="H180" s="393"/>
      <c r="J180" s="393"/>
    </row>
    <row r="181" spans="2:10" s="35" customFormat="1">
      <c r="B181" s="99"/>
      <c r="C181" s="39"/>
      <c r="H181" s="393"/>
      <c r="J181" s="393"/>
    </row>
    <row r="182" spans="2:10" s="35" customFormat="1">
      <c r="B182" s="99"/>
      <c r="C182" s="39"/>
      <c r="H182" s="393"/>
      <c r="J182" s="393"/>
    </row>
    <row r="183" spans="2:10" s="35" customFormat="1">
      <c r="B183" s="99"/>
      <c r="C183" s="39"/>
      <c r="H183" s="393"/>
      <c r="J183" s="393"/>
    </row>
    <row r="184" spans="2:10" s="35" customFormat="1">
      <c r="B184" s="99"/>
      <c r="C184" s="39"/>
      <c r="H184" s="393"/>
      <c r="J184" s="393"/>
    </row>
    <row r="185" spans="2:10" s="35" customFormat="1">
      <c r="B185" s="99"/>
      <c r="C185" s="39"/>
      <c r="H185" s="393"/>
      <c r="J185" s="393"/>
    </row>
    <row r="186" spans="2:10" s="35" customFormat="1">
      <c r="B186" s="99"/>
      <c r="C186" s="39"/>
      <c r="H186" s="393"/>
      <c r="J186" s="393"/>
    </row>
    <row r="187" spans="2:10" s="35" customFormat="1">
      <c r="B187" s="99"/>
      <c r="C187" s="39"/>
      <c r="H187" s="393"/>
      <c r="J187" s="393"/>
    </row>
    <row r="188" spans="2:10" s="35" customFormat="1">
      <c r="B188" s="99"/>
      <c r="C188" s="39"/>
      <c r="H188" s="393"/>
      <c r="J188" s="393"/>
    </row>
    <row r="189" spans="2:10" s="35" customFormat="1">
      <c r="B189" s="99"/>
      <c r="C189" s="39"/>
      <c r="H189" s="393"/>
      <c r="J189" s="393"/>
    </row>
    <row r="190" spans="2:10" s="35" customFormat="1">
      <c r="B190" s="99"/>
      <c r="C190" s="39"/>
      <c r="H190" s="393"/>
      <c r="J190" s="393"/>
    </row>
    <row r="191" spans="2:10" s="35" customFormat="1">
      <c r="B191" s="99"/>
      <c r="C191" s="39"/>
      <c r="H191" s="393"/>
      <c r="J191" s="393"/>
    </row>
    <row r="192" spans="2:10" s="35" customFormat="1">
      <c r="B192" s="99"/>
      <c r="C192" s="39"/>
      <c r="H192" s="393"/>
      <c r="J192" s="393"/>
    </row>
    <row r="193" spans="2:10" s="35" customFormat="1">
      <c r="B193" s="99"/>
      <c r="C193" s="39"/>
      <c r="H193" s="393"/>
      <c r="J193" s="393"/>
    </row>
    <row r="194" spans="2:10" s="35" customFormat="1">
      <c r="B194" s="99"/>
      <c r="C194" s="39"/>
      <c r="H194" s="393"/>
      <c r="J194" s="393"/>
    </row>
  </sheetData>
  <sheetProtection pivotTables="0"/>
  <mergeCells count="63">
    <mergeCell ref="CO7:CO9"/>
    <mergeCell ref="CW7:CZ7"/>
    <mergeCell ref="DB7:DB9"/>
    <mergeCell ref="CW81:CZ81"/>
    <mergeCell ref="O7:O9"/>
    <mergeCell ref="W7:Z7"/>
    <mergeCell ref="BW81:BZ81"/>
    <mergeCell ref="BO7:BO9"/>
    <mergeCell ref="BW7:BZ7"/>
    <mergeCell ref="CJ81:CM81"/>
    <mergeCell ref="AJ7:AM7"/>
    <mergeCell ref="CB7:CB9"/>
    <mergeCell ref="CJ7:CM7"/>
    <mergeCell ref="BJ7:BM7"/>
    <mergeCell ref="DJ7:DM7"/>
    <mergeCell ref="EJ7:EM7"/>
    <mergeCell ref="EO7:EO9"/>
    <mergeCell ref="EB7:EB9"/>
    <mergeCell ref="EW7:EZ7"/>
    <mergeCell ref="DO7:DO9"/>
    <mergeCell ref="DW7:DZ7"/>
    <mergeCell ref="FJ7:FM7"/>
    <mergeCell ref="FO7:FO9"/>
    <mergeCell ref="FW7:FZ7"/>
    <mergeCell ref="EJ81:EM81"/>
    <mergeCell ref="EW81:EZ81"/>
    <mergeCell ref="FB7:FB9"/>
    <mergeCell ref="FJ81:FM81"/>
    <mergeCell ref="FW81:FZ81"/>
    <mergeCell ref="GB7:GB9"/>
    <mergeCell ref="GJ81:GM81"/>
    <mergeCell ref="IB7:IB9"/>
    <mergeCell ref="GO7:GO9"/>
    <mergeCell ref="GW7:GZ7"/>
    <mergeCell ref="HB7:HB9"/>
    <mergeCell ref="HJ7:HM7"/>
    <mergeCell ref="HO7:HO9"/>
    <mergeCell ref="HW7:HZ7"/>
    <mergeCell ref="GJ7:GM7"/>
    <mergeCell ref="HJ81:HM81"/>
    <mergeCell ref="HW81:HZ81"/>
    <mergeCell ref="GW81:GZ81"/>
    <mergeCell ref="B2:J2"/>
    <mergeCell ref="AW81:AZ81"/>
    <mergeCell ref="BJ81:BM81"/>
    <mergeCell ref="B5:J5"/>
    <mergeCell ref="B3:J3"/>
    <mergeCell ref="B7:B9"/>
    <mergeCell ref="H7:J7"/>
    <mergeCell ref="R79:U79"/>
    <mergeCell ref="W81:Z81"/>
    <mergeCell ref="AJ81:AM81"/>
    <mergeCell ref="BB7:BB9"/>
    <mergeCell ref="AB7:AB9"/>
    <mergeCell ref="DJ81:DM81"/>
    <mergeCell ref="DW81:DZ81"/>
    <mergeCell ref="B104:C104"/>
    <mergeCell ref="B100:D100"/>
    <mergeCell ref="B97:D97"/>
    <mergeCell ref="B95:D95"/>
    <mergeCell ref="B96:D96"/>
    <mergeCell ref="B102:C102"/>
    <mergeCell ref="B93:J93"/>
  </mergeCells>
  <phoneticPr fontId="42" type="noConversion"/>
  <printOptions horizontalCentered="1" verticalCentered="1"/>
  <pageMargins left="1.2736614173228347" right="0.70866141732283472" top="0.74803149606299213" bottom="0.74803149606299213" header="0.31496062992125984" footer="0.31496062992125984"/>
  <pageSetup paperSize="9" scale="50" orientation="landscape" horizontalDpi="4294967292" verticalDpi="4294967292"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pageSetUpPr fitToPage="1"/>
  </sheetPr>
  <dimension ref="A1:IN196"/>
  <sheetViews>
    <sheetView topLeftCell="A76" zoomScale="75" zoomScaleNormal="75" workbookViewId="0">
      <selection activeCell="D113" sqref="D113"/>
    </sheetView>
  </sheetViews>
  <sheetFormatPr defaultColWidth="15" defaultRowHeight="12.75"/>
  <cols>
    <col min="1" max="1" width="3" style="15" customWidth="1"/>
    <col min="2" max="2" width="86" style="18" customWidth="1"/>
    <col min="3" max="3" width="13.7109375" style="19" customWidth="1"/>
    <col min="4" max="4" width="6.5703125" style="15" customWidth="1"/>
    <col min="5" max="5" width="15.5703125" style="15" customWidth="1"/>
    <col min="6" max="6" width="18.28515625" style="35" customWidth="1"/>
    <col min="7" max="7" width="0.28515625" style="35" customWidth="1"/>
    <col min="8" max="8" width="21.140625" style="393" bestFit="1" customWidth="1"/>
    <col min="9" max="9" width="9.140625" style="15" customWidth="1"/>
    <col min="10" max="10" width="21" style="397" bestFit="1" customWidth="1"/>
    <col min="11" max="11" width="6.42578125" style="35" customWidth="1"/>
    <col min="12" max="12" width="24.85546875" style="397" customWidth="1"/>
    <col min="13" max="13" width="21.7109375" style="35" customWidth="1"/>
    <col min="14" max="14" width="21.5703125" style="35" bestFit="1" customWidth="1"/>
    <col min="15" max="16" width="20.5703125" style="35" bestFit="1" customWidth="1"/>
    <col min="17" max="17" width="11.42578125" style="35" customWidth="1"/>
    <col min="18" max="18" width="37.85546875" style="35" customWidth="1"/>
    <col min="19" max="19" width="4.85546875" style="35" bestFit="1" customWidth="1"/>
    <col min="20" max="20" width="8.7109375" style="35" bestFit="1" customWidth="1"/>
    <col min="21" max="21" width="13.140625" style="35" customWidth="1"/>
    <col min="22" max="22" width="21.5703125" style="35" bestFit="1" customWidth="1"/>
    <col min="23" max="24" width="20.5703125" style="35" bestFit="1" customWidth="1"/>
    <col min="25" max="239" width="11.42578125" style="35" customWidth="1"/>
    <col min="240" max="240" width="8.42578125" style="35" customWidth="1"/>
    <col min="241" max="241" width="59.28515625" style="35" customWidth="1"/>
    <col min="242" max="244" width="18.42578125" style="35" customWidth="1"/>
    <col min="245" max="245" width="21.42578125" style="35" customWidth="1"/>
    <col min="246" max="246" width="16.42578125" style="35" customWidth="1"/>
    <col min="247" max="248" width="15" style="35"/>
    <col min="249" max="16384" width="15" style="15"/>
  </cols>
  <sheetData>
    <row r="1" spans="1:248" s="35" customFormat="1" ht="32.25" customHeight="1">
      <c r="B1" s="525"/>
      <c r="C1" s="525"/>
      <c r="D1" s="525"/>
      <c r="H1" s="393"/>
      <c r="J1" s="393"/>
      <c r="L1" s="393"/>
    </row>
    <row r="2" spans="1:248" customFormat="1" ht="20.25">
      <c r="B2" s="798" t="s">
        <v>14</v>
      </c>
      <c r="C2" s="799"/>
      <c r="D2" s="799"/>
      <c r="E2" s="799"/>
      <c r="F2" s="799"/>
      <c r="G2" s="799"/>
      <c r="H2" s="799"/>
      <c r="I2" s="799"/>
      <c r="J2" s="800"/>
    </row>
    <row r="3" spans="1:248" customFormat="1" ht="20.25" customHeight="1">
      <c r="B3" s="798" t="s">
        <v>87</v>
      </c>
      <c r="C3" s="799"/>
      <c r="D3" s="799"/>
      <c r="E3" s="799"/>
      <c r="F3" s="799"/>
      <c r="G3" s="799"/>
      <c r="H3" s="799"/>
      <c r="I3" s="799"/>
      <c r="J3" s="800"/>
    </row>
    <row r="4" spans="1:248" customFormat="1" ht="15">
      <c r="B4" s="220"/>
      <c r="C4" s="220"/>
      <c r="D4" s="220"/>
      <c r="E4" s="220"/>
      <c r="F4" s="220"/>
      <c r="G4" s="220"/>
      <c r="H4" s="119"/>
      <c r="I4" s="119"/>
      <c r="J4" s="119"/>
      <c r="L4" s="119"/>
    </row>
    <row r="5" spans="1:248" customFormat="1" ht="15">
      <c r="B5" s="848" t="s">
        <v>88</v>
      </c>
      <c r="C5" s="849"/>
      <c r="D5" s="849"/>
      <c r="E5" s="849"/>
      <c r="F5" s="849"/>
      <c r="G5" s="849"/>
      <c r="H5" s="849"/>
      <c r="I5" s="849"/>
      <c r="J5" s="850"/>
    </row>
    <row r="6" spans="1:248" customFormat="1" ht="15">
      <c r="B6" s="851"/>
      <c r="C6" s="852"/>
      <c r="D6" s="852"/>
      <c r="E6" s="852"/>
      <c r="F6" s="852"/>
      <c r="G6" s="852"/>
      <c r="H6" s="852"/>
      <c r="I6" s="852"/>
      <c r="J6" s="853"/>
    </row>
    <row r="7" spans="1:248" customFormat="1" ht="15">
      <c r="B7" s="851"/>
      <c r="C7" s="852"/>
      <c r="D7" s="852"/>
      <c r="E7" s="852"/>
      <c r="F7" s="852"/>
      <c r="G7" s="852"/>
      <c r="H7" s="852"/>
      <c r="I7" s="852"/>
      <c r="J7" s="853"/>
    </row>
    <row r="8" spans="1:248" customFormat="1" ht="15">
      <c r="B8" s="854"/>
      <c r="C8" s="855"/>
      <c r="D8" s="855"/>
      <c r="E8" s="855"/>
      <c r="F8" s="855"/>
      <c r="G8" s="855"/>
      <c r="H8" s="855"/>
      <c r="I8" s="855"/>
      <c r="J8" s="856"/>
    </row>
    <row r="9" spans="1:248" s="35" customFormat="1" ht="15.75" thickBot="1">
      <c r="B9" s="224"/>
      <c r="C9" s="224"/>
      <c r="D9" s="220"/>
      <c r="H9" s="393"/>
      <c r="J9" s="393"/>
      <c r="L9" s="393"/>
      <c r="M9" s="266"/>
      <c r="N9"/>
      <c r="AP9"/>
      <c r="AQ9"/>
      <c r="AR9"/>
      <c r="AS9"/>
      <c r="AT9"/>
      <c r="AU9"/>
      <c r="AV9"/>
      <c r="AW9"/>
      <c r="AX9"/>
      <c r="AY9"/>
      <c r="AZ9"/>
      <c r="BA9"/>
    </row>
    <row r="10" spans="1:248" s="16" customFormat="1" ht="23.25" thickBot="1">
      <c r="A10" s="2"/>
      <c r="B10" s="841" t="s">
        <v>89</v>
      </c>
      <c r="C10" s="557" t="str">
        <f>[8]CARGAS_UGU!D13</f>
        <v>ÁREAS</v>
      </c>
      <c r="D10" s="557"/>
      <c r="E10" s="557"/>
      <c r="F10" s="557" t="str">
        <f>[8]CARGAS_UGU!G13</f>
        <v>COSTO M2 CONSTRUCCIÓN</v>
      </c>
      <c r="G10" s="558"/>
      <c r="H10" s="844" t="str">
        <f>[8]CARGAS_UGU!I13</f>
        <v xml:space="preserve">TOTAL CARGA </v>
      </c>
      <c r="I10" s="845"/>
      <c r="J10" s="846"/>
      <c r="K10" s="35"/>
      <c r="L10" s="404" t="s">
        <v>90</v>
      </c>
      <c r="M10"/>
      <c r="N10"/>
      <c r="O10" s="35"/>
      <c r="P10" s="847"/>
      <c r="Q10" s="265"/>
      <c r="R10" s="265"/>
      <c r="S10" s="265"/>
      <c r="T10" s="265"/>
      <c r="U10" s="265"/>
      <c r="V10" s="265"/>
      <c r="W10" s="266"/>
      <c r="X10" s="847"/>
      <c r="Y10" s="847"/>
      <c r="Z10" s="847"/>
      <c r="AA10" s="847"/>
      <c r="AB10" s="35"/>
      <c r="AC10" s="847"/>
      <c r="AD10" s="265"/>
      <c r="AE10" s="265"/>
      <c r="AF10" s="265"/>
      <c r="AG10" s="265"/>
      <c r="AH10" s="265"/>
      <c r="AI10" s="265"/>
      <c r="AJ10" s="266"/>
      <c r="AK10" s="847"/>
      <c r="AL10" s="847"/>
      <c r="AM10" s="847"/>
      <c r="AN10" s="847"/>
      <c r="AO10" s="35"/>
      <c r="AP10"/>
      <c r="AQ10"/>
      <c r="AR10"/>
      <c r="AS10"/>
      <c r="AT10"/>
      <c r="AU10"/>
      <c r="AV10"/>
      <c r="AW10"/>
      <c r="AX10"/>
      <c r="AY10"/>
      <c r="AZ10"/>
      <c r="BA10"/>
      <c r="BB10" s="35"/>
      <c r="BC10" s="847"/>
      <c r="BD10" s="265"/>
      <c r="BE10" s="265"/>
      <c r="BF10" s="265"/>
      <c r="BG10" s="265"/>
      <c r="BH10" s="265"/>
      <c r="BI10" s="265"/>
      <c r="BJ10" s="266"/>
      <c r="BK10" s="847"/>
      <c r="BL10" s="847"/>
      <c r="BM10" s="847"/>
      <c r="BN10" s="847"/>
      <c r="BO10" s="35"/>
      <c r="BP10" s="847"/>
      <c r="BQ10" s="265"/>
      <c r="BR10" s="265"/>
      <c r="BS10" s="265"/>
      <c r="BT10" s="265"/>
      <c r="BU10" s="265"/>
      <c r="BV10" s="265"/>
      <c r="BW10" s="266"/>
      <c r="BX10" s="847"/>
      <c r="BY10" s="847"/>
      <c r="BZ10" s="847"/>
      <c r="CA10" s="847"/>
      <c r="CB10" s="35"/>
      <c r="CC10" s="847"/>
      <c r="CD10" s="265"/>
      <c r="CE10" s="265"/>
      <c r="CF10" s="265"/>
      <c r="CG10" s="265"/>
      <c r="CH10" s="265"/>
      <c r="CI10" s="265"/>
      <c r="CJ10" s="266"/>
      <c r="CK10" s="847"/>
      <c r="CL10" s="847"/>
      <c r="CM10" s="847"/>
      <c r="CN10" s="847"/>
      <c r="CO10" s="35"/>
      <c r="CP10" s="847"/>
      <c r="CQ10" s="265"/>
      <c r="CR10" s="265"/>
      <c r="CS10" s="265"/>
      <c r="CT10" s="265"/>
      <c r="CU10" s="265"/>
      <c r="CV10" s="265"/>
      <c r="CW10" s="266"/>
      <c r="CX10" s="847"/>
      <c r="CY10" s="847"/>
      <c r="CZ10" s="847"/>
      <c r="DA10" s="847"/>
      <c r="DB10" s="35"/>
      <c r="DC10" s="847"/>
      <c r="DD10" s="265"/>
      <c r="DE10" s="265"/>
      <c r="DF10" s="265"/>
      <c r="DG10" s="265"/>
      <c r="DH10" s="265"/>
      <c r="DI10" s="265"/>
      <c r="DJ10" s="266"/>
      <c r="DK10" s="847"/>
      <c r="DL10" s="847"/>
      <c r="DM10" s="847"/>
      <c r="DN10" s="847"/>
      <c r="DO10" s="35"/>
      <c r="DP10" s="847"/>
      <c r="DQ10" s="265"/>
      <c r="DR10" s="265"/>
      <c r="DS10" s="265"/>
      <c r="DT10" s="265"/>
      <c r="DU10" s="265"/>
      <c r="DV10" s="265"/>
      <c r="DW10" s="266"/>
      <c r="DX10" s="847"/>
      <c r="DY10" s="847"/>
      <c r="DZ10" s="847"/>
      <c r="EA10" s="847"/>
      <c r="EB10" s="35"/>
      <c r="EC10" s="847"/>
      <c r="ED10" s="265"/>
      <c r="EE10" s="265"/>
      <c r="EF10" s="265"/>
      <c r="EG10" s="265"/>
      <c r="EH10" s="265"/>
      <c r="EI10" s="265"/>
      <c r="EJ10" s="266"/>
      <c r="EK10" s="847"/>
      <c r="EL10" s="847"/>
      <c r="EM10" s="847"/>
      <c r="EN10" s="847"/>
      <c r="EO10" s="35"/>
      <c r="EP10" s="847"/>
      <c r="EQ10" s="265"/>
      <c r="ER10" s="265"/>
      <c r="ES10" s="265"/>
      <c r="ET10" s="265"/>
      <c r="EU10" s="265"/>
      <c r="EV10" s="265"/>
      <c r="EW10" s="266"/>
      <c r="EX10" s="847"/>
      <c r="EY10" s="847"/>
      <c r="EZ10" s="847"/>
      <c r="FA10" s="847"/>
      <c r="FB10" s="35"/>
      <c r="FC10" s="847"/>
      <c r="FD10" s="265"/>
      <c r="FE10" s="265"/>
      <c r="FF10" s="265"/>
      <c r="FG10" s="265"/>
      <c r="FH10" s="265"/>
      <c r="FI10" s="265"/>
      <c r="FJ10" s="266"/>
      <c r="FK10" s="847"/>
      <c r="FL10" s="847"/>
      <c r="FM10" s="847"/>
      <c r="FN10" s="847"/>
      <c r="FO10" s="35"/>
      <c r="FP10" s="847"/>
      <c r="FQ10" s="265"/>
      <c r="FR10" s="265"/>
      <c r="FS10" s="265"/>
      <c r="FT10" s="265"/>
      <c r="FU10" s="265"/>
      <c r="FV10" s="265"/>
      <c r="FW10" s="266"/>
      <c r="FX10" s="847"/>
      <c r="FY10" s="847"/>
      <c r="FZ10" s="847"/>
      <c r="GA10" s="847"/>
      <c r="GB10" s="35"/>
      <c r="GC10" s="847"/>
      <c r="GD10" s="265"/>
      <c r="GE10" s="265"/>
      <c r="GF10" s="265"/>
      <c r="GG10" s="265"/>
      <c r="GH10" s="265"/>
      <c r="GI10" s="265"/>
      <c r="GJ10" s="266"/>
      <c r="GK10" s="847"/>
      <c r="GL10" s="847"/>
      <c r="GM10" s="847"/>
      <c r="GN10" s="847"/>
      <c r="GO10" s="35"/>
      <c r="GP10" s="847"/>
      <c r="GQ10" s="265"/>
      <c r="GR10" s="265"/>
      <c r="GS10" s="265"/>
      <c r="GT10" s="265"/>
      <c r="GU10" s="265"/>
      <c r="GV10" s="265"/>
      <c r="GW10" s="266"/>
      <c r="GX10" s="847"/>
      <c r="GY10" s="847"/>
      <c r="GZ10" s="847"/>
      <c r="HA10" s="847"/>
      <c r="HB10" s="35"/>
      <c r="HC10" s="847"/>
      <c r="HD10" s="265"/>
      <c r="HE10" s="265"/>
      <c r="HF10" s="265"/>
      <c r="HG10" s="265"/>
      <c r="HH10" s="265"/>
      <c r="HI10" s="265"/>
      <c r="HJ10" s="266"/>
      <c r="HK10" s="847"/>
      <c r="HL10" s="847"/>
      <c r="HM10" s="847"/>
      <c r="HN10" s="847"/>
      <c r="HO10" s="35"/>
      <c r="HP10" s="847"/>
      <c r="HQ10" s="265"/>
      <c r="HR10" s="265"/>
      <c r="HS10" s="265"/>
      <c r="HT10" s="265"/>
      <c r="HU10" s="265"/>
      <c r="HV10" s="265"/>
      <c r="HW10" s="266"/>
      <c r="HX10" s="847"/>
      <c r="HY10" s="847"/>
      <c r="HZ10" s="847"/>
      <c r="IA10" s="847"/>
      <c r="IB10" s="35"/>
      <c r="IC10" s="847"/>
      <c r="ID10" s="265"/>
      <c r="IE10" s="265"/>
      <c r="IF10" s="265"/>
      <c r="IG10" s="265"/>
      <c r="IH10" s="265"/>
      <c r="II10" s="265"/>
      <c r="IJ10" s="266"/>
      <c r="IK10" s="38"/>
      <c r="IL10" s="38"/>
      <c r="IM10" s="38"/>
      <c r="IN10" s="38"/>
    </row>
    <row r="11" spans="1:248" s="16" customFormat="1" ht="28.5" customHeight="1" thickBot="1">
      <c r="A11" s="2"/>
      <c r="B11" s="842"/>
      <c r="C11" s="222" t="str">
        <f>[8]CARGAS_UGU!D14</f>
        <v>U.G. 1</v>
      </c>
      <c r="D11" s="222" t="str">
        <f>[8]CARGAS_UGU!E14</f>
        <v>A.M.D.</v>
      </c>
      <c r="E11" s="222" t="str">
        <f>[8]CARGAS_UGU!F14</f>
        <v>TOTAL PLAN PARCIAL</v>
      </c>
      <c r="F11" s="222"/>
      <c r="G11" s="223"/>
      <c r="H11" s="396" t="str">
        <f>[8]CARGAS_UGU!I14</f>
        <v>U.G. 1</v>
      </c>
      <c r="I11" s="222" t="str">
        <f>[8]CARGAS_UGU!J14</f>
        <v>A.M.D.</v>
      </c>
      <c r="J11" s="559" t="str">
        <f>[8]CARGAS_UGU!K14</f>
        <v>TOTAL PLAN PARCIAL</v>
      </c>
      <c r="K11" s="35"/>
      <c r="L11" s="559" t="s">
        <v>91</v>
      </c>
      <c r="N11"/>
      <c r="O11" s="35"/>
      <c r="P11" s="847"/>
      <c r="Q11" s="265"/>
      <c r="R11" s="265"/>
      <c r="S11" s="265"/>
      <c r="T11" s="265"/>
      <c r="U11" s="265"/>
      <c r="V11" s="265"/>
      <c r="W11" s="266"/>
      <c r="X11" s="265"/>
      <c r="Y11" s="265"/>
      <c r="Z11" s="265"/>
      <c r="AA11" s="265"/>
      <c r="AB11" s="35"/>
      <c r="AC11" s="847"/>
      <c r="AD11" s="265"/>
      <c r="AE11" s="265"/>
      <c r="AF11" s="265"/>
      <c r="AG11" s="265"/>
      <c r="AH11" s="265"/>
      <c r="AI11" s="265"/>
      <c r="AJ11" s="266"/>
      <c r="AK11" s="265"/>
      <c r="AL11" s="265"/>
      <c r="AM11" s="265"/>
      <c r="AN11" s="265"/>
      <c r="AO11" s="35"/>
      <c r="AP11"/>
      <c r="AQ11"/>
      <c r="AR11"/>
      <c r="AS11"/>
      <c r="AT11"/>
      <c r="AU11"/>
      <c r="AV11"/>
      <c r="AW11"/>
      <c r="AX11"/>
      <c r="AY11"/>
      <c r="AZ11"/>
      <c r="BA11"/>
      <c r="BB11" s="35"/>
      <c r="BC11" s="847"/>
      <c r="BD11" s="265"/>
      <c r="BE11" s="265"/>
      <c r="BF11" s="265"/>
      <c r="BG11" s="265"/>
      <c r="BH11" s="265"/>
      <c r="BI11" s="265"/>
      <c r="BJ11" s="266"/>
      <c r="BK11" s="265"/>
      <c r="BL11" s="265"/>
      <c r="BM11" s="265"/>
      <c r="BN11" s="265"/>
      <c r="BO11" s="35"/>
      <c r="BP11" s="847"/>
      <c r="BQ11" s="265"/>
      <c r="BR11" s="265"/>
      <c r="BS11" s="265"/>
      <c r="BT11" s="265"/>
      <c r="BU11" s="265"/>
      <c r="BV11" s="265"/>
      <c r="BW11" s="266"/>
      <c r="BX11" s="265"/>
      <c r="BY11" s="265"/>
      <c r="BZ11" s="265"/>
      <c r="CA11" s="265"/>
      <c r="CB11" s="35"/>
      <c r="CC11" s="847"/>
      <c r="CD11" s="265"/>
      <c r="CE11" s="265"/>
      <c r="CF11" s="265"/>
      <c r="CG11" s="265"/>
      <c r="CH11" s="265"/>
      <c r="CI11" s="265"/>
      <c r="CJ11" s="266"/>
      <c r="CK11" s="265"/>
      <c r="CL11" s="265"/>
      <c r="CM11" s="265"/>
      <c r="CN11" s="265"/>
      <c r="CO11" s="35"/>
      <c r="CP11" s="847"/>
      <c r="CQ11" s="265"/>
      <c r="CR11" s="265"/>
      <c r="CS11" s="265"/>
      <c r="CT11" s="265"/>
      <c r="CU11" s="265"/>
      <c r="CV11" s="265"/>
      <c r="CW11" s="266"/>
      <c r="CX11" s="265"/>
      <c r="CY11" s="265"/>
      <c r="CZ11" s="265"/>
      <c r="DA11" s="265"/>
      <c r="DB11" s="35"/>
      <c r="DC11" s="847"/>
      <c r="DD11" s="265"/>
      <c r="DE11" s="265"/>
      <c r="DF11" s="265"/>
      <c r="DG11" s="265"/>
      <c r="DH11" s="265"/>
      <c r="DI11" s="265"/>
      <c r="DJ11" s="266"/>
      <c r="DK11" s="265"/>
      <c r="DL11" s="265"/>
      <c r="DM11" s="265"/>
      <c r="DN11" s="265"/>
      <c r="DO11" s="35"/>
      <c r="DP11" s="847"/>
      <c r="DQ11" s="265"/>
      <c r="DR11" s="265"/>
      <c r="DS11" s="265"/>
      <c r="DT11" s="265"/>
      <c r="DU11" s="265"/>
      <c r="DV11" s="265"/>
      <c r="DW11" s="266"/>
      <c r="DX11" s="265"/>
      <c r="DY11" s="265"/>
      <c r="DZ11" s="265"/>
      <c r="EA11" s="265"/>
      <c r="EB11" s="35"/>
      <c r="EC11" s="847"/>
      <c r="ED11" s="265"/>
      <c r="EE11" s="265"/>
      <c r="EF11" s="265"/>
      <c r="EG11" s="265"/>
      <c r="EH11" s="265"/>
      <c r="EI11" s="265"/>
      <c r="EJ11" s="266"/>
      <c r="EK11" s="265"/>
      <c r="EL11" s="265"/>
      <c r="EM11" s="265"/>
      <c r="EN11" s="265"/>
      <c r="EO11" s="35"/>
      <c r="EP11" s="847"/>
      <c r="EQ11" s="265"/>
      <c r="ER11" s="265"/>
      <c r="ES11" s="265"/>
      <c r="ET11" s="265"/>
      <c r="EU11" s="265"/>
      <c r="EV11" s="265"/>
      <c r="EW11" s="266"/>
      <c r="EX11" s="265"/>
      <c r="EY11" s="265"/>
      <c r="EZ11" s="265"/>
      <c r="FA11" s="265"/>
      <c r="FB11" s="35"/>
      <c r="FC11" s="847"/>
      <c r="FD11" s="265"/>
      <c r="FE11" s="265"/>
      <c r="FF11" s="265"/>
      <c r="FG11" s="265"/>
      <c r="FH11" s="265"/>
      <c r="FI11" s="265"/>
      <c r="FJ11" s="266"/>
      <c r="FK11" s="265"/>
      <c r="FL11" s="265"/>
      <c r="FM11" s="265"/>
      <c r="FN11" s="265"/>
      <c r="FO11" s="35"/>
      <c r="FP11" s="847"/>
      <c r="FQ11" s="265"/>
      <c r="FR11" s="265"/>
      <c r="FS11" s="265"/>
      <c r="FT11" s="265"/>
      <c r="FU11" s="265"/>
      <c r="FV11" s="265"/>
      <c r="FW11" s="266"/>
      <c r="FX11" s="265"/>
      <c r="FY11" s="265"/>
      <c r="FZ11" s="265"/>
      <c r="GA11" s="265"/>
      <c r="GB11" s="35"/>
      <c r="GC11" s="847"/>
      <c r="GD11" s="265"/>
      <c r="GE11" s="265"/>
      <c r="GF11" s="265"/>
      <c r="GG11" s="265"/>
      <c r="GH11" s="265"/>
      <c r="GI11" s="265"/>
      <c r="GJ11" s="266"/>
      <c r="GK11" s="265"/>
      <c r="GL11" s="265"/>
      <c r="GM11" s="265"/>
      <c r="GN11" s="265"/>
      <c r="GO11" s="35"/>
      <c r="GP11" s="847"/>
      <c r="GQ11" s="265"/>
      <c r="GR11" s="265"/>
      <c r="GS11" s="265"/>
      <c r="GT11" s="265"/>
      <c r="GU11" s="265"/>
      <c r="GV11" s="265"/>
      <c r="GW11" s="266"/>
      <c r="GX11" s="265"/>
      <c r="GY11" s="265"/>
      <c r="GZ11" s="265"/>
      <c r="HA11" s="265"/>
      <c r="HB11" s="35"/>
      <c r="HC11" s="847"/>
      <c r="HD11" s="265"/>
      <c r="HE11" s="265"/>
      <c r="HF11" s="265"/>
      <c r="HG11" s="265"/>
      <c r="HH11" s="265"/>
      <c r="HI11" s="265"/>
      <c r="HJ11" s="266"/>
      <c r="HK11" s="265"/>
      <c r="HL11" s="265"/>
      <c r="HM11" s="265"/>
      <c r="HN11" s="265"/>
      <c r="HO11" s="35"/>
      <c r="HP11" s="847"/>
      <c r="HQ11" s="265"/>
      <c r="HR11" s="265"/>
      <c r="HS11" s="265"/>
      <c r="HT11" s="265"/>
      <c r="HU11" s="265"/>
      <c r="HV11" s="265"/>
      <c r="HW11" s="266"/>
      <c r="HX11" s="265"/>
      <c r="HY11" s="265"/>
      <c r="HZ11" s="265"/>
      <c r="IA11" s="265"/>
      <c r="IB11" s="35"/>
      <c r="IC11" s="847"/>
      <c r="ID11" s="265"/>
      <c r="IE11" s="265"/>
      <c r="IF11" s="265"/>
      <c r="IG11" s="265"/>
      <c r="IH11" s="265"/>
      <c r="II11" s="265"/>
      <c r="IJ11" s="266"/>
      <c r="IK11" s="38"/>
      <c r="IL11" s="38"/>
      <c r="IM11" s="38"/>
      <c r="IN11" s="38"/>
    </row>
    <row r="12" spans="1:248" s="16" customFormat="1" ht="15.75" thickBot="1">
      <c r="A12" s="2"/>
      <c r="B12" s="843"/>
      <c r="C12" s="222" t="str">
        <f>[8]CARGAS_UGU!D15</f>
        <v>M2</v>
      </c>
      <c r="D12" s="222" t="str">
        <f>[8]CARGAS_UGU!E15</f>
        <v>M2</v>
      </c>
      <c r="E12" s="222" t="str">
        <f>[8]CARGAS_UGU!F15</f>
        <v>M2</v>
      </c>
      <c r="F12" s="222" t="str">
        <f>[8]CARGAS_UGU!G15</f>
        <v>COP Miles</v>
      </c>
      <c r="G12" s="223"/>
      <c r="H12" s="396" t="str">
        <f>[8]CARGAS_UGU!I15</f>
        <v>COP Miles</v>
      </c>
      <c r="I12" s="222" t="str">
        <f>[8]CARGAS_UGU!J15</f>
        <v>COP Miles</v>
      </c>
      <c r="J12" s="559" t="str">
        <f>[8]CARGAS_UGU!K15</f>
        <v>COP Miles</v>
      </c>
      <c r="K12" s="35"/>
      <c r="L12" s="559" t="str">
        <f>J12</f>
        <v>COP Miles</v>
      </c>
      <c r="N12"/>
      <c r="O12" s="35"/>
      <c r="P12" s="847"/>
      <c r="Q12" s="265"/>
      <c r="R12" s="265"/>
      <c r="S12" s="265"/>
      <c r="T12" s="265"/>
      <c r="U12" s="265"/>
      <c r="V12" s="265"/>
      <c r="W12" s="266"/>
      <c r="X12" s="265"/>
      <c r="Y12" s="265"/>
      <c r="Z12" s="265"/>
      <c r="AA12" s="265"/>
      <c r="AB12" s="35"/>
      <c r="AC12" s="847"/>
      <c r="AD12" s="265"/>
      <c r="AE12" s="265"/>
      <c r="AF12" s="265"/>
      <c r="AG12" s="265"/>
      <c r="AH12" s="265"/>
      <c r="AI12" s="265"/>
      <c r="AJ12" s="266"/>
      <c r="AK12" s="265"/>
      <c r="AL12" s="265"/>
      <c r="AM12" s="265"/>
      <c r="AN12" s="265"/>
      <c r="AO12" s="35"/>
      <c r="AP12"/>
      <c r="AQ12"/>
      <c r="AR12"/>
      <c r="AS12"/>
      <c r="AT12"/>
      <c r="AU12"/>
      <c r="AV12"/>
      <c r="AW12"/>
      <c r="AX12"/>
      <c r="AY12"/>
      <c r="AZ12"/>
      <c r="BA12"/>
      <c r="BB12" s="35"/>
      <c r="BC12" s="847"/>
      <c r="BD12" s="265"/>
      <c r="BE12" s="265"/>
      <c r="BF12" s="265"/>
      <c r="BG12" s="265"/>
      <c r="BH12" s="265"/>
      <c r="BI12" s="265"/>
      <c r="BJ12" s="266"/>
      <c r="BK12" s="265"/>
      <c r="BL12" s="265"/>
      <c r="BM12" s="265"/>
      <c r="BN12" s="265"/>
      <c r="BO12" s="35"/>
      <c r="BP12" s="847"/>
      <c r="BQ12" s="265"/>
      <c r="BR12" s="265"/>
      <c r="BS12" s="265"/>
      <c r="BT12" s="265"/>
      <c r="BU12" s="265"/>
      <c r="BV12" s="265"/>
      <c r="BW12" s="266"/>
      <c r="BX12" s="265"/>
      <c r="BY12" s="265"/>
      <c r="BZ12" s="265"/>
      <c r="CA12" s="265"/>
      <c r="CB12" s="35"/>
      <c r="CC12" s="847"/>
      <c r="CD12" s="265"/>
      <c r="CE12" s="265"/>
      <c r="CF12" s="265"/>
      <c r="CG12" s="265"/>
      <c r="CH12" s="265"/>
      <c r="CI12" s="265"/>
      <c r="CJ12" s="266"/>
      <c r="CK12" s="265"/>
      <c r="CL12" s="265"/>
      <c r="CM12" s="265"/>
      <c r="CN12" s="265"/>
      <c r="CO12" s="35"/>
      <c r="CP12" s="847"/>
      <c r="CQ12" s="265"/>
      <c r="CR12" s="265"/>
      <c r="CS12" s="265"/>
      <c r="CT12" s="265"/>
      <c r="CU12" s="265"/>
      <c r="CV12" s="265"/>
      <c r="CW12" s="266"/>
      <c r="CX12" s="265"/>
      <c r="CY12" s="265"/>
      <c r="CZ12" s="265"/>
      <c r="DA12" s="265"/>
      <c r="DB12" s="35"/>
      <c r="DC12" s="847"/>
      <c r="DD12" s="265"/>
      <c r="DE12" s="265"/>
      <c r="DF12" s="265"/>
      <c r="DG12" s="265"/>
      <c r="DH12" s="265"/>
      <c r="DI12" s="265"/>
      <c r="DJ12" s="266"/>
      <c r="DK12" s="265"/>
      <c r="DL12" s="265"/>
      <c r="DM12" s="265"/>
      <c r="DN12" s="265"/>
      <c r="DO12" s="35"/>
      <c r="DP12" s="847"/>
      <c r="DQ12" s="265"/>
      <c r="DR12" s="265"/>
      <c r="DS12" s="265"/>
      <c r="DT12" s="265"/>
      <c r="DU12" s="265"/>
      <c r="DV12" s="265"/>
      <c r="DW12" s="266"/>
      <c r="DX12" s="265"/>
      <c r="DY12" s="265"/>
      <c r="DZ12" s="265"/>
      <c r="EA12" s="265"/>
      <c r="EB12" s="35"/>
      <c r="EC12" s="847"/>
      <c r="ED12" s="265"/>
      <c r="EE12" s="265"/>
      <c r="EF12" s="265"/>
      <c r="EG12" s="265"/>
      <c r="EH12" s="265"/>
      <c r="EI12" s="265"/>
      <c r="EJ12" s="266"/>
      <c r="EK12" s="265"/>
      <c r="EL12" s="265"/>
      <c r="EM12" s="265"/>
      <c r="EN12" s="265"/>
      <c r="EO12" s="35"/>
      <c r="EP12" s="847"/>
      <c r="EQ12" s="265"/>
      <c r="ER12" s="265"/>
      <c r="ES12" s="265"/>
      <c r="ET12" s="265"/>
      <c r="EU12" s="265"/>
      <c r="EV12" s="265"/>
      <c r="EW12" s="266"/>
      <c r="EX12" s="265"/>
      <c r="EY12" s="265"/>
      <c r="EZ12" s="265"/>
      <c r="FA12" s="265"/>
      <c r="FB12" s="35"/>
      <c r="FC12" s="847"/>
      <c r="FD12" s="265"/>
      <c r="FE12" s="265"/>
      <c r="FF12" s="265"/>
      <c r="FG12" s="265"/>
      <c r="FH12" s="265"/>
      <c r="FI12" s="265"/>
      <c r="FJ12" s="266"/>
      <c r="FK12" s="265"/>
      <c r="FL12" s="265"/>
      <c r="FM12" s="265"/>
      <c r="FN12" s="265"/>
      <c r="FO12" s="35"/>
      <c r="FP12" s="847"/>
      <c r="FQ12" s="265"/>
      <c r="FR12" s="265"/>
      <c r="FS12" s="265"/>
      <c r="FT12" s="265"/>
      <c r="FU12" s="265"/>
      <c r="FV12" s="265"/>
      <c r="FW12" s="266"/>
      <c r="FX12" s="265"/>
      <c r="FY12" s="265"/>
      <c r="FZ12" s="265"/>
      <c r="GA12" s="265"/>
      <c r="GB12" s="35"/>
      <c r="GC12" s="847"/>
      <c r="GD12" s="265"/>
      <c r="GE12" s="265"/>
      <c r="GF12" s="265"/>
      <c r="GG12" s="265"/>
      <c r="GH12" s="265"/>
      <c r="GI12" s="265"/>
      <c r="GJ12" s="266"/>
      <c r="GK12" s="265"/>
      <c r="GL12" s="265"/>
      <c r="GM12" s="265"/>
      <c r="GN12" s="265"/>
      <c r="GO12" s="35"/>
      <c r="GP12" s="847"/>
      <c r="GQ12" s="265"/>
      <c r="GR12" s="265"/>
      <c r="GS12" s="265"/>
      <c r="GT12" s="265"/>
      <c r="GU12" s="265"/>
      <c r="GV12" s="265"/>
      <c r="GW12" s="266"/>
      <c r="GX12" s="265"/>
      <c r="GY12" s="265"/>
      <c r="GZ12" s="265"/>
      <c r="HA12" s="265"/>
      <c r="HB12" s="35"/>
      <c r="HC12" s="847"/>
      <c r="HD12" s="265"/>
      <c r="HE12" s="265"/>
      <c r="HF12" s="265"/>
      <c r="HG12" s="265"/>
      <c r="HH12" s="265"/>
      <c r="HI12" s="265"/>
      <c r="HJ12" s="266"/>
      <c r="HK12" s="265"/>
      <c r="HL12" s="265"/>
      <c r="HM12" s="265"/>
      <c r="HN12" s="265"/>
      <c r="HO12" s="35"/>
      <c r="HP12" s="847"/>
      <c r="HQ12" s="265"/>
      <c r="HR12" s="265"/>
      <c r="HS12" s="265"/>
      <c r="HT12" s="265"/>
      <c r="HU12" s="265"/>
      <c r="HV12" s="265"/>
      <c r="HW12" s="266"/>
      <c r="HX12" s="265"/>
      <c r="HY12" s="265"/>
      <c r="HZ12" s="265"/>
      <c r="IA12" s="265"/>
      <c r="IB12" s="35"/>
      <c r="IC12" s="847"/>
      <c r="ID12" s="265"/>
      <c r="IE12" s="265"/>
      <c r="IF12" s="265"/>
      <c r="IG12" s="265"/>
      <c r="IH12" s="265"/>
      <c r="II12" s="265"/>
      <c r="IJ12" s="266"/>
      <c r="IK12" s="38"/>
      <c r="IL12" s="38"/>
      <c r="IM12" s="38"/>
      <c r="IN12" s="38"/>
    </row>
    <row r="13" spans="1:248" s="16" customFormat="1" ht="16.5" thickTop="1" thickBot="1">
      <c r="A13" s="3"/>
      <c r="B13" s="661" t="s">
        <v>92</v>
      </c>
      <c r="C13" s="398">
        <f>SUM(C14,C32)</f>
        <v>14691.675999999999</v>
      </c>
      <c r="D13" s="662"/>
      <c r="E13" s="398">
        <f>SUM(E14,E32)</f>
        <v>14691.675999999999</v>
      </c>
      <c r="F13" s="663"/>
      <c r="G13" s="663"/>
      <c r="H13" s="710">
        <f>SUM(H14,H32)</f>
        <v>14116177.157600373</v>
      </c>
      <c r="I13" s="663"/>
      <c r="J13" s="704">
        <f>SUM(J14,J32)</f>
        <v>14116177.157600373</v>
      </c>
      <c r="K13" s="35"/>
      <c r="L13" s="704">
        <f>SUM(L14,L32)</f>
        <v>3879867.5880000005</v>
      </c>
      <c r="O13" s="40"/>
      <c r="P13" s="269"/>
      <c r="Q13" s="33"/>
      <c r="R13" s="269"/>
      <c r="S13" s="269"/>
      <c r="T13" s="269"/>
      <c r="U13" s="270"/>
      <c r="V13" s="271"/>
      <c r="W13" s="272"/>
      <c r="X13" s="273"/>
      <c r="Y13" s="273"/>
      <c r="Z13" s="273"/>
      <c r="AA13" s="273"/>
      <c r="AB13" s="40"/>
      <c r="AC13" s="269"/>
      <c r="AD13" s="33"/>
      <c r="AE13" s="269"/>
      <c r="AF13" s="269"/>
      <c r="AG13" s="269"/>
      <c r="AH13" s="270"/>
      <c r="AI13" s="271"/>
      <c r="AJ13" s="272"/>
      <c r="AK13" s="273"/>
      <c r="AL13" s="273"/>
      <c r="AM13" s="273"/>
      <c r="AN13" s="273"/>
      <c r="AO13" s="40"/>
      <c r="AP13"/>
      <c r="AQ13"/>
      <c r="AR13"/>
      <c r="AS13"/>
      <c r="AT13"/>
      <c r="AU13"/>
      <c r="AV13"/>
      <c r="AW13"/>
      <c r="AX13"/>
      <c r="AY13"/>
      <c r="AZ13"/>
      <c r="BA13"/>
      <c r="BB13" s="40"/>
      <c r="BC13" s="269"/>
      <c r="BD13" s="33"/>
      <c r="BE13" s="269"/>
      <c r="BF13" s="269"/>
      <c r="BG13" s="269"/>
      <c r="BH13" s="270"/>
      <c r="BI13" s="271"/>
      <c r="BJ13" s="272"/>
      <c r="BK13" s="273"/>
      <c r="BL13" s="273"/>
      <c r="BM13" s="273"/>
      <c r="BN13" s="273"/>
      <c r="BO13" s="40"/>
      <c r="BP13" s="269"/>
      <c r="BQ13" s="33"/>
      <c r="BR13" s="269"/>
      <c r="BS13" s="269"/>
      <c r="BT13" s="269"/>
      <c r="BU13" s="270"/>
      <c r="BV13" s="271"/>
      <c r="BW13" s="272"/>
      <c r="BX13" s="273"/>
      <c r="BY13" s="273"/>
      <c r="BZ13" s="273"/>
      <c r="CA13" s="273"/>
      <c r="CB13" s="40"/>
      <c r="CC13" s="269"/>
      <c r="CD13" s="33"/>
      <c r="CE13" s="269"/>
      <c r="CF13" s="269"/>
      <c r="CG13" s="269"/>
      <c r="CH13" s="270"/>
      <c r="CI13" s="271"/>
      <c r="CJ13" s="272"/>
      <c r="CK13" s="273"/>
      <c r="CL13" s="273"/>
      <c r="CM13" s="273"/>
      <c r="CN13" s="273"/>
      <c r="CO13" s="40"/>
      <c r="CP13" s="269"/>
      <c r="CQ13" s="33"/>
      <c r="CR13" s="269"/>
      <c r="CS13" s="269"/>
      <c r="CT13" s="269"/>
      <c r="CU13" s="270"/>
      <c r="CV13" s="271"/>
      <c r="CW13" s="272"/>
      <c r="CX13" s="273"/>
      <c r="CY13" s="273"/>
      <c r="CZ13" s="273"/>
      <c r="DA13" s="273"/>
      <c r="DB13" s="40"/>
      <c r="DC13" s="269"/>
      <c r="DD13" s="33"/>
      <c r="DE13" s="269"/>
      <c r="DF13" s="269"/>
      <c r="DG13" s="269"/>
      <c r="DH13" s="270"/>
      <c r="DI13" s="271"/>
      <c r="DJ13" s="272"/>
      <c r="DK13" s="273"/>
      <c r="DL13" s="273"/>
      <c r="DM13" s="273"/>
      <c r="DN13" s="273"/>
      <c r="DO13" s="40"/>
      <c r="DP13" s="269"/>
      <c r="DQ13" s="33"/>
      <c r="DR13" s="269"/>
      <c r="DS13" s="269"/>
      <c r="DT13" s="269"/>
      <c r="DU13" s="270"/>
      <c r="DV13" s="271"/>
      <c r="DW13" s="272"/>
      <c r="DX13" s="273"/>
      <c r="DY13" s="273"/>
      <c r="DZ13" s="273"/>
      <c r="EA13" s="273"/>
      <c r="EB13" s="40"/>
      <c r="EC13" s="269"/>
      <c r="ED13" s="33"/>
      <c r="EE13" s="269"/>
      <c r="EF13" s="269"/>
      <c r="EG13" s="269"/>
      <c r="EH13" s="270"/>
      <c r="EI13" s="271"/>
      <c r="EJ13" s="272"/>
      <c r="EK13" s="273"/>
      <c r="EL13" s="273"/>
      <c r="EM13" s="273"/>
      <c r="EN13" s="273"/>
      <c r="EO13" s="40"/>
      <c r="EP13" s="269"/>
      <c r="EQ13" s="33"/>
      <c r="ER13" s="269"/>
      <c r="ES13" s="269"/>
      <c r="ET13" s="269"/>
      <c r="EU13" s="270"/>
      <c r="EV13" s="271"/>
      <c r="EW13" s="272"/>
      <c r="EX13" s="273"/>
      <c r="EY13" s="273"/>
      <c r="EZ13" s="273"/>
      <c r="FA13" s="273"/>
      <c r="FB13" s="40"/>
      <c r="FC13" s="269"/>
      <c r="FD13" s="33"/>
      <c r="FE13" s="269"/>
      <c r="FF13" s="269"/>
      <c r="FG13" s="269"/>
      <c r="FH13" s="270"/>
      <c r="FI13" s="271"/>
      <c r="FJ13" s="272"/>
      <c r="FK13" s="273"/>
      <c r="FL13" s="273"/>
      <c r="FM13" s="273"/>
      <c r="FN13" s="273"/>
      <c r="FO13" s="40"/>
      <c r="FP13" s="269"/>
      <c r="FQ13" s="33"/>
      <c r="FR13" s="269"/>
      <c r="FS13" s="269"/>
      <c r="FT13" s="269"/>
      <c r="FU13" s="270"/>
      <c r="FV13" s="271"/>
      <c r="FW13" s="272"/>
      <c r="FX13" s="273"/>
      <c r="FY13" s="273"/>
      <c r="FZ13" s="273"/>
      <c r="GA13" s="273"/>
      <c r="GB13" s="40"/>
      <c r="GC13" s="269"/>
      <c r="GD13" s="33"/>
      <c r="GE13" s="269"/>
      <c r="GF13" s="269"/>
      <c r="GG13" s="269"/>
      <c r="GH13" s="270"/>
      <c r="GI13" s="271"/>
      <c r="GJ13" s="272"/>
      <c r="GK13" s="273"/>
      <c r="GL13" s="273"/>
      <c r="GM13" s="273"/>
      <c r="GN13" s="273"/>
      <c r="GO13" s="40"/>
      <c r="GP13" s="269"/>
      <c r="GQ13" s="33"/>
      <c r="GR13" s="269"/>
      <c r="GS13" s="269"/>
      <c r="GT13" s="269"/>
      <c r="GU13" s="270"/>
      <c r="GV13" s="271"/>
      <c r="GW13" s="272"/>
      <c r="GX13" s="273"/>
      <c r="GY13" s="273"/>
      <c r="GZ13" s="273"/>
      <c r="HA13" s="273"/>
      <c r="HB13" s="40"/>
      <c r="HC13" s="269"/>
      <c r="HD13" s="33"/>
      <c r="HE13" s="269"/>
      <c r="HF13" s="269"/>
      <c r="HG13" s="269"/>
      <c r="HH13" s="270"/>
      <c r="HI13" s="271"/>
      <c r="HJ13" s="272"/>
      <c r="HK13" s="273"/>
      <c r="HL13" s="273"/>
      <c r="HM13" s="273"/>
      <c r="HN13" s="273"/>
      <c r="HO13" s="40"/>
      <c r="HP13" s="269"/>
      <c r="HQ13" s="33"/>
      <c r="HR13" s="269"/>
      <c r="HS13" s="269"/>
      <c r="HT13" s="269"/>
      <c r="HU13" s="270"/>
      <c r="HV13" s="271"/>
      <c r="HW13" s="272"/>
      <c r="HX13" s="273"/>
      <c r="HY13" s="273"/>
      <c r="HZ13" s="273"/>
      <c r="IA13" s="273"/>
      <c r="IB13" s="40"/>
      <c r="IC13" s="269"/>
      <c r="ID13" s="33"/>
      <c r="IE13" s="269"/>
      <c r="IF13" s="269"/>
      <c r="IG13" s="269"/>
      <c r="IH13" s="270"/>
      <c r="II13" s="271"/>
      <c r="IJ13" s="272"/>
      <c r="IK13" s="38"/>
      <c r="IL13" s="38"/>
      <c r="IM13" s="38"/>
      <c r="IN13" s="38"/>
    </row>
    <row r="14" spans="1:248" s="16" customFormat="1" ht="15.75" thickBot="1">
      <c r="A14" s="3"/>
      <c r="B14" s="171" t="s">
        <v>93</v>
      </c>
      <c r="C14" s="154">
        <f>SUM(C24,C15)</f>
        <v>8595.6729999999989</v>
      </c>
      <c r="D14" s="172"/>
      <c r="E14" s="154">
        <f>SUM(E24,E15)</f>
        <v>8595.6729999999989</v>
      </c>
      <c r="F14" s="564"/>
      <c r="G14" s="565"/>
      <c r="H14" s="711">
        <f>SUM(H24,H15)</f>
        <v>9699668.9700000007</v>
      </c>
      <c r="I14" s="564"/>
      <c r="J14" s="705">
        <f>SUM(J24,J15)</f>
        <v>9699668.9700000007</v>
      </c>
      <c r="K14" s="35"/>
      <c r="L14" s="705">
        <f>SUM(L24,L15)</f>
        <v>3879867.5880000005</v>
      </c>
      <c r="O14" s="40"/>
      <c r="P14" s="269"/>
      <c r="Q14" s="33"/>
      <c r="R14" s="269"/>
      <c r="S14" s="269"/>
      <c r="T14" s="269"/>
      <c r="U14" s="270"/>
      <c r="V14" s="271"/>
      <c r="W14" s="272"/>
      <c r="X14" s="273"/>
      <c r="Y14" s="273"/>
      <c r="Z14" s="273"/>
      <c r="AA14" s="273"/>
      <c r="AB14" s="40"/>
      <c r="AC14" s="269"/>
      <c r="AD14" s="33"/>
      <c r="AE14" s="269"/>
      <c r="AF14" s="269"/>
      <c r="AG14" s="269"/>
      <c r="AH14" s="270"/>
      <c r="AI14" s="271"/>
      <c r="AJ14" s="272"/>
      <c r="AK14" s="273"/>
      <c r="AL14" s="273"/>
      <c r="AM14" s="273"/>
      <c r="AN14" s="273"/>
      <c r="AO14" s="40"/>
      <c r="AP14"/>
      <c r="AQ14"/>
      <c r="AR14"/>
      <c r="AS14"/>
      <c r="AT14"/>
      <c r="AU14"/>
      <c r="AV14"/>
      <c r="AW14"/>
      <c r="AX14"/>
      <c r="AY14"/>
      <c r="AZ14"/>
      <c r="BA14"/>
      <c r="BB14" s="40"/>
      <c r="BC14" s="269"/>
      <c r="BD14" s="33"/>
      <c r="BE14" s="269"/>
      <c r="BF14" s="269"/>
      <c r="BG14" s="269"/>
      <c r="BH14" s="270"/>
      <c r="BI14" s="271"/>
      <c r="BJ14" s="272"/>
      <c r="BK14" s="273"/>
      <c r="BL14" s="273"/>
      <c r="BM14" s="273"/>
      <c r="BN14" s="273"/>
      <c r="BO14" s="40"/>
      <c r="BP14" s="269"/>
      <c r="BQ14" s="33"/>
      <c r="BR14" s="269"/>
      <c r="BS14" s="269"/>
      <c r="BT14" s="269"/>
      <c r="BU14" s="270"/>
      <c r="BV14" s="271"/>
      <c r="BW14" s="272"/>
      <c r="BX14" s="273"/>
      <c r="BY14" s="273"/>
      <c r="BZ14" s="273"/>
      <c r="CA14" s="273"/>
      <c r="CB14" s="40"/>
      <c r="CC14" s="269"/>
      <c r="CD14" s="33"/>
      <c r="CE14" s="269"/>
      <c r="CF14" s="269"/>
      <c r="CG14" s="269"/>
      <c r="CH14" s="270"/>
      <c r="CI14" s="271"/>
      <c r="CJ14" s="272"/>
      <c r="CK14" s="273"/>
      <c r="CL14" s="273"/>
      <c r="CM14" s="273"/>
      <c r="CN14" s="273"/>
      <c r="CO14" s="40"/>
      <c r="CP14" s="269"/>
      <c r="CQ14" s="33"/>
      <c r="CR14" s="269"/>
      <c r="CS14" s="269"/>
      <c r="CT14" s="269"/>
      <c r="CU14" s="270"/>
      <c r="CV14" s="271"/>
      <c r="CW14" s="272"/>
      <c r="CX14" s="273"/>
      <c r="CY14" s="273"/>
      <c r="CZ14" s="273"/>
      <c r="DA14" s="273"/>
      <c r="DB14" s="40"/>
      <c r="DC14" s="269"/>
      <c r="DD14" s="33"/>
      <c r="DE14" s="269"/>
      <c r="DF14" s="269"/>
      <c r="DG14" s="269"/>
      <c r="DH14" s="270"/>
      <c r="DI14" s="271"/>
      <c r="DJ14" s="272"/>
      <c r="DK14" s="273"/>
      <c r="DL14" s="273"/>
      <c r="DM14" s="273"/>
      <c r="DN14" s="273"/>
      <c r="DO14" s="40"/>
      <c r="DP14" s="269"/>
      <c r="DQ14" s="33"/>
      <c r="DR14" s="269"/>
      <c r="DS14" s="269"/>
      <c r="DT14" s="269"/>
      <c r="DU14" s="270"/>
      <c r="DV14" s="271"/>
      <c r="DW14" s="272"/>
      <c r="DX14" s="273"/>
      <c r="DY14" s="273"/>
      <c r="DZ14" s="273"/>
      <c r="EA14" s="273"/>
      <c r="EB14" s="40"/>
      <c r="EC14" s="269"/>
      <c r="ED14" s="33"/>
      <c r="EE14" s="269"/>
      <c r="EF14" s="269"/>
      <c r="EG14" s="269"/>
      <c r="EH14" s="270"/>
      <c r="EI14" s="271"/>
      <c r="EJ14" s="272"/>
      <c r="EK14" s="273"/>
      <c r="EL14" s="273"/>
      <c r="EM14" s="273"/>
      <c r="EN14" s="273"/>
      <c r="EO14" s="40"/>
      <c r="EP14" s="269"/>
      <c r="EQ14" s="33"/>
      <c r="ER14" s="269"/>
      <c r="ES14" s="269"/>
      <c r="ET14" s="269"/>
      <c r="EU14" s="270"/>
      <c r="EV14" s="271"/>
      <c r="EW14" s="272"/>
      <c r="EX14" s="273"/>
      <c r="EY14" s="273"/>
      <c r="EZ14" s="273"/>
      <c r="FA14" s="273"/>
      <c r="FB14" s="40"/>
      <c r="FC14" s="269"/>
      <c r="FD14" s="33"/>
      <c r="FE14" s="269"/>
      <c r="FF14" s="269"/>
      <c r="FG14" s="269"/>
      <c r="FH14" s="270"/>
      <c r="FI14" s="271"/>
      <c r="FJ14" s="272"/>
      <c r="FK14" s="273"/>
      <c r="FL14" s="273"/>
      <c r="FM14" s="273"/>
      <c r="FN14" s="273"/>
      <c r="FO14" s="40"/>
      <c r="FP14" s="269"/>
      <c r="FQ14" s="33"/>
      <c r="FR14" s="269"/>
      <c r="FS14" s="269"/>
      <c r="FT14" s="269"/>
      <c r="FU14" s="270"/>
      <c r="FV14" s="271"/>
      <c r="FW14" s="272"/>
      <c r="FX14" s="273"/>
      <c r="FY14" s="273"/>
      <c r="FZ14" s="273"/>
      <c r="GA14" s="273"/>
      <c r="GB14" s="40"/>
      <c r="GC14" s="269"/>
      <c r="GD14" s="33"/>
      <c r="GE14" s="269"/>
      <c r="GF14" s="269"/>
      <c r="GG14" s="269"/>
      <c r="GH14" s="270"/>
      <c r="GI14" s="271"/>
      <c r="GJ14" s="272"/>
      <c r="GK14" s="273"/>
      <c r="GL14" s="273"/>
      <c r="GM14" s="273"/>
      <c r="GN14" s="273"/>
      <c r="GO14" s="40"/>
      <c r="GP14" s="269"/>
      <c r="GQ14" s="33"/>
      <c r="GR14" s="269"/>
      <c r="GS14" s="269"/>
      <c r="GT14" s="269"/>
      <c r="GU14" s="270"/>
      <c r="GV14" s="271"/>
      <c r="GW14" s="272"/>
      <c r="GX14" s="273"/>
      <c r="GY14" s="273"/>
      <c r="GZ14" s="273"/>
      <c r="HA14" s="273"/>
      <c r="HB14" s="40"/>
      <c r="HC14" s="269"/>
      <c r="HD14" s="33"/>
      <c r="HE14" s="269"/>
      <c r="HF14" s="269"/>
      <c r="HG14" s="269"/>
      <c r="HH14" s="270"/>
      <c r="HI14" s="271"/>
      <c r="HJ14" s="272"/>
      <c r="HK14" s="273"/>
      <c r="HL14" s="273"/>
      <c r="HM14" s="273"/>
      <c r="HN14" s="273"/>
      <c r="HO14" s="40"/>
      <c r="HP14" s="269"/>
      <c r="HQ14" s="33"/>
      <c r="HR14" s="269"/>
      <c r="HS14" s="269"/>
      <c r="HT14" s="269"/>
      <c r="HU14" s="270"/>
      <c r="HV14" s="271"/>
      <c r="HW14" s="272"/>
      <c r="HX14" s="273"/>
      <c r="HY14" s="273"/>
      <c r="HZ14" s="273"/>
      <c r="IA14" s="273"/>
      <c r="IB14" s="40"/>
      <c r="IC14" s="269"/>
      <c r="ID14" s="33"/>
      <c r="IE14" s="269"/>
      <c r="IF14" s="269"/>
      <c r="IG14" s="269"/>
      <c r="IH14" s="270"/>
      <c r="II14" s="271"/>
      <c r="IJ14" s="272"/>
      <c r="IK14" s="38"/>
      <c r="IL14" s="38"/>
      <c r="IM14" s="38"/>
      <c r="IN14" s="38"/>
    </row>
    <row r="15" spans="1:248" s="16" customFormat="1" ht="15.75" thickBot="1">
      <c r="A15" s="3"/>
      <c r="B15" s="567" t="s">
        <v>94</v>
      </c>
      <c r="C15" s="74">
        <f>SUM(C16:C23)</f>
        <v>3360.38</v>
      </c>
      <c r="D15" s="568"/>
      <c r="E15" s="74">
        <f>SUM(E16:E23)</f>
        <v>3360.38</v>
      </c>
      <c r="F15" s="569"/>
      <c r="G15" s="569"/>
      <c r="H15" s="712">
        <f>SUM(H16:H23)</f>
        <v>3783787.8799999994</v>
      </c>
      <c r="I15" s="570"/>
      <c r="J15" s="706">
        <f>SUM(J16:J23)</f>
        <v>3783787.8799999994</v>
      </c>
      <c r="K15" s="35"/>
      <c r="L15" s="706">
        <f>SUM(L16:L23)</f>
        <v>1513515.152</v>
      </c>
      <c r="O15" s="40"/>
      <c r="P15" s="269"/>
      <c r="Q15" s="33"/>
      <c r="R15" s="269"/>
      <c r="S15" s="269"/>
      <c r="T15" s="269"/>
      <c r="U15" s="270"/>
      <c r="V15" s="271"/>
      <c r="W15" s="272"/>
      <c r="X15" s="273"/>
      <c r="Y15" s="273"/>
      <c r="Z15" s="273"/>
      <c r="AA15" s="273"/>
      <c r="AB15" s="40"/>
      <c r="AC15" s="269"/>
      <c r="AD15" s="33"/>
      <c r="AE15" s="269"/>
      <c r="AF15" s="269"/>
      <c r="AG15" s="269"/>
      <c r="AH15" s="270"/>
      <c r="AI15" s="271"/>
      <c r="AJ15" s="272"/>
      <c r="AK15" s="273"/>
      <c r="AL15" s="273"/>
      <c r="AM15" s="273"/>
      <c r="AN15" s="273"/>
      <c r="AO15" s="40"/>
      <c r="AP15"/>
      <c r="AQ15"/>
      <c r="AR15"/>
      <c r="AS15"/>
      <c r="AT15"/>
      <c r="AU15"/>
      <c r="AV15"/>
      <c r="AW15"/>
      <c r="AX15"/>
      <c r="AY15"/>
      <c r="AZ15"/>
      <c r="BA15"/>
      <c r="BB15" s="40"/>
      <c r="BC15" s="269"/>
      <c r="BD15" s="33"/>
      <c r="BE15" s="269"/>
      <c r="BF15" s="269"/>
      <c r="BG15" s="269"/>
      <c r="BH15" s="270"/>
      <c r="BI15" s="271"/>
      <c r="BJ15" s="272"/>
      <c r="BK15" s="273"/>
      <c r="BL15" s="273"/>
      <c r="BM15" s="273"/>
      <c r="BN15" s="273"/>
      <c r="BO15" s="40"/>
      <c r="BP15" s="269"/>
      <c r="BQ15" s="33"/>
      <c r="BR15" s="269"/>
      <c r="BS15" s="269"/>
      <c r="BT15" s="269"/>
      <c r="BU15" s="270"/>
      <c r="BV15" s="271"/>
      <c r="BW15" s="272"/>
      <c r="BX15" s="273"/>
      <c r="BY15" s="273"/>
      <c r="BZ15" s="273"/>
      <c r="CA15" s="273"/>
      <c r="CB15" s="40"/>
      <c r="CC15" s="269"/>
      <c r="CD15" s="33"/>
      <c r="CE15" s="269"/>
      <c r="CF15" s="269"/>
      <c r="CG15" s="269"/>
      <c r="CH15" s="270"/>
      <c r="CI15" s="271"/>
      <c r="CJ15" s="272"/>
      <c r="CK15" s="273"/>
      <c r="CL15" s="273"/>
      <c r="CM15" s="273"/>
      <c r="CN15" s="273"/>
      <c r="CO15" s="40"/>
      <c r="CP15" s="269"/>
      <c r="CQ15" s="33"/>
      <c r="CR15" s="269"/>
      <c r="CS15" s="269"/>
      <c r="CT15" s="269"/>
      <c r="CU15" s="270"/>
      <c r="CV15" s="271"/>
      <c r="CW15" s="272"/>
      <c r="CX15" s="273"/>
      <c r="CY15" s="273"/>
      <c r="CZ15" s="273"/>
      <c r="DA15" s="273"/>
      <c r="DB15" s="40"/>
      <c r="DC15" s="269"/>
      <c r="DD15" s="33"/>
      <c r="DE15" s="269"/>
      <c r="DF15" s="269"/>
      <c r="DG15" s="269"/>
      <c r="DH15" s="270"/>
      <c r="DI15" s="271"/>
      <c r="DJ15" s="272"/>
      <c r="DK15" s="273"/>
      <c r="DL15" s="273"/>
      <c r="DM15" s="273"/>
      <c r="DN15" s="273"/>
      <c r="DO15" s="40"/>
      <c r="DP15" s="269"/>
      <c r="DQ15" s="33"/>
      <c r="DR15" s="269"/>
      <c r="DS15" s="269"/>
      <c r="DT15" s="269"/>
      <c r="DU15" s="270"/>
      <c r="DV15" s="271"/>
      <c r="DW15" s="272"/>
      <c r="DX15" s="273"/>
      <c r="DY15" s="273"/>
      <c r="DZ15" s="273"/>
      <c r="EA15" s="273"/>
      <c r="EB15" s="40"/>
      <c r="EC15" s="269"/>
      <c r="ED15" s="33"/>
      <c r="EE15" s="269"/>
      <c r="EF15" s="269"/>
      <c r="EG15" s="269"/>
      <c r="EH15" s="270"/>
      <c r="EI15" s="271"/>
      <c r="EJ15" s="272"/>
      <c r="EK15" s="273"/>
      <c r="EL15" s="273"/>
      <c r="EM15" s="273"/>
      <c r="EN15" s="273"/>
      <c r="EO15" s="40"/>
      <c r="EP15" s="269"/>
      <c r="EQ15" s="33"/>
      <c r="ER15" s="269"/>
      <c r="ES15" s="269"/>
      <c r="ET15" s="269"/>
      <c r="EU15" s="270"/>
      <c r="EV15" s="271"/>
      <c r="EW15" s="272"/>
      <c r="EX15" s="273"/>
      <c r="EY15" s="273"/>
      <c r="EZ15" s="273"/>
      <c r="FA15" s="273"/>
      <c r="FB15" s="40"/>
      <c r="FC15" s="269"/>
      <c r="FD15" s="33"/>
      <c r="FE15" s="269"/>
      <c r="FF15" s="269"/>
      <c r="FG15" s="269"/>
      <c r="FH15" s="270"/>
      <c r="FI15" s="271"/>
      <c r="FJ15" s="272"/>
      <c r="FK15" s="273"/>
      <c r="FL15" s="273"/>
      <c r="FM15" s="273"/>
      <c r="FN15" s="273"/>
      <c r="FO15" s="40"/>
      <c r="FP15" s="269"/>
      <c r="FQ15" s="33"/>
      <c r="FR15" s="269"/>
      <c r="FS15" s="269"/>
      <c r="FT15" s="269"/>
      <c r="FU15" s="270"/>
      <c r="FV15" s="271"/>
      <c r="FW15" s="272"/>
      <c r="FX15" s="273"/>
      <c r="FY15" s="273"/>
      <c r="FZ15" s="273"/>
      <c r="GA15" s="273"/>
      <c r="GB15" s="40"/>
      <c r="GC15" s="269"/>
      <c r="GD15" s="33"/>
      <c r="GE15" s="269"/>
      <c r="GF15" s="269"/>
      <c r="GG15" s="269"/>
      <c r="GH15" s="270"/>
      <c r="GI15" s="271"/>
      <c r="GJ15" s="272"/>
      <c r="GK15" s="273"/>
      <c r="GL15" s="273"/>
      <c r="GM15" s="273"/>
      <c r="GN15" s="273"/>
      <c r="GO15" s="40"/>
      <c r="GP15" s="269"/>
      <c r="GQ15" s="33"/>
      <c r="GR15" s="269"/>
      <c r="GS15" s="269"/>
      <c r="GT15" s="269"/>
      <c r="GU15" s="270"/>
      <c r="GV15" s="271"/>
      <c r="GW15" s="272"/>
      <c r="GX15" s="273"/>
      <c r="GY15" s="273"/>
      <c r="GZ15" s="273"/>
      <c r="HA15" s="273"/>
      <c r="HB15" s="40"/>
      <c r="HC15" s="269"/>
      <c r="HD15" s="33"/>
      <c r="HE15" s="269"/>
      <c r="HF15" s="269"/>
      <c r="HG15" s="269"/>
      <c r="HH15" s="270"/>
      <c r="HI15" s="271"/>
      <c r="HJ15" s="272"/>
      <c r="HK15" s="273"/>
      <c r="HL15" s="273"/>
      <c r="HM15" s="273"/>
      <c r="HN15" s="273"/>
      <c r="HO15" s="40"/>
      <c r="HP15" s="269"/>
      <c r="HQ15" s="33"/>
      <c r="HR15" s="269"/>
      <c r="HS15" s="269"/>
      <c r="HT15" s="269"/>
      <c r="HU15" s="270"/>
      <c r="HV15" s="271"/>
      <c r="HW15" s="272"/>
      <c r="HX15" s="273"/>
      <c r="HY15" s="273"/>
      <c r="HZ15" s="273"/>
      <c r="IA15" s="273"/>
      <c r="IB15" s="40"/>
      <c r="IC15" s="269"/>
      <c r="ID15" s="33"/>
      <c r="IE15" s="269"/>
      <c r="IF15" s="269"/>
      <c r="IG15" s="269"/>
      <c r="IH15" s="270"/>
      <c r="II15" s="271"/>
      <c r="IJ15" s="272"/>
      <c r="IK15" s="38"/>
      <c r="IL15" s="38"/>
      <c r="IM15" s="38"/>
      <c r="IN15" s="38"/>
    </row>
    <row r="16" spans="1:248" s="16" customFormat="1" ht="15.75" thickBot="1">
      <c r="A16" s="3"/>
      <c r="B16" s="572" t="str">
        <f>'CUADRO DE AREAS'!C17</f>
        <v>Reserva Víal - Intersección AK 68-  Av. Congreso Eucaristico por AC 22 - Av. Ferrocarril de O. - (1)</v>
      </c>
      <c r="C16" s="71">
        <f>'CUADRO DE AREAS'!D17</f>
        <v>529.32000000000005</v>
      </c>
      <c r="D16" s="170"/>
      <c r="E16" s="71">
        <f t="shared" ref="E16:E23" si="0">SUM(C16:D16)</f>
        <v>529.32000000000005</v>
      </c>
      <c r="F16" s="141">
        <v>1126</v>
      </c>
      <c r="G16" s="141"/>
      <c r="H16" s="28">
        <f t="shared" ref="H16:H23" si="1">E16*F16</f>
        <v>596014.32000000007</v>
      </c>
      <c r="I16" s="573"/>
      <c r="J16" s="625">
        <f t="shared" ref="J16:J23" si="2">SUM(H16:I16)</f>
        <v>596014.32000000007</v>
      </c>
      <c r="K16" s="395"/>
      <c r="L16" s="625">
        <f t="shared" ref="L16:L23" si="3">(SUM(J16:K16))*(0.4)</f>
        <v>238405.72800000003</v>
      </c>
      <c r="M16" s="272"/>
      <c r="N16" s="273"/>
      <c r="O16" s="40"/>
      <c r="P16" s="269"/>
      <c r="Q16" s="33"/>
      <c r="R16" s="269"/>
      <c r="S16" s="269"/>
      <c r="T16" s="269"/>
      <c r="U16" s="270"/>
      <c r="V16" s="271"/>
      <c r="W16" s="272"/>
      <c r="X16" s="273"/>
      <c r="Y16" s="273"/>
      <c r="Z16" s="273"/>
      <c r="AA16" s="273"/>
      <c r="AB16" s="40"/>
      <c r="AC16" s="269"/>
      <c r="AD16" s="33"/>
      <c r="AE16" s="269"/>
      <c r="AF16" s="269"/>
      <c r="AG16" s="269"/>
      <c r="AH16" s="270"/>
      <c r="AI16" s="271"/>
      <c r="AJ16" s="272"/>
      <c r="AK16" s="273"/>
      <c r="AL16" s="273"/>
      <c r="AM16" s="273"/>
      <c r="AN16" s="273"/>
      <c r="AO16" s="40"/>
      <c r="AP16"/>
      <c r="AQ16"/>
      <c r="AR16"/>
      <c r="AS16"/>
      <c r="AT16"/>
      <c r="AU16"/>
      <c r="AV16"/>
      <c r="AW16"/>
      <c r="AX16"/>
      <c r="AY16"/>
      <c r="AZ16"/>
      <c r="BA16"/>
      <c r="BB16" s="40"/>
      <c r="BC16" s="269"/>
      <c r="BD16" s="33"/>
      <c r="BE16" s="269"/>
      <c r="BF16" s="269"/>
      <c r="BG16" s="269"/>
      <c r="BH16" s="270"/>
      <c r="BI16" s="271"/>
      <c r="BJ16" s="272"/>
      <c r="BK16" s="273"/>
      <c r="BL16" s="273"/>
      <c r="BM16" s="273"/>
      <c r="BN16" s="273"/>
      <c r="BO16" s="40"/>
      <c r="BP16" s="269"/>
      <c r="BQ16" s="33"/>
      <c r="BR16" s="269"/>
      <c r="BS16" s="269"/>
      <c r="BT16" s="269"/>
      <c r="BU16" s="270"/>
      <c r="BV16" s="271"/>
      <c r="BW16" s="272"/>
      <c r="BX16" s="273"/>
      <c r="BY16" s="273"/>
      <c r="BZ16" s="273"/>
      <c r="CA16" s="273"/>
      <c r="CB16" s="40"/>
      <c r="CC16" s="269"/>
      <c r="CD16" s="33"/>
      <c r="CE16" s="269"/>
      <c r="CF16" s="269"/>
      <c r="CG16" s="269"/>
      <c r="CH16" s="270"/>
      <c r="CI16" s="271"/>
      <c r="CJ16" s="272"/>
      <c r="CK16" s="273"/>
      <c r="CL16" s="273"/>
      <c r="CM16" s="273"/>
      <c r="CN16" s="273"/>
      <c r="CO16" s="40"/>
      <c r="CP16" s="269"/>
      <c r="CQ16" s="33"/>
      <c r="CR16" s="269"/>
      <c r="CS16" s="269"/>
      <c r="CT16" s="269"/>
      <c r="CU16" s="270"/>
      <c r="CV16" s="271"/>
      <c r="CW16" s="272"/>
      <c r="CX16" s="273"/>
      <c r="CY16" s="273"/>
      <c r="CZ16" s="273"/>
      <c r="DA16" s="273"/>
      <c r="DB16" s="40"/>
      <c r="DC16" s="269"/>
      <c r="DD16" s="33"/>
      <c r="DE16" s="269"/>
      <c r="DF16" s="269"/>
      <c r="DG16" s="269"/>
      <c r="DH16" s="270"/>
      <c r="DI16" s="271"/>
      <c r="DJ16" s="272"/>
      <c r="DK16" s="273"/>
      <c r="DL16" s="273"/>
      <c r="DM16" s="273"/>
      <c r="DN16" s="273"/>
      <c r="DO16" s="40"/>
      <c r="DP16" s="269"/>
      <c r="DQ16" s="33"/>
      <c r="DR16" s="269"/>
      <c r="DS16" s="269"/>
      <c r="DT16" s="269"/>
      <c r="DU16" s="270"/>
      <c r="DV16" s="271"/>
      <c r="DW16" s="272"/>
      <c r="DX16" s="273"/>
      <c r="DY16" s="273"/>
      <c r="DZ16" s="273"/>
      <c r="EA16" s="273"/>
      <c r="EB16" s="40"/>
      <c r="EC16" s="269"/>
      <c r="ED16" s="33"/>
      <c r="EE16" s="269"/>
      <c r="EF16" s="269"/>
      <c r="EG16" s="269"/>
      <c r="EH16" s="270"/>
      <c r="EI16" s="271"/>
      <c r="EJ16" s="272"/>
      <c r="EK16" s="273"/>
      <c r="EL16" s="273"/>
      <c r="EM16" s="273"/>
      <c r="EN16" s="273"/>
      <c r="EO16" s="40"/>
      <c r="EP16" s="269"/>
      <c r="EQ16" s="33"/>
      <c r="ER16" s="269"/>
      <c r="ES16" s="269"/>
      <c r="ET16" s="269"/>
      <c r="EU16" s="270"/>
      <c r="EV16" s="271"/>
      <c r="EW16" s="272"/>
      <c r="EX16" s="273"/>
      <c r="EY16" s="273"/>
      <c r="EZ16" s="273"/>
      <c r="FA16" s="273"/>
      <c r="FB16" s="40"/>
      <c r="FC16" s="269"/>
      <c r="FD16" s="33"/>
      <c r="FE16" s="269"/>
      <c r="FF16" s="269"/>
      <c r="FG16" s="269"/>
      <c r="FH16" s="270"/>
      <c r="FI16" s="271"/>
      <c r="FJ16" s="272"/>
      <c r="FK16" s="273"/>
      <c r="FL16" s="273"/>
      <c r="FM16" s="273"/>
      <c r="FN16" s="273"/>
      <c r="FO16" s="40"/>
      <c r="FP16" s="269"/>
      <c r="FQ16" s="33"/>
      <c r="FR16" s="269"/>
      <c r="FS16" s="269"/>
      <c r="FT16" s="269"/>
      <c r="FU16" s="270"/>
      <c r="FV16" s="271"/>
      <c r="FW16" s="272"/>
      <c r="FX16" s="273"/>
      <c r="FY16" s="273"/>
      <c r="FZ16" s="273"/>
      <c r="GA16" s="273"/>
      <c r="GB16" s="40"/>
      <c r="GC16" s="269"/>
      <c r="GD16" s="33"/>
      <c r="GE16" s="269"/>
      <c r="GF16" s="269"/>
      <c r="GG16" s="269"/>
      <c r="GH16" s="270"/>
      <c r="GI16" s="271"/>
      <c r="GJ16" s="272"/>
      <c r="GK16" s="273"/>
      <c r="GL16" s="273"/>
      <c r="GM16" s="273"/>
      <c r="GN16" s="273"/>
      <c r="GO16" s="40"/>
      <c r="GP16" s="269"/>
      <c r="GQ16" s="33"/>
      <c r="GR16" s="269"/>
      <c r="GS16" s="269"/>
      <c r="GT16" s="269"/>
      <c r="GU16" s="270"/>
      <c r="GV16" s="271"/>
      <c r="GW16" s="272"/>
      <c r="GX16" s="273"/>
      <c r="GY16" s="273"/>
      <c r="GZ16" s="273"/>
      <c r="HA16" s="273"/>
      <c r="HB16" s="40"/>
      <c r="HC16" s="269"/>
      <c r="HD16" s="33"/>
      <c r="HE16" s="269"/>
      <c r="HF16" s="269"/>
      <c r="HG16" s="269"/>
      <c r="HH16" s="270"/>
      <c r="HI16" s="271"/>
      <c r="HJ16" s="272"/>
      <c r="HK16" s="273"/>
      <c r="HL16" s="273"/>
      <c r="HM16" s="273"/>
      <c r="HN16" s="273"/>
      <c r="HO16" s="40"/>
      <c r="HP16" s="269"/>
      <c r="HQ16" s="33"/>
      <c r="HR16" s="269"/>
      <c r="HS16" s="269"/>
      <c r="HT16" s="269"/>
      <c r="HU16" s="270"/>
      <c r="HV16" s="271"/>
      <c r="HW16" s="272"/>
      <c r="HX16" s="273"/>
      <c r="HY16" s="273"/>
      <c r="HZ16" s="273"/>
      <c r="IA16" s="273"/>
      <c r="IB16" s="40"/>
      <c r="IC16" s="269"/>
      <c r="ID16" s="33"/>
      <c r="IE16" s="269"/>
      <c r="IF16" s="269"/>
      <c r="IG16" s="269"/>
      <c r="IH16" s="270"/>
      <c r="II16" s="271"/>
      <c r="IJ16" s="272"/>
      <c r="IK16" s="38"/>
      <c r="IL16" s="38"/>
      <c r="IM16" s="38"/>
      <c r="IN16" s="38"/>
    </row>
    <row r="17" spans="1:248" s="16" customFormat="1" ht="15.75" thickBot="1">
      <c r="A17" s="3"/>
      <c r="B17" s="572" t="str">
        <f>'CUADRO DE AREAS'!C18</f>
        <v>Reserva Víal - AC 22 - Av. Ferrocarril de Occidente - (2)</v>
      </c>
      <c r="C17" s="71">
        <f>'CUADRO DE AREAS'!D18</f>
        <v>1560.49</v>
      </c>
      <c r="D17" s="170"/>
      <c r="E17" s="71">
        <f t="shared" si="0"/>
        <v>1560.49</v>
      </c>
      <c r="F17" s="141">
        <v>1126</v>
      </c>
      <c r="G17" s="141"/>
      <c r="H17" s="28">
        <f t="shared" si="1"/>
        <v>1757111.74</v>
      </c>
      <c r="I17" s="573"/>
      <c r="J17" s="625">
        <f t="shared" si="2"/>
        <v>1757111.74</v>
      </c>
      <c r="K17" s="35"/>
      <c r="L17" s="625">
        <f t="shared" si="3"/>
        <v>702844.696</v>
      </c>
      <c r="M17"/>
      <c r="N17"/>
      <c r="O17"/>
      <c r="P17"/>
      <c r="Q17" s="33"/>
      <c r="R17" s="269"/>
      <c r="S17" s="269"/>
      <c r="T17" s="269"/>
      <c r="U17" s="270"/>
      <c r="V17" s="271"/>
      <c r="W17" s="272"/>
      <c r="X17" s="273"/>
      <c r="Y17" s="273"/>
      <c r="Z17" s="273"/>
      <c r="AA17" s="273"/>
      <c r="AB17" s="40"/>
      <c r="AC17" s="269"/>
      <c r="AD17" s="33"/>
      <c r="AE17" s="269"/>
      <c r="AF17" s="269"/>
      <c r="AG17" s="269"/>
      <c r="AH17" s="270"/>
      <c r="AI17" s="271"/>
      <c r="AJ17" s="272"/>
      <c r="AK17" s="273"/>
      <c r="AL17" s="273"/>
      <c r="AM17" s="273"/>
      <c r="AN17" s="273"/>
      <c r="AO17" s="40"/>
      <c r="AP17"/>
      <c r="AQ17"/>
      <c r="AR17"/>
      <c r="AS17"/>
      <c r="AT17"/>
      <c r="AU17"/>
      <c r="AV17"/>
      <c r="AW17"/>
      <c r="AX17"/>
      <c r="AY17"/>
      <c r="AZ17"/>
      <c r="BA17"/>
      <c r="BB17" s="40"/>
      <c r="BC17" s="269"/>
      <c r="BD17" s="33"/>
      <c r="BE17" s="269"/>
      <c r="BF17" s="269"/>
      <c r="BG17" s="269"/>
      <c r="BH17" s="270"/>
      <c r="BI17" s="271"/>
      <c r="BJ17" s="272"/>
      <c r="BK17" s="273"/>
      <c r="BL17" s="273"/>
      <c r="BM17" s="273"/>
      <c r="BN17" s="273"/>
      <c r="BO17" s="40"/>
      <c r="BP17" s="269"/>
      <c r="BQ17" s="33"/>
      <c r="BR17" s="269"/>
      <c r="BS17" s="269"/>
      <c r="BT17" s="269"/>
      <c r="BU17" s="270"/>
      <c r="BV17" s="271"/>
      <c r="BW17" s="272"/>
      <c r="BX17" s="273"/>
      <c r="BY17" s="273"/>
      <c r="BZ17" s="273"/>
      <c r="CA17" s="273"/>
      <c r="CB17" s="40"/>
      <c r="CC17" s="269"/>
      <c r="CD17" s="33"/>
      <c r="CE17" s="269"/>
      <c r="CF17" s="269"/>
      <c r="CG17" s="269"/>
      <c r="CH17" s="270"/>
      <c r="CI17" s="271"/>
      <c r="CJ17" s="272"/>
      <c r="CK17" s="273"/>
      <c r="CL17" s="273"/>
      <c r="CM17" s="273"/>
      <c r="CN17" s="273"/>
      <c r="CO17" s="40"/>
      <c r="CP17" s="269"/>
      <c r="CQ17" s="33"/>
      <c r="CR17" s="269"/>
      <c r="CS17" s="269"/>
      <c r="CT17" s="269"/>
      <c r="CU17" s="270"/>
      <c r="CV17" s="271"/>
      <c r="CW17" s="272"/>
      <c r="CX17" s="273"/>
      <c r="CY17" s="273"/>
      <c r="CZ17" s="273"/>
      <c r="DA17" s="273"/>
      <c r="DB17" s="40"/>
      <c r="DC17" s="269"/>
      <c r="DD17" s="33"/>
      <c r="DE17" s="269"/>
      <c r="DF17" s="269"/>
      <c r="DG17" s="269"/>
      <c r="DH17" s="270"/>
      <c r="DI17" s="271"/>
      <c r="DJ17" s="272"/>
      <c r="DK17" s="273"/>
      <c r="DL17" s="273"/>
      <c r="DM17" s="273"/>
      <c r="DN17" s="273"/>
      <c r="DO17" s="40"/>
      <c r="DP17" s="269"/>
      <c r="DQ17" s="33"/>
      <c r="DR17" s="269"/>
      <c r="DS17" s="269"/>
      <c r="DT17" s="269"/>
      <c r="DU17" s="270"/>
      <c r="DV17" s="271"/>
      <c r="DW17" s="272"/>
      <c r="DX17" s="273"/>
      <c r="DY17" s="273"/>
      <c r="DZ17" s="273"/>
      <c r="EA17" s="273"/>
      <c r="EB17" s="40"/>
      <c r="EC17" s="269"/>
      <c r="ED17" s="33"/>
      <c r="EE17" s="269"/>
      <c r="EF17" s="269"/>
      <c r="EG17" s="269"/>
      <c r="EH17" s="270"/>
      <c r="EI17" s="271"/>
      <c r="EJ17" s="272"/>
      <c r="EK17" s="273"/>
      <c r="EL17" s="273"/>
      <c r="EM17" s="273"/>
      <c r="EN17" s="273"/>
      <c r="EO17" s="40"/>
      <c r="EP17" s="269"/>
      <c r="EQ17" s="33"/>
      <c r="ER17" s="269"/>
      <c r="ES17" s="269"/>
      <c r="ET17" s="269"/>
      <c r="EU17" s="270"/>
      <c r="EV17" s="271"/>
      <c r="EW17" s="272"/>
      <c r="EX17" s="273"/>
      <c r="EY17" s="273"/>
      <c r="EZ17" s="273"/>
      <c r="FA17" s="273"/>
      <c r="FB17" s="40"/>
      <c r="FC17" s="269"/>
      <c r="FD17" s="33"/>
      <c r="FE17" s="269"/>
      <c r="FF17" s="269"/>
      <c r="FG17" s="269"/>
      <c r="FH17" s="270"/>
      <c r="FI17" s="271"/>
      <c r="FJ17" s="272"/>
      <c r="FK17" s="273"/>
      <c r="FL17" s="273"/>
      <c r="FM17" s="273"/>
      <c r="FN17" s="273"/>
      <c r="FO17" s="40"/>
      <c r="FP17" s="269"/>
      <c r="FQ17" s="33"/>
      <c r="FR17" s="269"/>
      <c r="FS17" s="269"/>
      <c r="FT17" s="269"/>
      <c r="FU17" s="270"/>
      <c r="FV17" s="271"/>
      <c r="FW17" s="272"/>
      <c r="FX17" s="273"/>
      <c r="FY17" s="273"/>
      <c r="FZ17" s="273"/>
      <c r="GA17" s="273"/>
      <c r="GB17" s="40"/>
      <c r="GC17" s="269"/>
      <c r="GD17" s="33"/>
      <c r="GE17" s="269"/>
      <c r="GF17" s="269"/>
      <c r="GG17" s="269"/>
      <c r="GH17" s="270"/>
      <c r="GI17" s="271"/>
      <c r="GJ17" s="272"/>
      <c r="GK17" s="273"/>
      <c r="GL17" s="273"/>
      <c r="GM17" s="273"/>
      <c r="GN17" s="273"/>
      <c r="GO17" s="40"/>
      <c r="GP17" s="269"/>
      <c r="GQ17" s="33"/>
      <c r="GR17" s="269"/>
      <c r="GS17" s="269"/>
      <c r="GT17" s="269"/>
      <c r="GU17" s="270"/>
      <c r="GV17" s="271"/>
      <c r="GW17" s="272"/>
      <c r="GX17" s="273"/>
      <c r="GY17" s="273"/>
      <c r="GZ17" s="273"/>
      <c r="HA17" s="273"/>
      <c r="HB17" s="40"/>
      <c r="HC17" s="269"/>
      <c r="HD17" s="33"/>
      <c r="HE17" s="269"/>
      <c r="HF17" s="269"/>
      <c r="HG17" s="269"/>
      <c r="HH17" s="270"/>
      <c r="HI17" s="271"/>
      <c r="HJ17" s="272"/>
      <c r="HK17" s="273"/>
      <c r="HL17" s="273"/>
      <c r="HM17" s="273"/>
      <c r="HN17" s="273"/>
      <c r="HO17" s="40"/>
      <c r="HP17" s="269"/>
      <c r="HQ17" s="33"/>
      <c r="HR17" s="269"/>
      <c r="HS17" s="269"/>
      <c r="HT17" s="269"/>
      <c r="HU17" s="270"/>
      <c r="HV17" s="271"/>
      <c r="HW17" s="272"/>
      <c r="HX17" s="273"/>
      <c r="HY17" s="273"/>
      <c r="HZ17" s="273"/>
      <c r="IA17" s="273"/>
      <c r="IB17" s="40"/>
      <c r="IC17" s="269"/>
      <c r="ID17" s="33"/>
      <c r="IE17" s="269"/>
      <c r="IF17" s="269"/>
      <c r="IG17" s="269"/>
      <c r="IH17" s="270"/>
      <c r="II17" s="271"/>
      <c r="IJ17" s="272"/>
      <c r="IK17" s="38"/>
      <c r="IL17" s="38"/>
      <c r="IM17" s="38"/>
      <c r="IN17" s="38"/>
    </row>
    <row r="18" spans="1:248" s="16" customFormat="1" ht="15.75" thickBot="1">
      <c r="A18" s="3"/>
      <c r="B18" s="572" t="str">
        <f>'CUADRO DE AREAS'!C19</f>
        <v>Reserva Víal AK 68 - Av.  Congreso Eucarístico  (1)</v>
      </c>
      <c r="C18" s="71">
        <f>'CUADRO DE AREAS'!D19</f>
        <v>2.5299999999999998</v>
      </c>
      <c r="D18" s="170"/>
      <c r="E18" s="71">
        <f t="shared" si="0"/>
        <v>2.5299999999999998</v>
      </c>
      <c r="F18" s="141">
        <v>1126</v>
      </c>
      <c r="G18" s="141"/>
      <c r="H18" s="28">
        <f t="shared" si="1"/>
        <v>2848.7799999999997</v>
      </c>
      <c r="I18" s="573"/>
      <c r="J18" s="625">
        <f t="shared" si="2"/>
        <v>2848.7799999999997</v>
      </c>
      <c r="K18" s="395"/>
      <c r="L18" s="625">
        <f t="shared" si="3"/>
        <v>1139.5119999999999</v>
      </c>
      <c r="M18"/>
      <c r="N18"/>
      <c r="O18"/>
      <c r="P18"/>
      <c r="Q18" s="33"/>
      <c r="R18" s="269"/>
      <c r="S18" s="269"/>
      <c r="T18" s="269"/>
      <c r="U18" s="270"/>
      <c r="V18" s="271"/>
      <c r="W18" s="272"/>
      <c r="X18" s="273"/>
      <c r="Y18" s="273"/>
      <c r="Z18" s="273"/>
      <c r="AA18" s="273"/>
      <c r="AB18" s="40"/>
      <c r="AC18" s="269"/>
      <c r="AD18" s="33"/>
      <c r="AE18" s="269"/>
      <c r="AF18" s="269"/>
      <c r="AG18" s="269"/>
      <c r="AH18" s="270"/>
      <c r="AI18" s="271"/>
      <c r="AJ18" s="272"/>
      <c r="AK18" s="273"/>
      <c r="AL18" s="273"/>
      <c r="AM18" s="273"/>
      <c r="AN18" s="273"/>
      <c r="AO18" s="40"/>
      <c r="AP18"/>
      <c r="AQ18"/>
      <c r="AR18"/>
      <c r="AS18"/>
      <c r="AT18"/>
      <c r="AU18"/>
      <c r="AV18"/>
      <c r="AW18"/>
      <c r="AX18"/>
      <c r="AY18"/>
      <c r="AZ18"/>
      <c r="BA18"/>
      <c r="BB18" s="40"/>
      <c r="BC18" s="269"/>
      <c r="BD18" s="33"/>
      <c r="BE18" s="269"/>
      <c r="BF18" s="269"/>
      <c r="BG18" s="269"/>
      <c r="BH18" s="270"/>
      <c r="BI18" s="271"/>
      <c r="BJ18" s="272"/>
      <c r="BK18" s="273"/>
      <c r="BL18" s="273"/>
      <c r="BM18" s="273"/>
      <c r="BN18" s="273"/>
      <c r="BO18" s="40"/>
      <c r="BP18" s="269"/>
      <c r="BQ18" s="33"/>
      <c r="BR18" s="269"/>
      <c r="BS18" s="269"/>
      <c r="BT18" s="269"/>
      <c r="BU18" s="270"/>
      <c r="BV18" s="271"/>
      <c r="BW18" s="272"/>
      <c r="BX18" s="273"/>
      <c r="BY18" s="273"/>
      <c r="BZ18" s="273"/>
      <c r="CA18" s="273"/>
      <c r="CB18" s="40"/>
      <c r="CC18" s="269"/>
      <c r="CD18" s="33"/>
      <c r="CE18" s="269"/>
      <c r="CF18" s="269"/>
      <c r="CG18" s="269"/>
      <c r="CH18" s="270"/>
      <c r="CI18" s="271"/>
      <c r="CJ18" s="272"/>
      <c r="CK18" s="273"/>
      <c r="CL18" s="273"/>
      <c r="CM18" s="273"/>
      <c r="CN18" s="273"/>
      <c r="CO18" s="40"/>
      <c r="CP18" s="269"/>
      <c r="CQ18" s="33"/>
      <c r="CR18" s="269"/>
      <c r="CS18" s="269"/>
      <c r="CT18" s="269"/>
      <c r="CU18" s="270"/>
      <c r="CV18" s="271"/>
      <c r="CW18" s="272"/>
      <c r="CX18" s="273"/>
      <c r="CY18" s="273"/>
      <c r="CZ18" s="273"/>
      <c r="DA18" s="273"/>
      <c r="DB18" s="40"/>
      <c r="DC18" s="269"/>
      <c r="DD18" s="33"/>
      <c r="DE18" s="269"/>
      <c r="DF18" s="269"/>
      <c r="DG18" s="269"/>
      <c r="DH18" s="270"/>
      <c r="DI18" s="271"/>
      <c r="DJ18" s="272"/>
      <c r="DK18" s="273"/>
      <c r="DL18" s="273"/>
      <c r="DM18" s="273"/>
      <c r="DN18" s="273"/>
      <c r="DO18" s="40"/>
      <c r="DP18" s="269"/>
      <c r="DQ18" s="33"/>
      <c r="DR18" s="269"/>
      <c r="DS18" s="269"/>
      <c r="DT18" s="269"/>
      <c r="DU18" s="270"/>
      <c r="DV18" s="271"/>
      <c r="DW18" s="272"/>
      <c r="DX18" s="273"/>
      <c r="DY18" s="273"/>
      <c r="DZ18" s="273"/>
      <c r="EA18" s="273"/>
      <c r="EB18" s="40"/>
      <c r="EC18" s="269"/>
      <c r="ED18" s="33"/>
      <c r="EE18" s="269"/>
      <c r="EF18" s="269"/>
      <c r="EG18" s="269"/>
      <c r="EH18" s="270"/>
      <c r="EI18" s="271"/>
      <c r="EJ18" s="272"/>
      <c r="EK18" s="273"/>
      <c r="EL18" s="273"/>
      <c r="EM18" s="273"/>
      <c r="EN18" s="273"/>
      <c r="EO18" s="40"/>
      <c r="EP18" s="269"/>
      <c r="EQ18" s="33"/>
      <c r="ER18" s="269"/>
      <c r="ES18" s="269"/>
      <c r="ET18" s="269"/>
      <c r="EU18" s="270"/>
      <c r="EV18" s="271"/>
      <c r="EW18" s="272"/>
      <c r="EX18" s="273"/>
      <c r="EY18" s="273"/>
      <c r="EZ18" s="273"/>
      <c r="FA18" s="273"/>
      <c r="FB18" s="40"/>
      <c r="FC18" s="269"/>
      <c r="FD18" s="33"/>
      <c r="FE18" s="269"/>
      <c r="FF18" s="269"/>
      <c r="FG18" s="269"/>
      <c r="FH18" s="270"/>
      <c r="FI18" s="271"/>
      <c r="FJ18" s="272"/>
      <c r="FK18" s="273"/>
      <c r="FL18" s="273"/>
      <c r="FM18" s="273"/>
      <c r="FN18" s="273"/>
      <c r="FO18" s="40"/>
      <c r="FP18" s="269"/>
      <c r="FQ18" s="33"/>
      <c r="FR18" s="269"/>
      <c r="FS18" s="269"/>
      <c r="FT18" s="269"/>
      <c r="FU18" s="270"/>
      <c r="FV18" s="271"/>
      <c r="FW18" s="272"/>
      <c r="FX18" s="273"/>
      <c r="FY18" s="273"/>
      <c r="FZ18" s="273"/>
      <c r="GA18" s="273"/>
      <c r="GB18" s="40"/>
      <c r="GC18" s="269"/>
      <c r="GD18" s="33"/>
      <c r="GE18" s="269"/>
      <c r="GF18" s="269"/>
      <c r="GG18" s="269"/>
      <c r="GH18" s="270"/>
      <c r="GI18" s="271"/>
      <c r="GJ18" s="272"/>
      <c r="GK18" s="273"/>
      <c r="GL18" s="273"/>
      <c r="GM18" s="273"/>
      <c r="GN18" s="273"/>
      <c r="GO18" s="40"/>
      <c r="GP18" s="269"/>
      <c r="GQ18" s="33"/>
      <c r="GR18" s="269"/>
      <c r="GS18" s="269"/>
      <c r="GT18" s="269"/>
      <c r="GU18" s="270"/>
      <c r="GV18" s="271"/>
      <c r="GW18" s="272"/>
      <c r="GX18" s="273"/>
      <c r="GY18" s="273"/>
      <c r="GZ18" s="273"/>
      <c r="HA18" s="273"/>
      <c r="HB18" s="40"/>
      <c r="HC18" s="269"/>
      <c r="HD18" s="33"/>
      <c r="HE18" s="269"/>
      <c r="HF18" s="269"/>
      <c r="HG18" s="269"/>
      <c r="HH18" s="270"/>
      <c r="HI18" s="271"/>
      <c r="HJ18" s="272"/>
      <c r="HK18" s="273"/>
      <c r="HL18" s="273"/>
      <c r="HM18" s="273"/>
      <c r="HN18" s="273"/>
      <c r="HO18" s="40"/>
      <c r="HP18" s="269"/>
      <c r="HQ18" s="33"/>
      <c r="HR18" s="269"/>
      <c r="HS18" s="269"/>
      <c r="HT18" s="269"/>
      <c r="HU18" s="270"/>
      <c r="HV18" s="271"/>
      <c r="HW18" s="272"/>
      <c r="HX18" s="273"/>
      <c r="HY18" s="273"/>
      <c r="HZ18" s="273"/>
      <c r="IA18" s="273"/>
      <c r="IB18" s="40"/>
      <c r="IC18" s="269"/>
      <c r="ID18" s="33"/>
      <c r="IE18" s="269"/>
      <c r="IF18" s="269"/>
      <c r="IG18" s="269"/>
      <c r="IH18" s="270"/>
      <c r="II18" s="271"/>
      <c r="IJ18" s="272"/>
      <c r="IK18" s="38"/>
      <c r="IL18" s="38"/>
      <c r="IM18" s="38"/>
      <c r="IN18" s="38"/>
    </row>
    <row r="19" spans="1:248" s="16" customFormat="1" ht="15.75" thickBot="1">
      <c r="A19" s="3"/>
      <c r="B19" s="572" t="str">
        <f>'CUADRO DE AREAS'!C20</f>
        <v>Reserva Víal AK 68 - Av.  Congreso Eucarístico  (2)</v>
      </c>
      <c r="C19" s="71">
        <f>'CUADRO DE AREAS'!D20</f>
        <v>23.33</v>
      </c>
      <c r="D19" s="170"/>
      <c r="E19" s="71">
        <f t="shared" si="0"/>
        <v>23.33</v>
      </c>
      <c r="F19" s="141">
        <v>1126</v>
      </c>
      <c r="G19" s="141"/>
      <c r="H19" s="28">
        <f t="shared" si="1"/>
        <v>26269.579999999998</v>
      </c>
      <c r="I19" s="573"/>
      <c r="J19" s="625">
        <f t="shared" si="2"/>
        <v>26269.579999999998</v>
      </c>
      <c r="K19" s="35"/>
      <c r="L19" s="625">
        <f t="shared" si="3"/>
        <v>10507.832</v>
      </c>
      <c r="M19"/>
      <c r="N19"/>
      <c r="O19"/>
      <c r="P19"/>
      <c r="Q19" s="33"/>
      <c r="R19" s="269"/>
      <c r="S19" s="269"/>
      <c r="T19" s="269"/>
      <c r="U19" s="270"/>
      <c r="V19" s="271"/>
      <c r="W19" s="272"/>
      <c r="X19" s="273"/>
      <c r="Y19" s="273"/>
      <c r="Z19" s="273"/>
      <c r="AA19" s="273"/>
      <c r="AB19" s="40"/>
      <c r="AC19" s="269"/>
      <c r="AD19" s="33"/>
      <c r="AE19" s="269"/>
      <c r="AF19" s="269"/>
      <c r="AG19" s="269"/>
      <c r="AH19" s="270"/>
      <c r="AI19" s="271"/>
      <c r="AJ19" s="272"/>
      <c r="AK19" s="273"/>
      <c r="AL19" s="273"/>
      <c r="AM19" s="273"/>
      <c r="AN19" s="273"/>
      <c r="AO19" s="40"/>
      <c r="AP19" s="269"/>
      <c r="AQ19" s="33"/>
      <c r="AR19" s="269"/>
      <c r="AS19" s="269"/>
      <c r="AT19" s="269"/>
      <c r="AU19" s="270"/>
      <c r="AV19" s="271"/>
      <c r="AW19" s="272"/>
      <c r="AX19" s="273"/>
      <c r="AY19" s="273"/>
      <c r="AZ19" s="273"/>
      <c r="BA19" s="273"/>
      <c r="BB19" s="40"/>
      <c r="BC19" s="269"/>
      <c r="BD19" s="33"/>
      <c r="BE19" s="269"/>
      <c r="BF19" s="269"/>
      <c r="BG19" s="269"/>
      <c r="BH19" s="270"/>
      <c r="BI19" s="271"/>
      <c r="BJ19" s="272"/>
      <c r="BK19" s="273"/>
      <c r="BL19" s="273"/>
      <c r="BM19" s="273"/>
      <c r="BN19" s="273"/>
      <c r="BO19" s="40"/>
      <c r="BP19" s="269"/>
      <c r="BQ19" s="33"/>
      <c r="BR19" s="269"/>
      <c r="BS19" s="269"/>
      <c r="BT19" s="269"/>
      <c r="BU19" s="270"/>
      <c r="BV19" s="271"/>
      <c r="BW19" s="272"/>
      <c r="BX19" s="273"/>
      <c r="BY19" s="273"/>
      <c r="BZ19" s="273"/>
      <c r="CA19" s="273"/>
      <c r="CB19" s="40"/>
      <c r="CC19" s="269"/>
      <c r="CD19" s="33"/>
      <c r="CE19" s="269"/>
      <c r="CF19" s="269"/>
      <c r="CG19" s="269"/>
      <c r="CH19" s="270"/>
      <c r="CI19" s="271"/>
      <c r="CJ19" s="272"/>
      <c r="CK19" s="273"/>
      <c r="CL19" s="273"/>
      <c r="CM19" s="273"/>
      <c r="CN19" s="273"/>
      <c r="CO19" s="40"/>
      <c r="CP19" s="269"/>
      <c r="CQ19" s="33"/>
      <c r="CR19" s="269"/>
      <c r="CS19" s="269"/>
      <c r="CT19" s="269"/>
      <c r="CU19" s="270"/>
      <c r="CV19" s="271"/>
      <c r="CW19" s="272"/>
      <c r="CX19" s="273"/>
      <c r="CY19" s="273"/>
      <c r="CZ19" s="273"/>
      <c r="DA19" s="273"/>
      <c r="DB19" s="40"/>
      <c r="DC19" s="269"/>
      <c r="DD19" s="33"/>
      <c r="DE19" s="269"/>
      <c r="DF19" s="269"/>
      <c r="DG19" s="269"/>
      <c r="DH19" s="270"/>
      <c r="DI19" s="271"/>
      <c r="DJ19" s="272"/>
      <c r="DK19" s="273"/>
      <c r="DL19" s="273"/>
      <c r="DM19" s="273"/>
      <c r="DN19" s="273"/>
      <c r="DO19" s="40"/>
      <c r="DP19" s="269"/>
      <c r="DQ19" s="33"/>
      <c r="DR19" s="269"/>
      <c r="DS19" s="269"/>
      <c r="DT19" s="269"/>
      <c r="DU19" s="270"/>
      <c r="DV19" s="271"/>
      <c r="DW19" s="272"/>
      <c r="DX19" s="273"/>
      <c r="DY19" s="273"/>
      <c r="DZ19" s="273"/>
      <c r="EA19" s="273"/>
      <c r="EB19" s="40"/>
      <c r="EC19" s="269"/>
      <c r="ED19" s="33"/>
      <c r="EE19" s="269"/>
      <c r="EF19" s="269"/>
      <c r="EG19" s="269"/>
      <c r="EH19" s="270"/>
      <c r="EI19" s="271"/>
      <c r="EJ19" s="272"/>
      <c r="EK19" s="273"/>
      <c r="EL19" s="273"/>
      <c r="EM19" s="273"/>
      <c r="EN19" s="273"/>
      <c r="EO19" s="40"/>
      <c r="EP19" s="269"/>
      <c r="EQ19" s="33"/>
      <c r="ER19" s="269"/>
      <c r="ES19" s="269"/>
      <c r="ET19" s="269"/>
      <c r="EU19" s="270"/>
      <c r="EV19" s="271"/>
      <c r="EW19" s="272"/>
      <c r="EX19" s="273"/>
      <c r="EY19" s="273"/>
      <c r="EZ19" s="273"/>
      <c r="FA19" s="273"/>
      <c r="FB19" s="40"/>
      <c r="FC19" s="269"/>
      <c r="FD19" s="33"/>
      <c r="FE19" s="269"/>
      <c r="FF19" s="269"/>
      <c r="FG19" s="269"/>
      <c r="FH19" s="270"/>
      <c r="FI19" s="271"/>
      <c r="FJ19" s="272"/>
      <c r="FK19" s="273"/>
      <c r="FL19" s="273"/>
      <c r="FM19" s="273"/>
      <c r="FN19" s="273"/>
      <c r="FO19" s="40"/>
      <c r="FP19" s="269"/>
      <c r="FQ19" s="33"/>
      <c r="FR19" s="269"/>
      <c r="FS19" s="269"/>
      <c r="FT19" s="269"/>
      <c r="FU19" s="270"/>
      <c r="FV19" s="271"/>
      <c r="FW19" s="272"/>
      <c r="FX19" s="273"/>
      <c r="FY19" s="273"/>
      <c r="FZ19" s="273"/>
      <c r="GA19" s="273"/>
      <c r="GB19" s="40"/>
      <c r="GC19" s="269"/>
      <c r="GD19" s="33"/>
      <c r="GE19" s="269"/>
      <c r="GF19" s="269"/>
      <c r="GG19" s="269"/>
      <c r="GH19" s="270"/>
      <c r="GI19" s="271"/>
      <c r="GJ19" s="272"/>
      <c r="GK19" s="273"/>
      <c r="GL19" s="273"/>
      <c r="GM19" s="273"/>
      <c r="GN19" s="273"/>
      <c r="GO19" s="40"/>
      <c r="GP19" s="269"/>
      <c r="GQ19" s="33"/>
      <c r="GR19" s="269"/>
      <c r="GS19" s="269"/>
      <c r="GT19" s="269"/>
      <c r="GU19" s="270"/>
      <c r="GV19" s="271"/>
      <c r="GW19" s="272"/>
      <c r="GX19" s="273"/>
      <c r="GY19" s="273"/>
      <c r="GZ19" s="273"/>
      <c r="HA19" s="273"/>
      <c r="HB19" s="40"/>
      <c r="HC19" s="269"/>
      <c r="HD19" s="33"/>
      <c r="HE19" s="269"/>
      <c r="HF19" s="269"/>
      <c r="HG19" s="269"/>
      <c r="HH19" s="270"/>
      <c r="HI19" s="271"/>
      <c r="HJ19" s="272"/>
      <c r="HK19" s="273"/>
      <c r="HL19" s="273"/>
      <c r="HM19" s="273"/>
      <c r="HN19" s="273"/>
      <c r="HO19" s="40"/>
      <c r="HP19" s="269"/>
      <c r="HQ19" s="33"/>
      <c r="HR19" s="269"/>
      <c r="HS19" s="269"/>
      <c r="HT19" s="269"/>
      <c r="HU19" s="270"/>
      <c r="HV19" s="271"/>
      <c r="HW19" s="272"/>
      <c r="HX19" s="273"/>
      <c r="HY19" s="273"/>
      <c r="HZ19" s="273"/>
      <c r="IA19" s="273"/>
      <c r="IB19" s="40"/>
      <c r="IC19" s="269"/>
      <c r="ID19" s="33"/>
      <c r="IE19" s="269"/>
      <c r="IF19" s="269"/>
      <c r="IG19" s="269"/>
      <c r="IH19" s="270"/>
      <c r="II19" s="271"/>
      <c r="IJ19" s="272"/>
      <c r="IK19" s="38"/>
      <c r="IL19" s="38"/>
      <c r="IM19" s="38"/>
      <c r="IN19" s="38"/>
    </row>
    <row r="20" spans="1:248" s="16" customFormat="1" ht="15.75" thickBot="1">
      <c r="A20" s="3"/>
      <c r="B20" s="572" t="str">
        <f>'CUADRO DE AREAS'!C21</f>
        <v>Reserva Víal - Intersección AK 68 - Av. Congreso Eucaristico por CL 19 - Av. Industrial - (1)</v>
      </c>
      <c r="C20" s="71">
        <f>'CUADRO DE AREAS'!D21</f>
        <v>383.59</v>
      </c>
      <c r="D20" s="170"/>
      <c r="E20" s="71">
        <f t="shared" si="0"/>
        <v>383.59</v>
      </c>
      <c r="F20" s="141">
        <v>1126</v>
      </c>
      <c r="G20" s="141"/>
      <c r="H20" s="28">
        <f t="shared" si="1"/>
        <v>431922.33999999997</v>
      </c>
      <c r="I20" s="573"/>
      <c r="J20" s="625">
        <f t="shared" si="2"/>
        <v>431922.33999999997</v>
      </c>
      <c r="K20" s="395"/>
      <c r="L20" s="625">
        <f t="shared" si="3"/>
        <v>172768.93599999999</v>
      </c>
      <c r="M20"/>
      <c r="N20"/>
      <c r="O20"/>
      <c r="P20"/>
      <c r="Q20" s="33"/>
      <c r="R20" s="269"/>
      <c r="S20" s="269"/>
      <c r="T20" s="269"/>
      <c r="U20" s="270"/>
      <c r="V20" s="271"/>
      <c r="W20" s="272"/>
      <c r="X20" s="273"/>
      <c r="Y20" s="273"/>
      <c r="Z20" s="273"/>
      <c r="AA20" s="273"/>
      <c r="AB20" s="40"/>
      <c r="AC20" s="269"/>
      <c r="AD20" s="33"/>
      <c r="AE20" s="269"/>
      <c r="AF20" s="269"/>
      <c r="AG20" s="269"/>
      <c r="AH20" s="270"/>
      <c r="AI20" s="271"/>
      <c r="AJ20" s="272"/>
      <c r="AK20" s="273"/>
      <c r="AL20" s="273"/>
      <c r="AM20" s="273"/>
      <c r="AN20" s="273"/>
      <c r="AO20" s="40"/>
      <c r="AP20" s="269"/>
      <c r="AQ20" s="33"/>
      <c r="AR20" s="269"/>
      <c r="AS20" s="269"/>
      <c r="AT20" s="269"/>
      <c r="AU20" s="270"/>
      <c r="AV20" s="271"/>
      <c r="AW20" s="272"/>
      <c r="AX20" s="273"/>
      <c r="AY20" s="273"/>
      <c r="AZ20" s="273"/>
      <c r="BA20" s="273"/>
      <c r="BB20" s="40"/>
      <c r="BC20" s="269"/>
      <c r="BD20" s="33"/>
      <c r="BE20" s="269"/>
      <c r="BF20" s="269"/>
      <c r="BG20" s="269"/>
      <c r="BH20" s="270"/>
      <c r="BI20" s="271"/>
      <c r="BJ20" s="272"/>
      <c r="BK20" s="273"/>
      <c r="BL20" s="273"/>
      <c r="BM20" s="273"/>
      <c r="BN20" s="273"/>
      <c r="BO20" s="40"/>
      <c r="BP20" s="269"/>
      <c r="BQ20" s="33"/>
      <c r="BR20" s="269"/>
      <c r="BS20" s="269"/>
      <c r="BT20" s="269"/>
      <c r="BU20" s="270"/>
      <c r="BV20" s="271"/>
      <c r="BW20" s="272"/>
      <c r="BX20" s="273"/>
      <c r="BY20" s="273"/>
      <c r="BZ20" s="273"/>
      <c r="CA20" s="273"/>
      <c r="CB20" s="40"/>
      <c r="CC20" s="269"/>
      <c r="CD20" s="33"/>
      <c r="CE20" s="269"/>
      <c r="CF20" s="269"/>
      <c r="CG20" s="269"/>
      <c r="CH20" s="270"/>
      <c r="CI20" s="271"/>
      <c r="CJ20" s="272"/>
      <c r="CK20" s="273"/>
      <c r="CL20" s="273"/>
      <c r="CM20" s="273"/>
      <c r="CN20" s="273"/>
      <c r="CO20" s="40"/>
      <c r="CP20" s="269"/>
      <c r="CQ20" s="33"/>
      <c r="CR20" s="269"/>
      <c r="CS20" s="269"/>
      <c r="CT20" s="269"/>
      <c r="CU20" s="270"/>
      <c r="CV20" s="271"/>
      <c r="CW20" s="272"/>
      <c r="CX20" s="273"/>
      <c r="CY20" s="273"/>
      <c r="CZ20" s="273"/>
      <c r="DA20" s="273"/>
      <c r="DB20" s="40"/>
      <c r="DC20" s="269"/>
      <c r="DD20" s="33"/>
      <c r="DE20" s="269"/>
      <c r="DF20" s="269"/>
      <c r="DG20" s="269"/>
      <c r="DH20" s="270"/>
      <c r="DI20" s="271"/>
      <c r="DJ20" s="272"/>
      <c r="DK20" s="273"/>
      <c r="DL20" s="273"/>
      <c r="DM20" s="273"/>
      <c r="DN20" s="273"/>
      <c r="DO20" s="40"/>
      <c r="DP20" s="269"/>
      <c r="DQ20" s="33"/>
      <c r="DR20" s="269"/>
      <c r="DS20" s="269"/>
      <c r="DT20" s="269"/>
      <c r="DU20" s="270"/>
      <c r="DV20" s="271"/>
      <c r="DW20" s="272"/>
      <c r="DX20" s="273"/>
      <c r="DY20" s="273"/>
      <c r="DZ20" s="273"/>
      <c r="EA20" s="273"/>
      <c r="EB20" s="40"/>
      <c r="EC20" s="269"/>
      <c r="ED20" s="33"/>
      <c r="EE20" s="269"/>
      <c r="EF20" s="269"/>
      <c r="EG20" s="269"/>
      <c r="EH20" s="270"/>
      <c r="EI20" s="271"/>
      <c r="EJ20" s="272"/>
      <c r="EK20" s="273"/>
      <c r="EL20" s="273"/>
      <c r="EM20" s="273"/>
      <c r="EN20" s="273"/>
      <c r="EO20" s="40"/>
      <c r="EP20" s="269"/>
      <c r="EQ20" s="33"/>
      <c r="ER20" s="269"/>
      <c r="ES20" s="269"/>
      <c r="ET20" s="269"/>
      <c r="EU20" s="270"/>
      <c r="EV20" s="271"/>
      <c r="EW20" s="272"/>
      <c r="EX20" s="273"/>
      <c r="EY20" s="273"/>
      <c r="EZ20" s="273"/>
      <c r="FA20" s="273"/>
      <c r="FB20" s="40"/>
      <c r="FC20" s="269"/>
      <c r="FD20" s="33"/>
      <c r="FE20" s="269"/>
      <c r="FF20" s="269"/>
      <c r="FG20" s="269"/>
      <c r="FH20" s="270"/>
      <c r="FI20" s="271"/>
      <c r="FJ20" s="272"/>
      <c r="FK20" s="273"/>
      <c r="FL20" s="273"/>
      <c r="FM20" s="273"/>
      <c r="FN20" s="273"/>
      <c r="FO20" s="40"/>
      <c r="FP20" s="269"/>
      <c r="FQ20" s="33"/>
      <c r="FR20" s="269"/>
      <c r="FS20" s="269"/>
      <c r="FT20" s="269"/>
      <c r="FU20" s="270"/>
      <c r="FV20" s="271"/>
      <c r="FW20" s="272"/>
      <c r="FX20" s="273"/>
      <c r="FY20" s="273"/>
      <c r="FZ20" s="273"/>
      <c r="GA20" s="273"/>
      <c r="GB20" s="40"/>
      <c r="GC20" s="269"/>
      <c r="GD20" s="33"/>
      <c r="GE20" s="269"/>
      <c r="GF20" s="269"/>
      <c r="GG20" s="269"/>
      <c r="GH20" s="270"/>
      <c r="GI20" s="271"/>
      <c r="GJ20" s="272"/>
      <c r="GK20" s="273"/>
      <c r="GL20" s="273"/>
      <c r="GM20" s="273"/>
      <c r="GN20" s="273"/>
      <c r="GO20" s="40"/>
      <c r="GP20" s="269"/>
      <c r="GQ20" s="33"/>
      <c r="GR20" s="269"/>
      <c r="GS20" s="269"/>
      <c r="GT20" s="269"/>
      <c r="GU20" s="270"/>
      <c r="GV20" s="271"/>
      <c r="GW20" s="272"/>
      <c r="GX20" s="273"/>
      <c r="GY20" s="273"/>
      <c r="GZ20" s="273"/>
      <c r="HA20" s="273"/>
      <c r="HB20" s="40"/>
      <c r="HC20" s="269"/>
      <c r="HD20" s="33"/>
      <c r="HE20" s="269"/>
      <c r="HF20" s="269"/>
      <c r="HG20" s="269"/>
      <c r="HH20" s="270"/>
      <c r="HI20" s="271"/>
      <c r="HJ20" s="272"/>
      <c r="HK20" s="273"/>
      <c r="HL20" s="273"/>
      <c r="HM20" s="273"/>
      <c r="HN20" s="273"/>
      <c r="HO20" s="40"/>
      <c r="HP20" s="269"/>
      <c r="HQ20" s="33"/>
      <c r="HR20" s="269"/>
      <c r="HS20" s="269"/>
      <c r="HT20" s="269"/>
      <c r="HU20" s="270"/>
      <c r="HV20" s="271"/>
      <c r="HW20" s="272"/>
      <c r="HX20" s="273"/>
      <c r="HY20" s="273"/>
      <c r="HZ20" s="273"/>
      <c r="IA20" s="273"/>
      <c r="IB20" s="40"/>
      <c r="IC20" s="269"/>
      <c r="ID20" s="33"/>
      <c r="IE20" s="269"/>
      <c r="IF20" s="269"/>
      <c r="IG20" s="269"/>
      <c r="IH20" s="270"/>
      <c r="II20" s="271"/>
      <c r="IJ20" s="272"/>
      <c r="IK20" s="38"/>
      <c r="IL20" s="38"/>
      <c r="IM20" s="38"/>
      <c r="IN20" s="38"/>
    </row>
    <row r="21" spans="1:248" s="16" customFormat="1" ht="15.75" thickBot="1">
      <c r="A21" s="3"/>
      <c r="B21" s="572" t="str">
        <f>'CUADRO DE AREAS'!C22</f>
        <v>Reserva Víal- CL 19 - Av. Industrial - (2)</v>
      </c>
      <c r="C21" s="71">
        <f>'CUADRO DE AREAS'!D22</f>
        <v>61.94</v>
      </c>
      <c r="D21" s="170"/>
      <c r="E21" s="71">
        <f t="shared" si="0"/>
        <v>61.94</v>
      </c>
      <c r="F21" s="141">
        <v>1126</v>
      </c>
      <c r="G21" s="141"/>
      <c r="H21" s="28">
        <f t="shared" si="1"/>
        <v>69744.44</v>
      </c>
      <c r="I21" s="573"/>
      <c r="J21" s="625">
        <f t="shared" si="2"/>
        <v>69744.44</v>
      </c>
      <c r="K21" s="35"/>
      <c r="L21" s="625">
        <f t="shared" si="3"/>
        <v>27897.776000000002</v>
      </c>
      <c r="M21"/>
      <c r="N21"/>
      <c r="O21"/>
      <c r="P21"/>
      <c r="Q21" s="33"/>
      <c r="R21" s="269"/>
      <c r="S21" s="269"/>
      <c r="T21" s="269"/>
      <c r="U21" s="270"/>
      <c r="V21" s="271"/>
      <c r="W21" s="272"/>
      <c r="X21" s="273"/>
      <c r="Y21" s="273"/>
      <c r="Z21" s="273"/>
      <c r="AA21" s="273"/>
      <c r="AB21" s="40"/>
      <c r="AC21" s="269"/>
      <c r="AD21" s="33"/>
      <c r="AE21" s="269"/>
      <c r="AF21" s="269"/>
      <c r="AG21" s="269"/>
      <c r="AH21" s="270"/>
      <c r="AI21" s="271"/>
      <c r="AJ21" s="272"/>
      <c r="AK21" s="273"/>
      <c r="AL21" s="273"/>
      <c r="AM21" s="273"/>
      <c r="AN21" s="273"/>
      <c r="AO21" s="40"/>
      <c r="AP21" s="269"/>
      <c r="AQ21" s="33"/>
      <c r="AR21" s="269"/>
      <c r="AS21" s="269"/>
      <c r="AT21" s="269"/>
      <c r="AU21" s="270"/>
      <c r="AV21" s="271"/>
      <c r="AW21" s="272"/>
      <c r="AX21" s="273"/>
      <c r="AY21" s="273"/>
      <c r="AZ21" s="273"/>
      <c r="BA21" s="273"/>
      <c r="BB21" s="40"/>
      <c r="BC21" s="269"/>
      <c r="BD21" s="33"/>
      <c r="BE21" s="269"/>
      <c r="BF21" s="269"/>
      <c r="BG21" s="269"/>
      <c r="BH21" s="270"/>
      <c r="BI21" s="271"/>
      <c r="BJ21" s="272"/>
      <c r="BK21" s="273"/>
      <c r="BL21" s="273"/>
      <c r="BM21" s="273"/>
      <c r="BN21" s="273"/>
      <c r="BO21" s="40"/>
      <c r="BP21" s="269"/>
      <c r="BQ21" s="33"/>
      <c r="BR21" s="269"/>
      <c r="BS21" s="269"/>
      <c r="BT21" s="269"/>
      <c r="BU21" s="270"/>
      <c r="BV21" s="271"/>
      <c r="BW21" s="272"/>
      <c r="BX21" s="273"/>
      <c r="BY21" s="273"/>
      <c r="BZ21" s="273"/>
      <c r="CA21" s="273"/>
      <c r="CB21" s="40"/>
      <c r="CC21" s="269"/>
      <c r="CD21" s="33"/>
      <c r="CE21" s="269"/>
      <c r="CF21" s="269"/>
      <c r="CG21" s="269"/>
      <c r="CH21" s="270"/>
      <c r="CI21" s="271"/>
      <c r="CJ21" s="272"/>
      <c r="CK21" s="273"/>
      <c r="CL21" s="273"/>
      <c r="CM21" s="273"/>
      <c r="CN21" s="273"/>
      <c r="CO21" s="40"/>
      <c r="CP21" s="269"/>
      <c r="CQ21" s="33"/>
      <c r="CR21" s="269"/>
      <c r="CS21" s="269"/>
      <c r="CT21" s="269"/>
      <c r="CU21" s="270"/>
      <c r="CV21" s="271"/>
      <c r="CW21" s="272"/>
      <c r="CX21" s="273"/>
      <c r="CY21" s="273"/>
      <c r="CZ21" s="273"/>
      <c r="DA21" s="273"/>
      <c r="DB21" s="40"/>
      <c r="DC21" s="269"/>
      <c r="DD21" s="33"/>
      <c r="DE21" s="269"/>
      <c r="DF21" s="269"/>
      <c r="DG21" s="269"/>
      <c r="DH21" s="270"/>
      <c r="DI21" s="271"/>
      <c r="DJ21" s="272"/>
      <c r="DK21" s="273"/>
      <c r="DL21" s="273"/>
      <c r="DM21" s="273"/>
      <c r="DN21" s="273"/>
      <c r="DO21" s="40"/>
      <c r="DP21" s="269"/>
      <c r="DQ21" s="33"/>
      <c r="DR21" s="269"/>
      <c r="DS21" s="269"/>
      <c r="DT21" s="269"/>
      <c r="DU21" s="270"/>
      <c r="DV21" s="271"/>
      <c r="DW21" s="272"/>
      <c r="DX21" s="273"/>
      <c r="DY21" s="273"/>
      <c r="DZ21" s="273"/>
      <c r="EA21" s="273"/>
      <c r="EB21" s="40"/>
      <c r="EC21" s="269"/>
      <c r="ED21" s="33"/>
      <c r="EE21" s="269"/>
      <c r="EF21" s="269"/>
      <c r="EG21" s="269"/>
      <c r="EH21" s="270"/>
      <c r="EI21" s="271"/>
      <c r="EJ21" s="272"/>
      <c r="EK21" s="273"/>
      <c r="EL21" s="273"/>
      <c r="EM21" s="273"/>
      <c r="EN21" s="273"/>
      <c r="EO21" s="40"/>
      <c r="EP21" s="269"/>
      <c r="EQ21" s="33"/>
      <c r="ER21" s="269"/>
      <c r="ES21" s="269"/>
      <c r="ET21" s="269"/>
      <c r="EU21" s="270"/>
      <c r="EV21" s="271"/>
      <c r="EW21" s="272"/>
      <c r="EX21" s="273"/>
      <c r="EY21" s="273"/>
      <c r="EZ21" s="273"/>
      <c r="FA21" s="273"/>
      <c r="FB21" s="40"/>
      <c r="FC21" s="269"/>
      <c r="FD21" s="33"/>
      <c r="FE21" s="269"/>
      <c r="FF21" s="269"/>
      <c r="FG21" s="269"/>
      <c r="FH21" s="270"/>
      <c r="FI21" s="271"/>
      <c r="FJ21" s="272"/>
      <c r="FK21" s="273"/>
      <c r="FL21" s="273"/>
      <c r="FM21" s="273"/>
      <c r="FN21" s="273"/>
      <c r="FO21" s="40"/>
      <c r="FP21" s="269"/>
      <c r="FQ21" s="33"/>
      <c r="FR21" s="269"/>
      <c r="FS21" s="269"/>
      <c r="FT21" s="269"/>
      <c r="FU21" s="270"/>
      <c r="FV21" s="271"/>
      <c r="FW21" s="272"/>
      <c r="FX21" s="273"/>
      <c r="FY21" s="273"/>
      <c r="FZ21" s="273"/>
      <c r="GA21" s="273"/>
      <c r="GB21" s="40"/>
      <c r="GC21" s="269"/>
      <c r="GD21" s="33"/>
      <c r="GE21" s="269"/>
      <c r="GF21" s="269"/>
      <c r="GG21" s="269"/>
      <c r="GH21" s="270"/>
      <c r="GI21" s="271"/>
      <c r="GJ21" s="272"/>
      <c r="GK21" s="273"/>
      <c r="GL21" s="273"/>
      <c r="GM21" s="273"/>
      <c r="GN21" s="273"/>
      <c r="GO21" s="40"/>
      <c r="GP21" s="269"/>
      <c r="GQ21" s="33"/>
      <c r="GR21" s="269"/>
      <c r="GS21" s="269"/>
      <c r="GT21" s="269"/>
      <c r="GU21" s="270"/>
      <c r="GV21" s="271"/>
      <c r="GW21" s="272"/>
      <c r="GX21" s="273"/>
      <c r="GY21" s="273"/>
      <c r="GZ21" s="273"/>
      <c r="HA21" s="273"/>
      <c r="HB21" s="40"/>
      <c r="HC21" s="269"/>
      <c r="HD21" s="33"/>
      <c r="HE21" s="269"/>
      <c r="HF21" s="269"/>
      <c r="HG21" s="269"/>
      <c r="HH21" s="270"/>
      <c r="HI21" s="271"/>
      <c r="HJ21" s="272"/>
      <c r="HK21" s="273"/>
      <c r="HL21" s="273"/>
      <c r="HM21" s="273"/>
      <c r="HN21" s="273"/>
      <c r="HO21" s="40"/>
      <c r="HP21" s="269"/>
      <c r="HQ21" s="33"/>
      <c r="HR21" s="269"/>
      <c r="HS21" s="269"/>
      <c r="HT21" s="269"/>
      <c r="HU21" s="270"/>
      <c r="HV21" s="271"/>
      <c r="HW21" s="272"/>
      <c r="HX21" s="273"/>
      <c r="HY21" s="273"/>
      <c r="HZ21" s="273"/>
      <c r="IA21" s="273"/>
      <c r="IB21" s="40"/>
      <c r="IC21" s="269"/>
      <c r="ID21" s="33"/>
      <c r="IE21" s="269"/>
      <c r="IF21" s="269"/>
      <c r="IG21" s="269"/>
      <c r="IH21" s="270"/>
      <c r="II21" s="271"/>
      <c r="IJ21" s="272"/>
      <c r="IK21" s="38"/>
      <c r="IL21" s="38"/>
      <c r="IM21" s="38"/>
      <c r="IN21" s="38"/>
    </row>
    <row r="22" spans="1:248" s="16" customFormat="1" ht="15.75" thickBot="1">
      <c r="A22" s="3"/>
      <c r="B22" s="572" t="str">
        <f>'CUADRO DE AREAS'!C23</f>
        <v>Reserva Víal- CL 19 - Av. Industrial - (3)</v>
      </c>
      <c r="C22" s="71">
        <f>'CUADRO DE AREAS'!D23</f>
        <v>186.51</v>
      </c>
      <c r="D22" s="170"/>
      <c r="E22" s="71">
        <f t="shared" si="0"/>
        <v>186.51</v>
      </c>
      <c r="F22" s="141">
        <v>1126</v>
      </c>
      <c r="G22" s="141"/>
      <c r="H22" s="28">
        <f t="shared" si="1"/>
        <v>210010.25999999998</v>
      </c>
      <c r="I22" s="573"/>
      <c r="J22" s="625">
        <f t="shared" si="2"/>
        <v>210010.25999999998</v>
      </c>
      <c r="K22" s="395"/>
      <c r="L22" s="625">
        <f t="shared" si="3"/>
        <v>84004.103999999992</v>
      </c>
      <c r="M22"/>
      <c r="N22"/>
      <c r="O22"/>
      <c r="P22"/>
      <c r="Q22" s="33"/>
      <c r="R22" s="269"/>
      <c r="S22" s="269"/>
      <c r="T22" s="269"/>
      <c r="U22" s="270"/>
      <c r="V22" s="271"/>
      <c r="W22" s="272"/>
      <c r="X22" s="273"/>
      <c r="Y22" s="273"/>
      <c r="Z22" s="273"/>
      <c r="AA22" s="273"/>
      <c r="AB22" s="40"/>
      <c r="AC22" s="269"/>
      <c r="AD22" s="33"/>
      <c r="AE22" s="269"/>
      <c r="AF22" s="269"/>
      <c r="AG22" s="269"/>
      <c r="AH22" s="270"/>
      <c r="AI22" s="271"/>
      <c r="AJ22" s="272"/>
      <c r="AK22" s="273"/>
      <c r="AL22" s="273"/>
      <c r="AM22" s="273"/>
      <c r="AN22" s="273"/>
      <c r="AO22" s="40"/>
      <c r="AP22" s="269"/>
      <c r="AQ22" s="33"/>
      <c r="AR22" s="269"/>
      <c r="AS22" s="269"/>
      <c r="AT22" s="269"/>
      <c r="AU22" s="270"/>
      <c r="AV22" s="271"/>
      <c r="AW22" s="272"/>
      <c r="AX22" s="273"/>
      <c r="AY22" s="273"/>
      <c r="AZ22" s="273"/>
      <c r="BA22" s="273"/>
      <c r="BB22" s="40"/>
      <c r="BC22" s="269"/>
      <c r="BD22" s="33"/>
      <c r="BE22" s="269"/>
      <c r="BF22" s="269"/>
      <c r="BG22" s="269"/>
      <c r="BH22" s="270"/>
      <c r="BI22" s="271"/>
      <c r="BJ22" s="272"/>
      <c r="BK22" s="273"/>
      <c r="BL22" s="273"/>
      <c r="BM22" s="273"/>
      <c r="BN22" s="273"/>
      <c r="BO22" s="40"/>
      <c r="BP22" s="269"/>
      <c r="BQ22" s="33"/>
      <c r="BR22" s="269"/>
      <c r="BS22" s="269"/>
      <c r="BT22" s="269"/>
      <c r="BU22" s="270"/>
      <c r="BV22" s="271"/>
      <c r="BW22" s="272"/>
      <c r="BX22" s="273"/>
      <c r="BY22" s="273"/>
      <c r="BZ22" s="273"/>
      <c r="CA22" s="273"/>
      <c r="CB22" s="40"/>
      <c r="CC22" s="269"/>
      <c r="CD22" s="33"/>
      <c r="CE22" s="269"/>
      <c r="CF22" s="269"/>
      <c r="CG22" s="269"/>
      <c r="CH22" s="270"/>
      <c r="CI22" s="271"/>
      <c r="CJ22" s="272"/>
      <c r="CK22" s="273"/>
      <c r="CL22" s="273"/>
      <c r="CM22" s="273"/>
      <c r="CN22" s="273"/>
      <c r="CO22" s="40"/>
      <c r="CP22" s="269"/>
      <c r="CQ22" s="33"/>
      <c r="CR22" s="269"/>
      <c r="CS22" s="269"/>
      <c r="CT22" s="269"/>
      <c r="CU22" s="270"/>
      <c r="CV22" s="271"/>
      <c r="CW22" s="272"/>
      <c r="CX22" s="273"/>
      <c r="CY22" s="273"/>
      <c r="CZ22" s="273"/>
      <c r="DA22" s="273"/>
      <c r="DB22" s="40"/>
      <c r="DC22" s="269"/>
      <c r="DD22" s="33"/>
      <c r="DE22" s="269"/>
      <c r="DF22" s="269"/>
      <c r="DG22" s="269"/>
      <c r="DH22" s="270"/>
      <c r="DI22" s="271"/>
      <c r="DJ22" s="272"/>
      <c r="DK22" s="273"/>
      <c r="DL22" s="273"/>
      <c r="DM22" s="273"/>
      <c r="DN22" s="273"/>
      <c r="DO22" s="40"/>
      <c r="DP22" s="269"/>
      <c r="DQ22" s="33"/>
      <c r="DR22" s="269"/>
      <c r="DS22" s="269"/>
      <c r="DT22" s="269"/>
      <c r="DU22" s="270"/>
      <c r="DV22" s="271"/>
      <c r="DW22" s="272"/>
      <c r="DX22" s="273"/>
      <c r="DY22" s="273"/>
      <c r="DZ22" s="273"/>
      <c r="EA22" s="273"/>
      <c r="EB22" s="40"/>
      <c r="EC22" s="269"/>
      <c r="ED22" s="33"/>
      <c r="EE22" s="269"/>
      <c r="EF22" s="269"/>
      <c r="EG22" s="269"/>
      <c r="EH22" s="270"/>
      <c r="EI22" s="271"/>
      <c r="EJ22" s="272"/>
      <c r="EK22" s="273"/>
      <c r="EL22" s="273"/>
      <c r="EM22" s="273"/>
      <c r="EN22" s="273"/>
      <c r="EO22" s="40"/>
      <c r="EP22" s="269"/>
      <c r="EQ22" s="33"/>
      <c r="ER22" s="269"/>
      <c r="ES22" s="269"/>
      <c r="ET22" s="269"/>
      <c r="EU22" s="270"/>
      <c r="EV22" s="271"/>
      <c r="EW22" s="272"/>
      <c r="EX22" s="273"/>
      <c r="EY22" s="273"/>
      <c r="EZ22" s="273"/>
      <c r="FA22" s="273"/>
      <c r="FB22" s="40"/>
      <c r="FC22" s="269"/>
      <c r="FD22" s="33"/>
      <c r="FE22" s="269"/>
      <c r="FF22" s="269"/>
      <c r="FG22" s="269"/>
      <c r="FH22" s="270"/>
      <c r="FI22" s="271"/>
      <c r="FJ22" s="272"/>
      <c r="FK22" s="273"/>
      <c r="FL22" s="273"/>
      <c r="FM22" s="273"/>
      <c r="FN22" s="273"/>
      <c r="FO22" s="40"/>
      <c r="FP22" s="269"/>
      <c r="FQ22" s="33"/>
      <c r="FR22" s="269"/>
      <c r="FS22" s="269"/>
      <c r="FT22" s="269"/>
      <c r="FU22" s="270"/>
      <c r="FV22" s="271"/>
      <c r="FW22" s="272"/>
      <c r="FX22" s="273"/>
      <c r="FY22" s="273"/>
      <c r="FZ22" s="273"/>
      <c r="GA22" s="273"/>
      <c r="GB22" s="40"/>
      <c r="GC22" s="269"/>
      <c r="GD22" s="33"/>
      <c r="GE22" s="269"/>
      <c r="GF22" s="269"/>
      <c r="GG22" s="269"/>
      <c r="GH22" s="270"/>
      <c r="GI22" s="271"/>
      <c r="GJ22" s="272"/>
      <c r="GK22" s="273"/>
      <c r="GL22" s="273"/>
      <c r="GM22" s="273"/>
      <c r="GN22" s="273"/>
      <c r="GO22" s="40"/>
      <c r="GP22" s="269"/>
      <c r="GQ22" s="33"/>
      <c r="GR22" s="269"/>
      <c r="GS22" s="269"/>
      <c r="GT22" s="269"/>
      <c r="GU22" s="270"/>
      <c r="GV22" s="271"/>
      <c r="GW22" s="272"/>
      <c r="GX22" s="273"/>
      <c r="GY22" s="273"/>
      <c r="GZ22" s="273"/>
      <c r="HA22" s="273"/>
      <c r="HB22" s="40"/>
      <c r="HC22" s="269"/>
      <c r="HD22" s="33"/>
      <c r="HE22" s="269"/>
      <c r="HF22" s="269"/>
      <c r="HG22" s="269"/>
      <c r="HH22" s="270"/>
      <c r="HI22" s="271"/>
      <c r="HJ22" s="272"/>
      <c r="HK22" s="273"/>
      <c r="HL22" s="273"/>
      <c r="HM22" s="273"/>
      <c r="HN22" s="273"/>
      <c r="HO22" s="40"/>
      <c r="HP22" s="269"/>
      <c r="HQ22" s="33"/>
      <c r="HR22" s="269"/>
      <c r="HS22" s="269"/>
      <c r="HT22" s="269"/>
      <c r="HU22" s="270"/>
      <c r="HV22" s="271"/>
      <c r="HW22" s="272"/>
      <c r="HX22" s="273"/>
      <c r="HY22" s="273"/>
      <c r="HZ22" s="273"/>
      <c r="IA22" s="273"/>
      <c r="IB22" s="40"/>
      <c r="IC22" s="269"/>
      <c r="ID22" s="33"/>
      <c r="IE22" s="269"/>
      <c r="IF22" s="269"/>
      <c r="IG22" s="269"/>
      <c r="IH22" s="270"/>
      <c r="II22" s="271"/>
      <c r="IJ22" s="272"/>
      <c r="IK22" s="38"/>
      <c r="IL22" s="38"/>
      <c r="IM22" s="38"/>
      <c r="IN22" s="38"/>
    </row>
    <row r="23" spans="1:248" s="16" customFormat="1" ht="15.75" thickBot="1">
      <c r="A23" s="3"/>
      <c r="B23" s="572" t="str">
        <f>'CUADRO DE AREAS'!C24</f>
        <v>Reserva Víal- CL 19 - Av. Industrial - (4)</v>
      </c>
      <c r="C23" s="71">
        <f>'CUADRO DE AREAS'!D24</f>
        <v>612.66999999999996</v>
      </c>
      <c r="D23" s="170"/>
      <c r="E23" s="71">
        <f t="shared" si="0"/>
        <v>612.66999999999996</v>
      </c>
      <c r="F23" s="141">
        <v>1126</v>
      </c>
      <c r="G23" s="141"/>
      <c r="H23" s="28">
        <f t="shared" si="1"/>
        <v>689866.41999999993</v>
      </c>
      <c r="I23" s="573"/>
      <c r="J23" s="625">
        <f t="shared" si="2"/>
        <v>689866.41999999993</v>
      </c>
      <c r="K23" s="35"/>
      <c r="L23" s="625">
        <f t="shared" si="3"/>
        <v>275946.56799999997</v>
      </c>
      <c r="M23"/>
      <c r="N23"/>
      <c r="O23"/>
      <c r="P23"/>
      <c r="Q23" s="33"/>
      <c r="R23" s="269"/>
      <c r="S23" s="269"/>
      <c r="T23" s="269"/>
      <c r="U23" s="270"/>
      <c r="V23" s="271"/>
      <c r="W23" s="272"/>
      <c r="X23" s="273"/>
      <c r="Y23" s="273"/>
      <c r="Z23" s="273"/>
      <c r="AA23" s="273"/>
      <c r="AB23" s="40"/>
      <c r="AC23" s="269"/>
      <c r="AD23" s="33"/>
      <c r="AE23" s="269"/>
      <c r="AF23" s="269"/>
      <c r="AG23" s="269"/>
      <c r="AH23" s="270"/>
      <c r="AI23" s="271"/>
      <c r="AJ23" s="272"/>
      <c r="AK23" s="273"/>
      <c r="AL23" s="273"/>
      <c r="AM23" s="273"/>
      <c r="AN23" s="273"/>
      <c r="AO23" s="40"/>
      <c r="AP23" s="269"/>
      <c r="AQ23" s="33"/>
      <c r="AR23" s="269"/>
      <c r="AS23" s="269"/>
      <c r="AT23" s="269"/>
      <c r="AU23" s="270"/>
      <c r="AV23" s="271"/>
      <c r="AW23" s="272"/>
      <c r="AX23" s="273"/>
      <c r="AY23" s="273"/>
      <c r="AZ23" s="273"/>
      <c r="BA23" s="273"/>
      <c r="BB23" s="40"/>
      <c r="BC23" s="269"/>
      <c r="BD23" s="33"/>
      <c r="BE23" s="269"/>
      <c r="BF23" s="269"/>
      <c r="BG23" s="269"/>
      <c r="BH23" s="270"/>
      <c r="BI23" s="271"/>
      <c r="BJ23" s="272"/>
      <c r="BK23" s="273"/>
      <c r="BL23" s="273"/>
      <c r="BM23" s="273"/>
      <c r="BN23" s="273"/>
      <c r="BO23" s="40"/>
      <c r="BP23" s="269"/>
      <c r="BQ23" s="33"/>
      <c r="BR23" s="269"/>
      <c r="BS23" s="269"/>
      <c r="BT23" s="269"/>
      <c r="BU23" s="270"/>
      <c r="BV23" s="271"/>
      <c r="BW23" s="272"/>
      <c r="BX23" s="273"/>
      <c r="BY23" s="273"/>
      <c r="BZ23" s="273"/>
      <c r="CA23" s="273"/>
      <c r="CB23" s="40"/>
      <c r="CC23" s="269"/>
      <c r="CD23" s="33"/>
      <c r="CE23" s="269"/>
      <c r="CF23" s="269"/>
      <c r="CG23" s="269"/>
      <c r="CH23" s="270"/>
      <c r="CI23" s="271"/>
      <c r="CJ23" s="272"/>
      <c r="CK23" s="273"/>
      <c r="CL23" s="273"/>
      <c r="CM23" s="273"/>
      <c r="CN23" s="273"/>
      <c r="CO23" s="40"/>
      <c r="CP23" s="269"/>
      <c r="CQ23" s="33"/>
      <c r="CR23" s="269"/>
      <c r="CS23" s="269"/>
      <c r="CT23" s="269"/>
      <c r="CU23" s="270"/>
      <c r="CV23" s="271"/>
      <c r="CW23" s="272"/>
      <c r="CX23" s="273"/>
      <c r="CY23" s="273"/>
      <c r="CZ23" s="273"/>
      <c r="DA23" s="273"/>
      <c r="DB23" s="40"/>
      <c r="DC23" s="269"/>
      <c r="DD23" s="33"/>
      <c r="DE23" s="269"/>
      <c r="DF23" s="269"/>
      <c r="DG23" s="269"/>
      <c r="DH23" s="270"/>
      <c r="DI23" s="271"/>
      <c r="DJ23" s="272"/>
      <c r="DK23" s="273"/>
      <c r="DL23" s="273"/>
      <c r="DM23" s="273"/>
      <c r="DN23" s="273"/>
      <c r="DO23" s="40"/>
      <c r="DP23" s="269"/>
      <c r="DQ23" s="33"/>
      <c r="DR23" s="269"/>
      <c r="DS23" s="269"/>
      <c r="DT23" s="269"/>
      <c r="DU23" s="270"/>
      <c r="DV23" s="271"/>
      <c r="DW23" s="272"/>
      <c r="DX23" s="273"/>
      <c r="DY23" s="273"/>
      <c r="DZ23" s="273"/>
      <c r="EA23" s="273"/>
      <c r="EB23" s="40"/>
      <c r="EC23" s="269"/>
      <c r="ED23" s="33"/>
      <c r="EE23" s="269"/>
      <c r="EF23" s="269"/>
      <c r="EG23" s="269"/>
      <c r="EH23" s="270"/>
      <c r="EI23" s="271"/>
      <c r="EJ23" s="272"/>
      <c r="EK23" s="273"/>
      <c r="EL23" s="273"/>
      <c r="EM23" s="273"/>
      <c r="EN23" s="273"/>
      <c r="EO23" s="40"/>
      <c r="EP23" s="269"/>
      <c r="EQ23" s="33"/>
      <c r="ER23" s="269"/>
      <c r="ES23" s="269"/>
      <c r="ET23" s="269"/>
      <c r="EU23" s="270"/>
      <c r="EV23" s="271"/>
      <c r="EW23" s="272"/>
      <c r="EX23" s="273"/>
      <c r="EY23" s="273"/>
      <c r="EZ23" s="273"/>
      <c r="FA23" s="273"/>
      <c r="FB23" s="40"/>
      <c r="FC23" s="269"/>
      <c r="FD23" s="33"/>
      <c r="FE23" s="269"/>
      <c r="FF23" s="269"/>
      <c r="FG23" s="269"/>
      <c r="FH23" s="270"/>
      <c r="FI23" s="271"/>
      <c r="FJ23" s="272"/>
      <c r="FK23" s="273"/>
      <c r="FL23" s="273"/>
      <c r="FM23" s="273"/>
      <c r="FN23" s="273"/>
      <c r="FO23" s="40"/>
      <c r="FP23" s="269"/>
      <c r="FQ23" s="33"/>
      <c r="FR23" s="269"/>
      <c r="FS23" s="269"/>
      <c r="FT23" s="269"/>
      <c r="FU23" s="270"/>
      <c r="FV23" s="271"/>
      <c r="FW23" s="272"/>
      <c r="FX23" s="273"/>
      <c r="FY23" s="273"/>
      <c r="FZ23" s="273"/>
      <c r="GA23" s="273"/>
      <c r="GB23" s="40"/>
      <c r="GC23" s="269"/>
      <c r="GD23" s="33"/>
      <c r="GE23" s="269"/>
      <c r="GF23" s="269"/>
      <c r="GG23" s="269"/>
      <c r="GH23" s="270"/>
      <c r="GI23" s="271"/>
      <c r="GJ23" s="272"/>
      <c r="GK23" s="273"/>
      <c r="GL23" s="273"/>
      <c r="GM23" s="273"/>
      <c r="GN23" s="273"/>
      <c r="GO23" s="40"/>
      <c r="GP23" s="269"/>
      <c r="GQ23" s="33"/>
      <c r="GR23" s="269"/>
      <c r="GS23" s="269"/>
      <c r="GT23" s="269"/>
      <c r="GU23" s="270"/>
      <c r="GV23" s="271"/>
      <c r="GW23" s="272"/>
      <c r="GX23" s="273"/>
      <c r="GY23" s="273"/>
      <c r="GZ23" s="273"/>
      <c r="HA23" s="273"/>
      <c r="HB23" s="40"/>
      <c r="HC23" s="269"/>
      <c r="HD23" s="33"/>
      <c r="HE23" s="269"/>
      <c r="HF23" s="269"/>
      <c r="HG23" s="269"/>
      <c r="HH23" s="270"/>
      <c r="HI23" s="271"/>
      <c r="HJ23" s="272"/>
      <c r="HK23" s="273"/>
      <c r="HL23" s="273"/>
      <c r="HM23" s="273"/>
      <c r="HN23" s="273"/>
      <c r="HO23" s="40"/>
      <c r="HP23" s="269"/>
      <c r="HQ23" s="33"/>
      <c r="HR23" s="269"/>
      <c r="HS23" s="269"/>
      <c r="HT23" s="269"/>
      <c r="HU23" s="270"/>
      <c r="HV23" s="271"/>
      <c r="HW23" s="272"/>
      <c r="HX23" s="273"/>
      <c r="HY23" s="273"/>
      <c r="HZ23" s="273"/>
      <c r="IA23" s="273"/>
      <c r="IB23" s="40"/>
      <c r="IC23" s="269"/>
      <c r="ID23" s="33"/>
      <c r="IE23" s="269"/>
      <c r="IF23" s="269"/>
      <c r="IG23" s="269"/>
      <c r="IH23" s="270"/>
      <c r="II23" s="271"/>
      <c r="IJ23" s="272"/>
      <c r="IK23" s="38"/>
      <c r="IL23" s="38"/>
      <c r="IM23" s="38"/>
      <c r="IN23" s="38"/>
    </row>
    <row r="24" spans="1:248" s="16" customFormat="1" ht="15.75" thickBot="1">
      <c r="A24" s="3"/>
      <c r="B24" s="567" t="s">
        <v>95</v>
      </c>
      <c r="C24" s="74">
        <f>SUM(C25:C31)</f>
        <v>5235.2929999999997</v>
      </c>
      <c r="D24" s="568"/>
      <c r="E24" s="74">
        <f>SUM(E25:E31)</f>
        <v>5235.2929999999997</v>
      </c>
      <c r="F24" s="569"/>
      <c r="G24" s="569"/>
      <c r="H24" s="712">
        <f>SUM(H25:H31)</f>
        <v>5915881.0900000008</v>
      </c>
      <c r="I24" s="570"/>
      <c r="J24" s="706">
        <f>SUM(J25:J31)</f>
        <v>5915881.0900000008</v>
      </c>
      <c r="K24" s="35"/>
      <c r="L24" s="706">
        <f>SUM(L25:L31)</f>
        <v>2366352.4360000002</v>
      </c>
      <c r="M24"/>
      <c r="N24"/>
      <c r="O24"/>
      <c r="P24"/>
      <c r="Q24" s="33"/>
      <c r="R24" s="269"/>
      <c r="S24" s="269"/>
      <c r="T24" s="269"/>
      <c r="U24" s="270"/>
      <c r="V24" s="271"/>
      <c r="W24" s="272"/>
      <c r="X24" s="273"/>
      <c r="Y24" s="273"/>
      <c r="Z24" s="273"/>
      <c r="AA24" s="273"/>
      <c r="AB24" s="40"/>
      <c r="AC24" s="269"/>
      <c r="AD24" s="33"/>
      <c r="AE24" s="269"/>
      <c r="AF24" s="269"/>
      <c r="AG24" s="269"/>
      <c r="AH24" s="270"/>
      <c r="AI24" s="271"/>
      <c r="AJ24" s="272"/>
      <c r="AK24" s="273"/>
      <c r="AL24" s="273"/>
      <c r="AM24" s="273"/>
      <c r="AN24" s="273"/>
      <c r="AO24" s="40"/>
      <c r="AP24" s="269"/>
      <c r="AQ24" s="33"/>
      <c r="AR24" s="269"/>
      <c r="AS24" s="269"/>
      <c r="AT24" s="269"/>
      <c r="AU24" s="270"/>
      <c r="AV24" s="271"/>
      <c r="AW24" s="272"/>
      <c r="AX24" s="273"/>
      <c r="AY24" s="273"/>
      <c r="AZ24" s="273"/>
      <c r="BA24" s="273"/>
      <c r="BB24" s="40"/>
      <c r="BC24" s="269"/>
      <c r="BD24" s="33"/>
      <c r="BE24" s="269"/>
      <c r="BF24" s="269"/>
      <c r="BG24" s="269"/>
      <c r="BH24" s="270"/>
      <c r="BI24" s="271"/>
      <c r="BJ24" s="272"/>
      <c r="BK24" s="273"/>
      <c r="BL24" s="273"/>
      <c r="BM24" s="273"/>
      <c r="BN24" s="273"/>
      <c r="BO24" s="40"/>
      <c r="BP24" s="269"/>
      <c r="BQ24" s="33"/>
      <c r="BR24" s="269"/>
      <c r="BS24" s="269"/>
      <c r="BT24" s="269"/>
      <c r="BU24" s="270"/>
      <c r="BV24" s="271"/>
      <c r="BW24" s="272"/>
      <c r="BX24" s="273"/>
      <c r="BY24" s="273"/>
      <c r="BZ24" s="273"/>
      <c r="CA24" s="273"/>
      <c r="CB24" s="40"/>
      <c r="CC24" s="269"/>
      <c r="CD24" s="33"/>
      <c r="CE24" s="269"/>
      <c r="CF24" s="269"/>
      <c r="CG24" s="269"/>
      <c r="CH24" s="270"/>
      <c r="CI24" s="271"/>
      <c r="CJ24" s="272"/>
      <c r="CK24" s="273"/>
      <c r="CL24" s="273"/>
      <c r="CM24" s="273"/>
      <c r="CN24" s="273"/>
      <c r="CO24" s="40"/>
      <c r="CP24" s="269"/>
      <c r="CQ24" s="33"/>
      <c r="CR24" s="269"/>
      <c r="CS24" s="269"/>
      <c r="CT24" s="269"/>
      <c r="CU24" s="270"/>
      <c r="CV24" s="271"/>
      <c r="CW24" s="272"/>
      <c r="CX24" s="273"/>
      <c r="CY24" s="273"/>
      <c r="CZ24" s="273"/>
      <c r="DA24" s="273"/>
      <c r="DB24" s="40"/>
      <c r="DC24" s="269"/>
      <c r="DD24" s="33"/>
      <c r="DE24" s="269"/>
      <c r="DF24" s="269"/>
      <c r="DG24" s="269"/>
      <c r="DH24" s="270"/>
      <c r="DI24" s="271"/>
      <c r="DJ24" s="272"/>
      <c r="DK24" s="273"/>
      <c r="DL24" s="273"/>
      <c r="DM24" s="273"/>
      <c r="DN24" s="273"/>
      <c r="DO24" s="40"/>
      <c r="DP24" s="269"/>
      <c r="DQ24" s="33"/>
      <c r="DR24" s="269"/>
      <c r="DS24" s="269"/>
      <c r="DT24" s="269"/>
      <c r="DU24" s="270"/>
      <c r="DV24" s="271"/>
      <c r="DW24" s="272"/>
      <c r="DX24" s="273"/>
      <c r="DY24" s="273"/>
      <c r="DZ24" s="273"/>
      <c r="EA24" s="273"/>
      <c r="EB24" s="40"/>
      <c r="EC24" s="269"/>
      <c r="ED24" s="33"/>
      <c r="EE24" s="269"/>
      <c r="EF24" s="269"/>
      <c r="EG24" s="269"/>
      <c r="EH24" s="270"/>
      <c r="EI24" s="271"/>
      <c r="EJ24" s="272"/>
      <c r="EK24" s="273"/>
      <c r="EL24" s="273"/>
      <c r="EM24" s="273"/>
      <c r="EN24" s="273"/>
      <c r="EO24" s="40"/>
      <c r="EP24" s="269"/>
      <c r="EQ24" s="33"/>
      <c r="ER24" s="269"/>
      <c r="ES24" s="269"/>
      <c r="ET24" s="269"/>
      <c r="EU24" s="270"/>
      <c r="EV24" s="271"/>
      <c r="EW24" s="272"/>
      <c r="EX24" s="273"/>
      <c r="EY24" s="273"/>
      <c r="EZ24" s="273"/>
      <c r="FA24" s="273"/>
      <c r="FB24" s="40"/>
      <c r="FC24" s="269"/>
      <c r="FD24" s="33"/>
      <c r="FE24" s="269"/>
      <c r="FF24" s="269"/>
      <c r="FG24" s="269"/>
      <c r="FH24" s="270"/>
      <c r="FI24" s="271"/>
      <c r="FJ24" s="272"/>
      <c r="FK24" s="273"/>
      <c r="FL24" s="273"/>
      <c r="FM24" s="273"/>
      <c r="FN24" s="273"/>
      <c r="FO24" s="40"/>
      <c r="FP24" s="269"/>
      <c r="FQ24" s="33"/>
      <c r="FR24" s="269"/>
      <c r="FS24" s="269"/>
      <c r="FT24" s="269"/>
      <c r="FU24" s="270"/>
      <c r="FV24" s="271"/>
      <c r="FW24" s="272"/>
      <c r="FX24" s="273"/>
      <c r="FY24" s="273"/>
      <c r="FZ24" s="273"/>
      <c r="GA24" s="273"/>
      <c r="GB24" s="40"/>
      <c r="GC24" s="269"/>
      <c r="GD24" s="33"/>
      <c r="GE24" s="269"/>
      <c r="GF24" s="269"/>
      <c r="GG24" s="269"/>
      <c r="GH24" s="270"/>
      <c r="GI24" s="271"/>
      <c r="GJ24" s="272"/>
      <c r="GK24" s="273"/>
      <c r="GL24" s="273"/>
      <c r="GM24" s="273"/>
      <c r="GN24" s="273"/>
      <c r="GO24" s="40"/>
      <c r="GP24" s="269"/>
      <c r="GQ24" s="33"/>
      <c r="GR24" s="269"/>
      <c r="GS24" s="269"/>
      <c r="GT24" s="269"/>
      <c r="GU24" s="270"/>
      <c r="GV24" s="271"/>
      <c r="GW24" s="272"/>
      <c r="GX24" s="273"/>
      <c r="GY24" s="273"/>
      <c r="GZ24" s="273"/>
      <c r="HA24" s="273"/>
      <c r="HB24" s="40"/>
      <c r="HC24" s="269"/>
      <c r="HD24" s="33"/>
      <c r="HE24" s="269"/>
      <c r="HF24" s="269"/>
      <c r="HG24" s="269"/>
      <c r="HH24" s="270"/>
      <c r="HI24" s="271"/>
      <c r="HJ24" s="272"/>
      <c r="HK24" s="273"/>
      <c r="HL24" s="273"/>
      <c r="HM24" s="273"/>
      <c r="HN24" s="273"/>
      <c r="HO24" s="40"/>
      <c r="HP24" s="269"/>
      <c r="HQ24" s="33"/>
      <c r="HR24" s="269"/>
      <c r="HS24" s="269"/>
      <c r="HT24" s="269"/>
      <c r="HU24" s="270"/>
      <c r="HV24" s="271"/>
      <c r="HW24" s="272"/>
      <c r="HX24" s="273"/>
      <c r="HY24" s="273"/>
      <c r="HZ24" s="273"/>
      <c r="IA24" s="273"/>
      <c r="IB24" s="40"/>
      <c r="IC24" s="269"/>
      <c r="ID24" s="33"/>
      <c r="IE24" s="269"/>
      <c r="IF24" s="269"/>
      <c r="IG24" s="269"/>
      <c r="IH24" s="270"/>
      <c r="II24" s="271"/>
      <c r="IJ24" s="272"/>
      <c r="IK24" s="38"/>
      <c r="IL24" s="38"/>
      <c r="IM24" s="38"/>
      <c r="IN24" s="38"/>
    </row>
    <row r="25" spans="1:248" s="16" customFormat="1" ht="15.75" thickBot="1">
      <c r="A25" s="3"/>
      <c r="B25" s="572" t="str">
        <f>'ESPACIO PUBLICO'!C8</f>
        <v>C.A. AC 22 - Av. Ferrocarríl de Occidente - (1)</v>
      </c>
      <c r="C25" s="71">
        <f>+'CUADRO DE AREAS'!D27</f>
        <v>799.40899999999999</v>
      </c>
      <c r="D25" s="170"/>
      <c r="E25" s="71">
        <f t="shared" ref="E25:E31" si="4">SUM(C25:D25)</f>
        <v>799.40899999999999</v>
      </c>
      <c r="F25" s="141">
        <v>1130</v>
      </c>
      <c r="G25" s="141"/>
      <c r="H25" s="28">
        <f t="shared" ref="H25:H31" si="5">F25*E25</f>
        <v>903332.17</v>
      </c>
      <c r="I25" s="573"/>
      <c r="J25" s="625">
        <f>SUM(H25:I25)</f>
        <v>903332.17</v>
      </c>
      <c r="K25" s="395"/>
      <c r="L25" s="625">
        <f t="shared" ref="L25:L31" si="6">(SUM(J25:K25))*(0.4)</f>
        <v>361332.86800000002</v>
      </c>
      <c r="M25"/>
      <c r="N25"/>
      <c r="O25"/>
      <c r="P25"/>
      <c r="Q25" s="33"/>
      <c r="R25" s="269"/>
      <c r="S25" s="269"/>
      <c r="T25" s="269"/>
      <c r="U25" s="270"/>
      <c r="V25" s="271"/>
      <c r="W25" s="272"/>
      <c r="X25" s="273"/>
      <c r="Y25" s="273"/>
      <c r="Z25" s="273"/>
      <c r="AA25" s="273"/>
      <c r="AB25" s="40"/>
      <c r="AC25" s="269"/>
      <c r="AD25" s="33"/>
      <c r="AE25" s="269"/>
      <c r="AF25" s="269"/>
      <c r="AG25" s="269"/>
      <c r="AH25" s="270"/>
      <c r="AI25" s="271"/>
      <c r="AJ25" s="272"/>
      <c r="AK25" s="273"/>
      <c r="AL25" s="273"/>
      <c r="AM25" s="273"/>
      <c r="AN25" s="273"/>
      <c r="AO25" s="40"/>
      <c r="AP25" s="269"/>
      <c r="AQ25" s="33"/>
      <c r="AR25" s="269"/>
      <c r="AS25" s="269"/>
      <c r="AT25" s="269"/>
      <c r="AU25" s="270"/>
      <c r="AV25" s="271"/>
      <c r="AW25" s="272"/>
      <c r="AX25" s="273"/>
      <c r="AY25" s="273"/>
      <c r="AZ25" s="273"/>
      <c r="BA25" s="273"/>
      <c r="BB25" s="40"/>
      <c r="BC25" s="269"/>
      <c r="BD25" s="33"/>
      <c r="BE25" s="269"/>
      <c r="BF25" s="269"/>
      <c r="BG25" s="269"/>
      <c r="BH25" s="270"/>
      <c r="BI25" s="271"/>
      <c r="BJ25" s="272"/>
      <c r="BK25" s="273"/>
      <c r="BL25" s="273"/>
      <c r="BM25" s="273"/>
      <c r="BN25" s="273"/>
      <c r="BO25" s="40"/>
      <c r="BP25" s="269"/>
      <c r="BQ25" s="33"/>
      <c r="BR25" s="269"/>
      <c r="BS25" s="269"/>
      <c r="BT25" s="269"/>
      <c r="BU25" s="270"/>
      <c r="BV25" s="271"/>
      <c r="BW25" s="272"/>
      <c r="BX25" s="273"/>
      <c r="BY25" s="273"/>
      <c r="BZ25" s="273"/>
      <c r="CA25" s="273"/>
      <c r="CB25" s="40"/>
      <c r="CC25" s="269"/>
      <c r="CD25" s="33"/>
      <c r="CE25" s="269"/>
      <c r="CF25" s="269"/>
      <c r="CG25" s="269"/>
      <c r="CH25" s="270"/>
      <c r="CI25" s="271"/>
      <c r="CJ25" s="272"/>
      <c r="CK25" s="273"/>
      <c r="CL25" s="273"/>
      <c r="CM25" s="273"/>
      <c r="CN25" s="273"/>
      <c r="CO25" s="40"/>
      <c r="CP25" s="269"/>
      <c r="CQ25" s="33"/>
      <c r="CR25" s="269"/>
      <c r="CS25" s="269"/>
      <c r="CT25" s="269"/>
      <c r="CU25" s="270"/>
      <c r="CV25" s="271"/>
      <c r="CW25" s="272"/>
      <c r="CX25" s="273"/>
      <c r="CY25" s="273"/>
      <c r="CZ25" s="273"/>
      <c r="DA25" s="273"/>
      <c r="DB25" s="40"/>
      <c r="DC25" s="269"/>
      <c r="DD25" s="33"/>
      <c r="DE25" s="269"/>
      <c r="DF25" s="269"/>
      <c r="DG25" s="269"/>
      <c r="DH25" s="270"/>
      <c r="DI25" s="271"/>
      <c r="DJ25" s="272"/>
      <c r="DK25" s="273"/>
      <c r="DL25" s="273"/>
      <c r="DM25" s="273"/>
      <c r="DN25" s="273"/>
      <c r="DO25" s="40"/>
      <c r="DP25" s="269"/>
      <c r="DQ25" s="33"/>
      <c r="DR25" s="269"/>
      <c r="DS25" s="269"/>
      <c r="DT25" s="269"/>
      <c r="DU25" s="270"/>
      <c r="DV25" s="271"/>
      <c r="DW25" s="272"/>
      <c r="DX25" s="273"/>
      <c r="DY25" s="273"/>
      <c r="DZ25" s="273"/>
      <c r="EA25" s="273"/>
      <c r="EB25" s="40"/>
      <c r="EC25" s="269"/>
      <c r="ED25" s="33"/>
      <c r="EE25" s="269"/>
      <c r="EF25" s="269"/>
      <c r="EG25" s="269"/>
      <c r="EH25" s="270"/>
      <c r="EI25" s="271"/>
      <c r="EJ25" s="272"/>
      <c r="EK25" s="273"/>
      <c r="EL25" s="273"/>
      <c r="EM25" s="273"/>
      <c r="EN25" s="273"/>
      <c r="EO25" s="40"/>
      <c r="EP25" s="269"/>
      <c r="EQ25" s="33"/>
      <c r="ER25" s="269"/>
      <c r="ES25" s="269"/>
      <c r="ET25" s="269"/>
      <c r="EU25" s="270"/>
      <c r="EV25" s="271"/>
      <c r="EW25" s="272"/>
      <c r="EX25" s="273"/>
      <c r="EY25" s="273"/>
      <c r="EZ25" s="273"/>
      <c r="FA25" s="273"/>
      <c r="FB25" s="40"/>
      <c r="FC25" s="269"/>
      <c r="FD25" s="33"/>
      <c r="FE25" s="269"/>
      <c r="FF25" s="269"/>
      <c r="FG25" s="269"/>
      <c r="FH25" s="270"/>
      <c r="FI25" s="271"/>
      <c r="FJ25" s="272"/>
      <c r="FK25" s="273"/>
      <c r="FL25" s="273"/>
      <c r="FM25" s="273"/>
      <c r="FN25" s="273"/>
      <c r="FO25" s="40"/>
      <c r="FP25" s="269"/>
      <c r="FQ25" s="33"/>
      <c r="FR25" s="269"/>
      <c r="FS25" s="269"/>
      <c r="FT25" s="269"/>
      <c r="FU25" s="270"/>
      <c r="FV25" s="271"/>
      <c r="FW25" s="272"/>
      <c r="FX25" s="273"/>
      <c r="FY25" s="273"/>
      <c r="FZ25" s="273"/>
      <c r="GA25" s="273"/>
      <c r="GB25" s="40"/>
      <c r="GC25" s="269"/>
      <c r="GD25" s="33"/>
      <c r="GE25" s="269"/>
      <c r="GF25" s="269"/>
      <c r="GG25" s="269"/>
      <c r="GH25" s="270"/>
      <c r="GI25" s="271"/>
      <c r="GJ25" s="272"/>
      <c r="GK25" s="273"/>
      <c r="GL25" s="273"/>
      <c r="GM25" s="273"/>
      <c r="GN25" s="273"/>
      <c r="GO25" s="40"/>
      <c r="GP25" s="269"/>
      <c r="GQ25" s="33"/>
      <c r="GR25" s="269"/>
      <c r="GS25" s="269"/>
      <c r="GT25" s="269"/>
      <c r="GU25" s="270"/>
      <c r="GV25" s="271"/>
      <c r="GW25" s="272"/>
      <c r="GX25" s="273"/>
      <c r="GY25" s="273"/>
      <c r="GZ25" s="273"/>
      <c r="HA25" s="273"/>
      <c r="HB25" s="40"/>
      <c r="HC25" s="269"/>
      <c r="HD25" s="33"/>
      <c r="HE25" s="269"/>
      <c r="HF25" s="269"/>
      <c r="HG25" s="269"/>
      <c r="HH25" s="270"/>
      <c r="HI25" s="271"/>
      <c r="HJ25" s="272"/>
      <c r="HK25" s="273"/>
      <c r="HL25" s="273"/>
      <c r="HM25" s="273"/>
      <c r="HN25" s="273"/>
      <c r="HO25" s="40"/>
      <c r="HP25" s="269"/>
      <c r="HQ25" s="33"/>
      <c r="HR25" s="269"/>
      <c r="HS25" s="269"/>
      <c r="HT25" s="269"/>
      <c r="HU25" s="270"/>
      <c r="HV25" s="271"/>
      <c r="HW25" s="272"/>
      <c r="HX25" s="273"/>
      <c r="HY25" s="273"/>
      <c r="HZ25" s="273"/>
      <c r="IA25" s="273"/>
      <c r="IB25" s="40"/>
      <c r="IC25" s="269"/>
      <c r="ID25" s="33"/>
      <c r="IE25" s="269"/>
      <c r="IF25" s="269"/>
      <c r="IG25" s="269"/>
      <c r="IH25" s="270"/>
      <c r="II25" s="271"/>
      <c r="IJ25" s="272"/>
      <c r="IK25" s="38"/>
      <c r="IL25" s="38"/>
      <c r="IM25" s="38"/>
      <c r="IN25" s="38"/>
    </row>
    <row r="26" spans="1:248" s="16" customFormat="1" ht="15.75" thickBot="1">
      <c r="A26" s="3"/>
      <c r="B26" s="572" t="str">
        <f>'ESPACIO PUBLICO'!C9</f>
        <v>C.A. AC 22 - Av. Ferrocarríl de Occidente - (2)</v>
      </c>
      <c r="C26" s="71">
        <f>+'CUADRO DE AREAS'!D28</f>
        <v>599.67999999999995</v>
      </c>
      <c r="D26" s="170"/>
      <c r="E26" s="71">
        <f t="shared" si="4"/>
        <v>599.67999999999995</v>
      </c>
      <c r="F26" s="141">
        <v>1130</v>
      </c>
      <c r="G26" s="141"/>
      <c r="H26" s="28">
        <f t="shared" si="5"/>
        <v>677638.39999999991</v>
      </c>
      <c r="I26" s="573"/>
      <c r="J26" s="625">
        <f t="shared" ref="J26:J31" si="7">SUM(H26:I26)</f>
        <v>677638.39999999991</v>
      </c>
      <c r="K26" s="35"/>
      <c r="L26" s="625">
        <f t="shared" si="6"/>
        <v>271055.35999999999</v>
      </c>
      <c r="M26"/>
      <c r="N26"/>
      <c r="O26"/>
      <c r="P26"/>
      <c r="Q26" s="33"/>
      <c r="R26" s="269"/>
      <c r="S26" s="269"/>
      <c r="T26" s="269"/>
      <c r="U26" s="270"/>
      <c r="V26" s="271"/>
      <c r="W26" s="272"/>
      <c r="X26" s="273"/>
      <c r="Y26" s="273"/>
      <c r="Z26" s="273"/>
      <c r="AA26" s="273"/>
      <c r="AB26" s="40"/>
      <c r="AC26" s="269"/>
      <c r="AD26" s="33"/>
      <c r="AE26" s="269"/>
      <c r="AF26" s="269"/>
      <c r="AG26" s="269"/>
      <c r="AH26" s="270"/>
      <c r="AI26" s="271"/>
      <c r="AJ26" s="272"/>
      <c r="AK26" s="273"/>
      <c r="AL26" s="273"/>
      <c r="AM26" s="273"/>
      <c r="AN26" s="273"/>
      <c r="AO26" s="40"/>
      <c r="AP26" s="269"/>
      <c r="AQ26" s="33"/>
      <c r="AR26" s="269"/>
      <c r="AS26" s="269"/>
      <c r="AT26" s="269"/>
      <c r="AU26" s="270"/>
      <c r="AV26" s="271"/>
      <c r="AW26" s="272"/>
      <c r="AX26" s="273"/>
      <c r="AY26" s="273"/>
      <c r="AZ26" s="273"/>
      <c r="BA26" s="273"/>
      <c r="BB26" s="40"/>
      <c r="BC26" s="269"/>
      <c r="BD26" s="33"/>
      <c r="BE26" s="269"/>
      <c r="BF26" s="269"/>
      <c r="BG26" s="269"/>
      <c r="BH26" s="270"/>
      <c r="BI26" s="271"/>
      <c r="BJ26" s="272"/>
      <c r="BK26" s="273"/>
      <c r="BL26" s="273"/>
      <c r="BM26" s="273"/>
      <c r="BN26" s="273"/>
      <c r="BO26" s="40"/>
      <c r="BP26" s="269"/>
      <c r="BQ26" s="33"/>
      <c r="BR26" s="269"/>
      <c r="BS26" s="269"/>
      <c r="BT26" s="269"/>
      <c r="BU26" s="270"/>
      <c r="BV26" s="271"/>
      <c r="BW26" s="272"/>
      <c r="BX26" s="273"/>
      <c r="BY26" s="273"/>
      <c r="BZ26" s="273"/>
      <c r="CA26" s="273"/>
      <c r="CB26" s="40"/>
      <c r="CC26" s="269"/>
      <c r="CD26" s="33"/>
      <c r="CE26" s="269"/>
      <c r="CF26" s="269"/>
      <c r="CG26" s="269"/>
      <c r="CH26" s="270"/>
      <c r="CI26" s="271"/>
      <c r="CJ26" s="272"/>
      <c r="CK26" s="273"/>
      <c r="CL26" s="273"/>
      <c r="CM26" s="273"/>
      <c r="CN26" s="273"/>
      <c r="CO26" s="40"/>
      <c r="CP26" s="269"/>
      <c r="CQ26" s="33"/>
      <c r="CR26" s="269"/>
      <c r="CS26" s="269"/>
      <c r="CT26" s="269"/>
      <c r="CU26" s="270"/>
      <c r="CV26" s="271"/>
      <c r="CW26" s="272"/>
      <c r="CX26" s="273"/>
      <c r="CY26" s="273"/>
      <c r="CZ26" s="273"/>
      <c r="DA26" s="273"/>
      <c r="DB26" s="40"/>
      <c r="DC26" s="269"/>
      <c r="DD26" s="33"/>
      <c r="DE26" s="269"/>
      <c r="DF26" s="269"/>
      <c r="DG26" s="269"/>
      <c r="DH26" s="270"/>
      <c r="DI26" s="271"/>
      <c r="DJ26" s="272"/>
      <c r="DK26" s="273"/>
      <c r="DL26" s="273"/>
      <c r="DM26" s="273"/>
      <c r="DN26" s="273"/>
      <c r="DO26" s="40"/>
      <c r="DP26" s="269"/>
      <c r="DQ26" s="33"/>
      <c r="DR26" s="269"/>
      <c r="DS26" s="269"/>
      <c r="DT26" s="269"/>
      <c r="DU26" s="270"/>
      <c r="DV26" s="271"/>
      <c r="DW26" s="272"/>
      <c r="DX26" s="273"/>
      <c r="DY26" s="273"/>
      <c r="DZ26" s="273"/>
      <c r="EA26" s="273"/>
      <c r="EB26" s="40"/>
      <c r="EC26" s="269"/>
      <c r="ED26" s="33"/>
      <c r="EE26" s="269"/>
      <c r="EF26" s="269"/>
      <c r="EG26" s="269"/>
      <c r="EH26" s="270"/>
      <c r="EI26" s="271"/>
      <c r="EJ26" s="272"/>
      <c r="EK26" s="273"/>
      <c r="EL26" s="273"/>
      <c r="EM26" s="273"/>
      <c r="EN26" s="273"/>
      <c r="EO26" s="40"/>
      <c r="EP26" s="269"/>
      <c r="EQ26" s="33"/>
      <c r="ER26" s="269"/>
      <c r="ES26" s="269"/>
      <c r="ET26" s="269"/>
      <c r="EU26" s="270"/>
      <c r="EV26" s="271"/>
      <c r="EW26" s="272"/>
      <c r="EX26" s="273"/>
      <c r="EY26" s="273"/>
      <c r="EZ26" s="273"/>
      <c r="FA26" s="273"/>
      <c r="FB26" s="40"/>
      <c r="FC26" s="269"/>
      <c r="FD26" s="33"/>
      <c r="FE26" s="269"/>
      <c r="FF26" s="269"/>
      <c r="FG26" s="269"/>
      <c r="FH26" s="270"/>
      <c r="FI26" s="271"/>
      <c r="FJ26" s="272"/>
      <c r="FK26" s="273"/>
      <c r="FL26" s="273"/>
      <c r="FM26" s="273"/>
      <c r="FN26" s="273"/>
      <c r="FO26" s="40"/>
      <c r="FP26" s="269"/>
      <c r="FQ26" s="33"/>
      <c r="FR26" s="269"/>
      <c r="FS26" s="269"/>
      <c r="FT26" s="269"/>
      <c r="FU26" s="270"/>
      <c r="FV26" s="271"/>
      <c r="FW26" s="272"/>
      <c r="FX26" s="273"/>
      <c r="FY26" s="273"/>
      <c r="FZ26" s="273"/>
      <c r="GA26" s="273"/>
      <c r="GB26" s="40"/>
      <c r="GC26" s="269"/>
      <c r="GD26" s="33"/>
      <c r="GE26" s="269"/>
      <c r="GF26" s="269"/>
      <c r="GG26" s="269"/>
      <c r="GH26" s="270"/>
      <c r="GI26" s="271"/>
      <c r="GJ26" s="272"/>
      <c r="GK26" s="273"/>
      <c r="GL26" s="273"/>
      <c r="GM26" s="273"/>
      <c r="GN26" s="273"/>
      <c r="GO26" s="40"/>
      <c r="GP26" s="269"/>
      <c r="GQ26" s="33"/>
      <c r="GR26" s="269"/>
      <c r="GS26" s="269"/>
      <c r="GT26" s="269"/>
      <c r="GU26" s="270"/>
      <c r="GV26" s="271"/>
      <c r="GW26" s="272"/>
      <c r="GX26" s="273"/>
      <c r="GY26" s="273"/>
      <c r="GZ26" s="273"/>
      <c r="HA26" s="273"/>
      <c r="HB26" s="40"/>
      <c r="HC26" s="269"/>
      <c r="HD26" s="33"/>
      <c r="HE26" s="269"/>
      <c r="HF26" s="269"/>
      <c r="HG26" s="269"/>
      <c r="HH26" s="270"/>
      <c r="HI26" s="271"/>
      <c r="HJ26" s="272"/>
      <c r="HK26" s="273"/>
      <c r="HL26" s="273"/>
      <c r="HM26" s="273"/>
      <c r="HN26" s="273"/>
      <c r="HO26" s="40"/>
      <c r="HP26" s="269"/>
      <c r="HQ26" s="33"/>
      <c r="HR26" s="269"/>
      <c r="HS26" s="269"/>
      <c r="HT26" s="269"/>
      <c r="HU26" s="270"/>
      <c r="HV26" s="271"/>
      <c r="HW26" s="272"/>
      <c r="HX26" s="273"/>
      <c r="HY26" s="273"/>
      <c r="HZ26" s="273"/>
      <c r="IA26" s="273"/>
      <c r="IB26" s="40"/>
      <c r="IC26" s="269"/>
      <c r="ID26" s="33"/>
      <c r="IE26" s="269"/>
      <c r="IF26" s="269"/>
      <c r="IG26" s="269"/>
      <c r="IH26" s="270"/>
      <c r="II26" s="271"/>
      <c r="IJ26" s="272"/>
      <c r="IK26" s="38"/>
      <c r="IL26" s="38"/>
      <c r="IM26" s="38"/>
      <c r="IN26" s="38"/>
    </row>
    <row r="27" spans="1:248" s="16" customFormat="1" ht="15.75" thickBot="1">
      <c r="A27" s="3"/>
      <c r="B27" s="572" t="str">
        <f>'ESPACIO PUBLICO'!C10</f>
        <v>C.A. AK 68 - Av. Congreso Eucarístico - (1)</v>
      </c>
      <c r="C27" s="71">
        <f>+'CUADRO DE AREAS'!D29</f>
        <v>1285.944</v>
      </c>
      <c r="D27" s="170"/>
      <c r="E27" s="71">
        <f t="shared" si="4"/>
        <v>1285.944</v>
      </c>
      <c r="F27" s="141">
        <v>1130</v>
      </c>
      <c r="G27" s="141"/>
      <c r="H27" s="28">
        <f t="shared" si="5"/>
        <v>1453116.72</v>
      </c>
      <c r="I27" s="573"/>
      <c r="J27" s="625">
        <f t="shared" si="7"/>
        <v>1453116.72</v>
      </c>
      <c r="K27" s="35"/>
      <c r="L27" s="625">
        <f t="shared" si="6"/>
        <v>581246.68799999997</v>
      </c>
      <c r="M27"/>
      <c r="N27"/>
      <c r="O27"/>
      <c r="P27"/>
      <c r="Q27" s="33"/>
      <c r="R27" s="269"/>
      <c r="S27" s="269"/>
      <c r="T27" s="269"/>
      <c r="U27" s="270"/>
      <c r="V27" s="271"/>
      <c r="W27" s="272"/>
      <c r="X27" s="273"/>
      <c r="Y27" s="273"/>
      <c r="Z27" s="273"/>
      <c r="AA27" s="273"/>
      <c r="AB27" s="40"/>
      <c r="AC27" s="269"/>
      <c r="AD27" s="33"/>
      <c r="AE27" s="269"/>
      <c r="AF27" s="269"/>
      <c r="AG27" s="269"/>
      <c r="AH27" s="270"/>
      <c r="AI27" s="271"/>
      <c r="AJ27" s="272"/>
      <c r="AK27" s="273"/>
      <c r="AL27" s="273"/>
      <c r="AM27" s="273"/>
      <c r="AN27" s="273"/>
      <c r="AO27" s="40"/>
      <c r="AP27" s="269"/>
      <c r="AQ27" s="33"/>
      <c r="AR27" s="269"/>
      <c r="AS27" s="269"/>
      <c r="AT27" s="269"/>
      <c r="AU27" s="270"/>
      <c r="AV27" s="271"/>
      <c r="AW27" s="272"/>
      <c r="AX27" s="273"/>
      <c r="AY27" s="273"/>
      <c r="AZ27" s="273"/>
      <c r="BA27" s="273"/>
      <c r="BB27" s="40"/>
      <c r="BC27" s="269"/>
      <c r="BD27" s="33"/>
      <c r="BE27" s="269"/>
      <c r="BF27" s="269"/>
      <c r="BG27" s="269"/>
      <c r="BH27" s="270"/>
      <c r="BI27" s="271"/>
      <c r="BJ27" s="272"/>
      <c r="BK27" s="273"/>
      <c r="BL27" s="273"/>
      <c r="BM27" s="273"/>
      <c r="BN27" s="273"/>
      <c r="BO27" s="40"/>
      <c r="BP27" s="269"/>
      <c r="BQ27" s="33"/>
      <c r="BR27" s="269"/>
      <c r="BS27" s="269"/>
      <c r="BT27" s="269"/>
      <c r="BU27" s="270"/>
      <c r="BV27" s="271"/>
      <c r="BW27" s="272"/>
      <c r="BX27" s="273"/>
      <c r="BY27" s="273"/>
      <c r="BZ27" s="273"/>
      <c r="CA27" s="273"/>
      <c r="CB27" s="40"/>
      <c r="CC27" s="269"/>
      <c r="CD27" s="33"/>
      <c r="CE27" s="269"/>
      <c r="CF27" s="269"/>
      <c r="CG27" s="269"/>
      <c r="CH27" s="270"/>
      <c r="CI27" s="271"/>
      <c r="CJ27" s="272"/>
      <c r="CK27" s="273"/>
      <c r="CL27" s="273"/>
      <c r="CM27" s="273"/>
      <c r="CN27" s="273"/>
      <c r="CO27" s="40"/>
      <c r="CP27" s="269"/>
      <c r="CQ27" s="33"/>
      <c r="CR27" s="269"/>
      <c r="CS27" s="269"/>
      <c r="CT27" s="269"/>
      <c r="CU27" s="270"/>
      <c r="CV27" s="271"/>
      <c r="CW27" s="272"/>
      <c r="CX27" s="273"/>
      <c r="CY27" s="273"/>
      <c r="CZ27" s="273"/>
      <c r="DA27" s="273"/>
      <c r="DB27" s="40"/>
      <c r="DC27" s="269"/>
      <c r="DD27" s="33"/>
      <c r="DE27" s="269"/>
      <c r="DF27" s="269"/>
      <c r="DG27" s="269"/>
      <c r="DH27" s="270"/>
      <c r="DI27" s="271"/>
      <c r="DJ27" s="272"/>
      <c r="DK27" s="273"/>
      <c r="DL27" s="273"/>
      <c r="DM27" s="273"/>
      <c r="DN27" s="273"/>
      <c r="DO27" s="40"/>
      <c r="DP27" s="269"/>
      <c r="DQ27" s="33"/>
      <c r="DR27" s="269"/>
      <c r="DS27" s="269"/>
      <c r="DT27" s="269"/>
      <c r="DU27" s="270"/>
      <c r="DV27" s="271"/>
      <c r="DW27" s="272"/>
      <c r="DX27" s="273"/>
      <c r="DY27" s="273"/>
      <c r="DZ27" s="273"/>
      <c r="EA27" s="273"/>
      <c r="EB27" s="40"/>
      <c r="EC27" s="269"/>
      <c r="ED27" s="33"/>
      <c r="EE27" s="269"/>
      <c r="EF27" s="269"/>
      <c r="EG27" s="269"/>
      <c r="EH27" s="270"/>
      <c r="EI27" s="271"/>
      <c r="EJ27" s="272"/>
      <c r="EK27" s="273"/>
      <c r="EL27" s="273"/>
      <c r="EM27" s="273"/>
      <c r="EN27" s="273"/>
      <c r="EO27" s="40"/>
      <c r="EP27" s="269"/>
      <c r="EQ27" s="33"/>
      <c r="ER27" s="269"/>
      <c r="ES27" s="269"/>
      <c r="ET27" s="269"/>
      <c r="EU27" s="270"/>
      <c r="EV27" s="271"/>
      <c r="EW27" s="272"/>
      <c r="EX27" s="273"/>
      <c r="EY27" s="273"/>
      <c r="EZ27" s="273"/>
      <c r="FA27" s="273"/>
      <c r="FB27" s="40"/>
      <c r="FC27" s="269"/>
      <c r="FD27" s="33"/>
      <c r="FE27" s="269"/>
      <c r="FF27" s="269"/>
      <c r="FG27" s="269"/>
      <c r="FH27" s="270"/>
      <c r="FI27" s="271"/>
      <c r="FJ27" s="272"/>
      <c r="FK27" s="273"/>
      <c r="FL27" s="273"/>
      <c r="FM27" s="273"/>
      <c r="FN27" s="273"/>
      <c r="FO27" s="40"/>
      <c r="FP27" s="269"/>
      <c r="FQ27" s="33"/>
      <c r="FR27" s="269"/>
      <c r="FS27" s="269"/>
      <c r="FT27" s="269"/>
      <c r="FU27" s="270"/>
      <c r="FV27" s="271"/>
      <c r="FW27" s="272"/>
      <c r="FX27" s="273"/>
      <c r="FY27" s="273"/>
      <c r="FZ27" s="273"/>
      <c r="GA27" s="273"/>
      <c r="GB27" s="40"/>
      <c r="GC27" s="269"/>
      <c r="GD27" s="33"/>
      <c r="GE27" s="269"/>
      <c r="GF27" s="269"/>
      <c r="GG27" s="269"/>
      <c r="GH27" s="270"/>
      <c r="GI27" s="271"/>
      <c r="GJ27" s="272"/>
      <c r="GK27" s="273"/>
      <c r="GL27" s="273"/>
      <c r="GM27" s="273"/>
      <c r="GN27" s="273"/>
      <c r="GO27" s="40"/>
      <c r="GP27" s="269"/>
      <c r="GQ27" s="33"/>
      <c r="GR27" s="269"/>
      <c r="GS27" s="269"/>
      <c r="GT27" s="269"/>
      <c r="GU27" s="270"/>
      <c r="GV27" s="271"/>
      <c r="GW27" s="272"/>
      <c r="GX27" s="273"/>
      <c r="GY27" s="273"/>
      <c r="GZ27" s="273"/>
      <c r="HA27" s="273"/>
      <c r="HB27" s="40"/>
      <c r="HC27" s="269"/>
      <c r="HD27" s="33"/>
      <c r="HE27" s="269"/>
      <c r="HF27" s="269"/>
      <c r="HG27" s="269"/>
      <c r="HH27" s="270"/>
      <c r="HI27" s="271"/>
      <c r="HJ27" s="272"/>
      <c r="HK27" s="273"/>
      <c r="HL27" s="273"/>
      <c r="HM27" s="273"/>
      <c r="HN27" s="273"/>
      <c r="HO27" s="40"/>
      <c r="HP27" s="269"/>
      <c r="HQ27" s="33"/>
      <c r="HR27" s="269"/>
      <c r="HS27" s="269"/>
      <c r="HT27" s="269"/>
      <c r="HU27" s="270"/>
      <c r="HV27" s="271"/>
      <c r="HW27" s="272"/>
      <c r="HX27" s="273"/>
      <c r="HY27" s="273"/>
      <c r="HZ27" s="273"/>
      <c r="IA27" s="273"/>
      <c r="IB27" s="40"/>
      <c r="IC27" s="269"/>
      <c r="ID27" s="33"/>
      <c r="IE27" s="269"/>
      <c r="IF27" s="269"/>
      <c r="IG27" s="269"/>
      <c r="IH27" s="270"/>
      <c r="II27" s="271"/>
      <c r="IJ27" s="272"/>
      <c r="IK27" s="38"/>
      <c r="IL27" s="38"/>
      <c r="IM27" s="38"/>
      <c r="IN27" s="38"/>
    </row>
    <row r="28" spans="1:248" s="16" customFormat="1" ht="15.75" thickBot="1">
      <c r="A28" s="3"/>
      <c r="B28" s="572" t="str">
        <f>'ESPACIO PUBLICO'!C11</f>
        <v>C.A. AK 68 - Av. Congreso Eucarístico - (2)</v>
      </c>
      <c r="C28" s="71">
        <f>+'CUADRO DE AREAS'!D30</f>
        <v>1511.95</v>
      </c>
      <c r="D28" s="170"/>
      <c r="E28" s="71">
        <f t="shared" si="4"/>
        <v>1511.95</v>
      </c>
      <c r="F28" s="141">
        <v>1130</v>
      </c>
      <c r="G28" s="141"/>
      <c r="H28" s="28">
        <f t="shared" si="5"/>
        <v>1708503.5</v>
      </c>
      <c r="I28" s="573"/>
      <c r="J28" s="625">
        <f t="shared" si="7"/>
        <v>1708503.5</v>
      </c>
      <c r="K28" s="35"/>
      <c r="L28" s="625">
        <f t="shared" si="6"/>
        <v>683401.4</v>
      </c>
      <c r="M28"/>
      <c r="N28"/>
      <c r="O28"/>
      <c r="P28"/>
      <c r="Q28" s="33"/>
      <c r="R28" s="269"/>
      <c r="S28" s="269"/>
      <c r="T28" s="269"/>
      <c r="U28" s="270"/>
      <c r="V28" s="271"/>
      <c r="W28" s="272"/>
      <c r="X28" s="273"/>
      <c r="Y28" s="273"/>
      <c r="Z28" s="273"/>
      <c r="AA28" s="273"/>
      <c r="AB28" s="40"/>
      <c r="AC28" s="269"/>
      <c r="AD28" s="33"/>
      <c r="AE28" s="269"/>
      <c r="AF28" s="269"/>
      <c r="AG28" s="269"/>
      <c r="AH28" s="270"/>
      <c r="AI28" s="271"/>
      <c r="AJ28" s="272"/>
      <c r="AK28" s="273"/>
      <c r="AL28" s="273"/>
      <c r="AM28" s="273"/>
      <c r="AN28" s="273"/>
      <c r="AO28" s="40"/>
      <c r="AP28" s="269"/>
      <c r="AQ28" s="33"/>
      <c r="AR28" s="269"/>
      <c r="AS28" s="269"/>
      <c r="AT28" s="269"/>
      <c r="AU28" s="270"/>
      <c r="AV28" s="271"/>
      <c r="AW28" s="272"/>
      <c r="AX28" s="273"/>
      <c r="AY28" s="273"/>
      <c r="AZ28" s="273"/>
      <c r="BA28" s="273"/>
      <c r="BB28" s="40"/>
      <c r="BC28" s="269"/>
      <c r="BD28" s="33"/>
      <c r="BE28" s="269"/>
      <c r="BF28" s="269"/>
      <c r="BG28" s="269"/>
      <c r="BH28" s="270"/>
      <c r="BI28" s="271"/>
      <c r="BJ28" s="272"/>
      <c r="BK28" s="273"/>
      <c r="BL28" s="273"/>
      <c r="BM28" s="273"/>
      <c r="BN28" s="273"/>
      <c r="BO28" s="40"/>
      <c r="BP28" s="269"/>
      <c r="BQ28" s="33"/>
      <c r="BR28" s="269"/>
      <c r="BS28" s="269"/>
      <c r="BT28" s="269"/>
      <c r="BU28" s="270"/>
      <c r="BV28" s="271"/>
      <c r="BW28" s="272"/>
      <c r="BX28" s="273"/>
      <c r="BY28" s="273"/>
      <c r="BZ28" s="273"/>
      <c r="CA28" s="273"/>
      <c r="CB28" s="40"/>
      <c r="CC28" s="269"/>
      <c r="CD28" s="33"/>
      <c r="CE28" s="269"/>
      <c r="CF28" s="269"/>
      <c r="CG28" s="269"/>
      <c r="CH28" s="270"/>
      <c r="CI28" s="271"/>
      <c r="CJ28" s="272"/>
      <c r="CK28" s="273"/>
      <c r="CL28" s="273"/>
      <c r="CM28" s="273"/>
      <c r="CN28" s="273"/>
      <c r="CO28" s="40"/>
      <c r="CP28" s="269"/>
      <c r="CQ28" s="33"/>
      <c r="CR28" s="269"/>
      <c r="CS28" s="269"/>
      <c r="CT28" s="269"/>
      <c r="CU28" s="270"/>
      <c r="CV28" s="271"/>
      <c r="CW28" s="272"/>
      <c r="CX28" s="273"/>
      <c r="CY28" s="273"/>
      <c r="CZ28" s="273"/>
      <c r="DA28" s="273"/>
      <c r="DB28" s="40"/>
      <c r="DC28" s="269"/>
      <c r="DD28" s="33"/>
      <c r="DE28" s="269"/>
      <c r="DF28" s="269"/>
      <c r="DG28" s="269"/>
      <c r="DH28" s="270"/>
      <c r="DI28" s="271"/>
      <c r="DJ28" s="272"/>
      <c r="DK28" s="273"/>
      <c r="DL28" s="273"/>
      <c r="DM28" s="273"/>
      <c r="DN28" s="273"/>
      <c r="DO28" s="40"/>
      <c r="DP28" s="269"/>
      <c r="DQ28" s="33"/>
      <c r="DR28" s="269"/>
      <c r="DS28" s="269"/>
      <c r="DT28" s="269"/>
      <c r="DU28" s="270"/>
      <c r="DV28" s="271"/>
      <c r="DW28" s="272"/>
      <c r="DX28" s="273"/>
      <c r="DY28" s="273"/>
      <c r="DZ28" s="273"/>
      <c r="EA28" s="273"/>
      <c r="EB28" s="40"/>
      <c r="EC28" s="269"/>
      <c r="ED28" s="33"/>
      <c r="EE28" s="269"/>
      <c r="EF28" s="269"/>
      <c r="EG28" s="269"/>
      <c r="EH28" s="270"/>
      <c r="EI28" s="271"/>
      <c r="EJ28" s="272"/>
      <c r="EK28" s="273"/>
      <c r="EL28" s="273"/>
      <c r="EM28" s="273"/>
      <c r="EN28" s="273"/>
      <c r="EO28" s="40"/>
      <c r="EP28" s="269"/>
      <c r="EQ28" s="33"/>
      <c r="ER28" s="269"/>
      <c r="ES28" s="269"/>
      <c r="ET28" s="269"/>
      <c r="EU28" s="270"/>
      <c r="EV28" s="271"/>
      <c r="EW28" s="272"/>
      <c r="EX28" s="273"/>
      <c r="EY28" s="273"/>
      <c r="EZ28" s="273"/>
      <c r="FA28" s="273"/>
      <c r="FB28" s="40"/>
      <c r="FC28" s="269"/>
      <c r="FD28" s="33"/>
      <c r="FE28" s="269"/>
      <c r="FF28" s="269"/>
      <c r="FG28" s="269"/>
      <c r="FH28" s="270"/>
      <c r="FI28" s="271"/>
      <c r="FJ28" s="272"/>
      <c r="FK28" s="273"/>
      <c r="FL28" s="273"/>
      <c r="FM28" s="273"/>
      <c r="FN28" s="273"/>
      <c r="FO28" s="40"/>
      <c r="FP28" s="269"/>
      <c r="FQ28" s="33"/>
      <c r="FR28" s="269"/>
      <c r="FS28" s="269"/>
      <c r="FT28" s="269"/>
      <c r="FU28" s="270"/>
      <c r="FV28" s="271"/>
      <c r="FW28" s="272"/>
      <c r="FX28" s="273"/>
      <c r="FY28" s="273"/>
      <c r="FZ28" s="273"/>
      <c r="GA28" s="273"/>
      <c r="GB28" s="40"/>
      <c r="GC28" s="269"/>
      <c r="GD28" s="33"/>
      <c r="GE28" s="269"/>
      <c r="GF28" s="269"/>
      <c r="GG28" s="269"/>
      <c r="GH28" s="270"/>
      <c r="GI28" s="271"/>
      <c r="GJ28" s="272"/>
      <c r="GK28" s="273"/>
      <c r="GL28" s="273"/>
      <c r="GM28" s="273"/>
      <c r="GN28" s="273"/>
      <c r="GO28" s="40"/>
      <c r="GP28" s="269"/>
      <c r="GQ28" s="33"/>
      <c r="GR28" s="269"/>
      <c r="GS28" s="269"/>
      <c r="GT28" s="269"/>
      <c r="GU28" s="270"/>
      <c r="GV28" s="271"/>
      <c r="GW28" s="272"/>
      <c r="GX28" s="273"/>
      <c r="GY28" s="273"/>
      <c r="GZ28" s="273"/>
      <c r="HA28" s="273"/>
      <c r="HB28" s="40"/>
      <c r="HC28" s="269"/>
      <c r="HD28" s="33"/>
      <c r="HE28" s="269"/>
      <c r="HF28" s="269"/>
      <c r="HG28" s="269"/>
      <c r="HH28" s="270"/>
      <c r="HI28" s="271"/>
      <c r="HJ28" s="272"/>
      <c r="HK28" s="273"/>
      <c r="HL28" s="273"/>
      <c r="HM28" s="273"/>
      <c r="HN28" s="273"/>
      <c r="HO28" s="40"/>
      <c r="HP28" s="269"/>
      <c r="HQ28" s="33"/>
      <c r="HR28" s="269"/>
      <c r="HS28" s="269"/>
      <c r="HT28" s="269"/>
      <c r="HU28" s="270"/>
      <c r="HV28" s="271"/>
      <c r="HW28" s="272"/>
      <c r="HX28" s="273"/>
      <c r="HY28" s="273"/>
      <c r="HZ28" s="273"/>
      <c r="IA28" s="273"/>
      <c r="IB28" s="40"/>
      <c r="IC28" s="269"/>
      <c r="ID28" s="33"/>
      <c r="IE28" s="269"/>
      <c r="IF28" s="269"/>
      <c r="IG28" s="269"/>
      <c r="IH28" s="270"/>
      <c r="II28" s="271"/>
      <c r="IJ28" s="272"/>
      <c r="IK28" s="38"/>
      <c r="IL28" s="38"/>
      <c r="IM28" s="38"/>
      <c r="IN28" s="38"/>
    </row>
    <row r="29" spans="1:248" s="16" customFormat="1" ht="15.75" thickBot="1">
      <c r="A29" s="3"/>
      <c r="B29" s="572" t="str">
        <f>'ESPACIO PUBLICO'!C12</f>
        <v>C.A. CL 19 - Av. Industrial - (1)</v>
      </c>
      <c r="C29" s="71">
        <f>+'CUADRO DE AREAS'!D31</f>
        <v>205.28</v>
      </c>
      <c r="D29" s="170"/>
      <c r="E29" s="71">
        <f t="shared" si="4"/>
        <v>205.28</v>
      </c>
      <c r="F29" s="141">
        <v>1130</v>
      </c>
      <c r="G29" s="141"/>
      <c r="H29" s="28">
        <f t="shared" si="5"/>
        <v>231966.4</v>
      </c>
      <c r="I29" s="573"/>
      <c r="J29" s="625">
        <f t="shared" si="7"/>
        <v>231966.4</v>
      </c>
      <c r="K29" s="35"/>
      <c r="L29" s="625">
        <f t="shared" si="6"/>
        <v>92786.559999999998</v>
      </c>
      <c r="M29"/>
      <c r="N29"/>
      <c r="O29"/>
      <c r="P29"/>
      <c r="Q29" s="33"/>
      <c r="R29" s="269"/>
      <c r="S29" s="269"/>
      <c r="T29" s="269"/>
      <c r="U29" s="270"/>
      <c r="V29" s="271"/>
      <c r="W29" s="272"/>
      <c r="X29" s="273"/>
      <c r="Y29" s="273"/>
      <c r="Z29" s="273"/>
      <c r="AA29" s="273"/>
      <c r="AB29" s="40"/>
      <c r="AC29" s="269"/>
      <c r="AD29" s="33"/>
      <c r="AE29" s="269"/>
      <c r="AF29" s="269"/>
      <c r="AG29" s="269"/>
      <c r="AH29" s="270"/>
      <c r="AI29" s="271"/>
      <c r="AJ29" s="272"/>
      <c r="AK29" s="273"/>
      <c r="AL29" s="273"/>
      <c r="AM29" s="273"/>
      <c r="AN29" s="273"/>
      <c r="AO29" s="40"/>
      <c r="AP29" s="269"/>
      <c r="AQ29" s="33"/>
      <c r="AR29" s="269"/>
      <c r="AS29" s="269"/>
      <c r="AT29" s="269"/>
      <c r="AU29" s="270"/>
      <c r="AV29" s="271"/>
      <c r="AW29" s="272"/>
      <c r="AX29" s="273"/>
      <c r="AY29" s="273"/>
      <c r="AZ29" s="273"/>
      <c r="BA29" s="273"/>
      <c r="BB29" s="40"/>
      <c r="BC29" s="269"/>
      <c r="BD29" s="33"/>
      <c r="BE29" s="269"/>
      <c r="BF29" s="269"/>
      <c r="BG29" s="269"/>
      <c r="BH29" s="270"/>
      <c r="BI29" s="271"/>
      <c r="BJ29" s="272"/>
      <c r="BK29" s="273"/>
      <c r="BL29" s="273"/>
      <c r="BM29" s="273"/>
      <c r="BN29" s="273"/>
      <c r="BO29" s="40"/>
      <c r="BP29" s="269"/>
      <c r="BQ29" s="33"/>
      <c r="BR29" s="269"/>
      <c r="BS29" s="269"/>
      <c r="BT29" s="269"/>
      <c r="BU29" s="270"/>
      <c r="BV29" s="271"/>
      <c r="BW29" s="272"/>
      <c r="BX29" s="273"/>
      <c r="BY29" s="273"/>
      <c r="BZ29" s="273"/>
      <c r="CA29" s="273"/>
      <c r="CB29" s="40"/>
      <c r="CC29" s="269"/>
      <c r="CD29" s="33"/>
      <c r="CE29" s="269"/>
      <c r="CF29" s="269"/>
      <c r="CG29" s="269"/>
      <c r="CH29" s="270"/>
      <c r="CI29" s="271"/>
      <c r="CJ29" s="272"/>
      <c r="CK29" s="273"/>
      <c r="CL29" s="273"/>
      <c r="CM29" s="273"/>
      <c r="CN29" s="273"/>
      <c r="CO29" s="40"/>
      <c r="CP29" s="269"/>
      <c r="CQ29" s="33"/>
      <c r="CR29" s="269"/>
      <c r="CS29" s="269"/>
      <c r="CT29" s="269"/>
      <c r="CU29" s="270"/>
      <c r="CV29" s="271"/>
      <c r="CW29" s="272"/>
      <c r="CX29" s="273"/>
      <c r="CY29" s="273"/>
      <c r="CZ29" s="273"/>
      <c r="DA29" s="273"/>
      <c r="DB29" s="40"/>
      <c r="DC29" s="269"/>
      <c r="DD29" s="33"/>
      <c r="DE29" s="269"/>
      <c r="DF29" s="269"/>
      <c r="DG29" s="269"/>
      <c r="DH29" s="270"/>
      <c r="DI29" s="271"/>
      <c r="DJ29" s="272"/>
      <c r="DK29" s="273"/>
      <c r="DL29" s="273"/>
      <c r="DM29" s="273"/>
      <c r="DN29" s="273"/>
      <c r="DO29" s="40"/>
      <c r="DP29" s="269"/>
      <c r="DQ29" s="33"/>
      <c r="DR29" s="269"/>
      <c r="DS29" s="269"/>
      <c r="DT29" s="269"/>
      <c r="DU29" s="270"/>
      <c r="DV29" s="271"/>
      <c r="DW29" s="272"/>
      <c r="DX29" s="273"/>
      <c r="DY29" s="273"/>
      <c r="DZ29" s="273"/>
      <c r="EA29" s="273"/>
      <c r="EB29" s="40"/>
      <c r="EC29" s="269"/>
      <c r="ED29" s="33"/>
      <c r="EE29" s="269"/>
      <c r="EF29" s="269"/>
      <c r="EG29" s="269"/>
      <c r="EH29" s="270"/>
      <c r="EI29" s="271"/>
      <c r="EJ29" s="272"/>
      <c r="EK29" s="273"/>
      <c r="EL29" s="273"/>
      <c r="EM29" s="273"/>
      <c r="EN29" s="273"/>
      <c r="EO29" s="40"/>
      <c r="EP29" s="269"/>
      <c r="EQ29" s="33"/>
      <c r="ER29" s="269"/>
      <c r="ES29" s="269"/>
      <c r="ET29" s="269"/>
      <c r="EU29" s="270"/>
      <c r="EV29" s="271"/>
      <c r="EW29" s="272"/>
      <c r="EX29" s="273"/>
      <c r="EY29" s="273"/>
      <c r="EZ29" s="273"/>
      <c r="FA29" s="273"/>
      <c r="FB29" s="40"/>
      <c r="FC29" s="269"/>
      <c r="FD29" s="33"/>
      <c r="FE29" s="269"/>
      <c r="FF29" s="269"/>
      <c r="FG29" s="269"/>
      <c r="FH29" s="270"/>
      <c r="FI29" s="271"/>
      <c r="FJ29" s="272"/>
      <c r="FK29" s="273"/>
      <c r="FL29" s="273"/>
      <c r="FM29" s="273"/>
      <c r="FN29" s="273"/>
      <c r="FO29" s="40"/>
      <c r="FP29" s="269"/>
      <c r="FQ29" s="33"/>
      <c r="FR29" s="269"/>
      <c r="FS29" s="269"/>
      <c r="FT29" s="269"/>
      <c r="FU29" s="270"/>
      <c r="FV29" s="271"/>
      <c r="FW29" s="272"/>
      <c r="FX29" s="273"/>
      <c r="FY29" s="273"/>
      <c r="FZ29" s="273"/>
      <c r="GA29" s="273"/>
      <c r="GB29" s="40"/>
      <c r="GC29" s="269"/>
      <c r="GD29" s="33"/>
      <c r="GE29" s="269"/>
      <c r="GF29" s="269"/>
      <c r="GG29" s="269"/>
      <c r="GH29" s="270"/>
      <c r="GI29" s="271"/>
      <c r="GJ29" s="272"/>
      <c r="GK29" s="273"/>
      <c r="GL29" s="273"/>
      <c r="GM29" s="273"/>
      <c r="GN29" s="273"/>
      <c r="GO29" s="40"/>
      <c r="GP29" s="269"/>
      <c r="GQ29" s="33"/>
      <c r="GR29" s="269"/>
      <c r="GS29" s="269"/>
      <c r="GT29" s="269"/>
      <c r="GU29" s="270"/>
      <c r="GV29" s="271"/>
      <c r="GW29" s="272"/>
      <c r="GX29" s="273"/>
      <c r="GY29" s="273"/>
      <c r="GZ29" s="273"/>
      <c r="HA29" s="273"/>
      <c r="HB29" s="40"/>
      <c r="HC29" s="269"/>
      <c r="HD29" s="33"/>
      <c r="HE29" s="269"/>
      <c r="HF29" s="269"/>
      <c r="HG29" s="269"/>
      <c r="HH29" s="270"/>
      <c r="HI29" s="271"/>
      <c r="HJ29" s="272"/>
      <c r="HK29" s="273"/>
      <c r="HL29" s="273"/>
      <c r="HM29" s="273"/>
      <c r="HN29" s="273"/>
      <c r="HO29" s="40"/>
      <c r="HP29" s="269"/>
      <c r="HQ29" s="33"/>
      <c r="HR29" s="269"/>
      <c r="HS29" s="269"/>
      <c r="HT29" s="269"/>
      <c r="HU29" s="270"/>
      <c r="HV29" s="271"/>
      <c r="HW29" s="272"/>
      <c r="HX29" s="273"/>
      <c r="HY29" s="273"/>
      <c r="HZ29" s="273"/>
      <c r="IA29" s="273"/>
      <c r="IB29" s="40"/>
      <c r="IC29" s="269"/>
      <c r="ID29" s="33"/>
      <c r="IE29" s="269"/>
      <c r="IF29" s="269"/>
      <c r="IG29" s="269"/>
      <c r="IH29" s="270"/>
      <c r="II29" s="271"/>
      <c r="IJ29" s="272"/>
      <c r="IK29" s="38"/>
      <c r="IL29" s="38"/>
      <c r="IM29" s="38"/>
      <c r="IN29" s="38"/>
    </row>
    <row r="30" spans="1:248" s="16" customFormat="1" ht="15.75" thickBot="1">
      <c r="A30" s="3"/>
      <c r="B30" s="572" t="str">
        <f>'ESPACIO PUBLICO'!C13</f>
        <v>C.A. CL 19 - Av. Industrial - (2)</v>
      </c>
      <c r="C30" s="71">
        <f>+'CUADRO DE AREAS'!D32</f>
        <v>228.49</v>
      </c>
      <c r="D30" s="170"/>
      <c r="E30" s="71">
        <f t="shared" si="4"/>
        <v>228.49</v>
      </c>
      <c r="F30" s="141">
        <v>1130</v>
      </c>
      <c r="G30" s="141"/>
      <c r="H30" s="28">
        <f t="shared" si="5"/>
        <v>258193.7</v>
      </c>
      <c r="I30" s="573"/>
      <c r="J30" s="625">
        <f t="shared" si="7"/>
        <v>258193.7</v>
      </c>
      <c r="K30" s="35"/>
      <c r="L30" s="625">
        <f t="shared" si="6"/>
        <v>103277.48000000001</v>
      </c>
      <c r="M30"/>
      <c r="N30"/>
      <c r="O30"/>
      <c r="P30"/>
      <c r="Q30" s="33"/>
      <c r="R30" s="269"/>
      <c r="S30" s="269"/>
      <c r="T30" s="269"/>
      <c r="U30" s="270"/>
      <c r="V30" s="271"/>
      <c r="W30" s="272"/>
      <c r="X30" s="273"/>
      <c r="Y30" s="273"/>
      <c r="Z30" s="273"/>
      <c r="AA30" s="273"/>
      <c r="AB30" s="40"/>
      <c r="AC30" s="269"/>
      <c r="AD30" s="33"/>
      <c r="AE30" s="269"/>
      <c r="AF30" s="269"/>
      <c r="AG30" s="269"/>
      <c r="AH30" s="270"/>
      <c r="AI30" s="271"/>
      <c r="AJ30" s="272"/>
      <c r="AK30" s="273"/>
      <c r="AL30" s="273"/>
      <c r="AM30" s="273"/>
      <c r="AN30" s="273"/>
      <c r="AO30" s="40"/>
      <c r="AP30" s="269"/>
      <c r="AQ30" s="33"/>
      <c r="AR30" s="269"/>
      <c r="AS30" s="269"/>
      <c r="AT30" s="269"/>
      <c r="AU30" s="270"/>
      <c r="AV30" s="271"/>
      <c r="AW30" s="272"/>
      <c r="AX30" s="273"/>
      <c r="AY30" s="273"/>
      <c r="AZ30" s="273"/>
      <c r="BA30" s="273"/>
      <c r="BB30" s="40"/>
      <c r="BC30" s="269"/>
      <c r="BD30" s="33"/>
      <c r="BE30" s="269"/>
      <c r="BF30" s="269"/>
      <c r="BG30" s="269"/>
      <c r="BH30" s="270"/>
      <c r="BI30" s="271"/>
      <c r="BJ30" s="272"/>
      <c r="BK30" s="273"/>
      <c r="BL30" s="273"/>
      <c r="BM30" s="273"/>
      <c r="BN30" s="273"/>
      <c r="BO30" s="40"/>
      <c r="BP30" s="269"/>
      <c r="BQ30" s="33"/>
      <c r="BR30" s="269"/>
      <c r="BS30" s="269"/>
      <c r="BT30" s="269"/>
      <c r="BU30" s="270"/>
      <c r="BV30" s="271"/>
      <c r="BW30" s="272"/>
      <c r="BX30" s="273"/>
      <c r="BY30" s="273"/>
      <c r="BZ30" s="273"/>
      <c r="CA30" s="273"/>
      <c r="CB30" s="40"/>
      <c r="CC30" s="269"/>
      <c r="CD30" s="33"/>
      <c r="CE30" s="269"/>
      <c r="CF30" s="269"/>
      <c r="CG30" s="269"/>
      <c r="CH30" s="270"/>
      <c r="CI30" s="271"/>
      <c r="CJ30" s="272"/>
      <c r="CK30" s="273"/>
      <c r="CL30" s="273"/>
      <c r="CM30" s="273"/>
      <c r="CN30" s="273"/>
      <c r="CO30" s="40"/>
      <c r="CP30" s="269"/>
      <c r="CQ30" s="33"/>
      <c r="CR30" s="269"/>
      <c r="CS30" s="269"/>
      <c r="CT30" s="269"/>
      <c r="CU30" s="270"/>
      <c r="CV30" s="271"/>
      <c r="CW30" s="272"/>
      <c r="CX30" s="273"/>
      <c r="CY30" s="273"/>
      <c r="CZ30" s="273"/>
      <c r="DA30" s="273"/>
      <c r="DB30" s="40"/>
      <c r="DC30" s="269"/>
      <c r="DD30" s="33"/>
      <c r="DE30" s="269"/>
      <c r="DF30" s="269"/>
      <c r="DG30" s="269"/>
      <c r="DH30" s="270"/>
      <c r="DI30" s="271"/>
      <c r="DJ30" s="272"/>
      <c r="DK30" s="273"/>
      <c r="DL30" s="273"/>
      <c r="DM30" s="273"/>
      <c r="DN30" s="273"/>
      <c r="DO30" s="40"/>
      <c r="DP30" s="269"/>
      <c r="DQ30" s="33"/>
      <c r="DR30" s="269"/>
      <c r="DS30" s="269"/>
      <c r="DT30" s="269"/>
      <c r="DU30" s="270"/>
      <c r="DV30" s="271"/>
      <c r="DW30" s="272"/>
      <c r="DX30" s="273"/>
      <c r="DY30" s="273"/>
      <c r="DZ30" s="273"/>
      <c r="EA30" s="273"/>
      <c r="EB30" s="40"/>
      <c r="EC30" s="269"/>
      <c r="ED30" s="33"/>
      <c r="EE30" s="269"/>
      <c r="EF30" s="269"/>
      <c r="EG30" s="269"/>
      <c r="EH30" s="270"/>
      <c r="EI30" s="271"/>
      <c r="EJ30" s="272"/>
      <c r="EK30" s="273"/>
      <c r="EL30" s="273"/>
      <c r="EM30" s="273"/>
      <c r="EN30" s="273"/>
      <c r="EO30" s="40"/>
      <c r="EP30" s="269"/>
      <c r="EQ30" s="33"/>
      <c r="ER30" s="269"/>
      <c r="ES30" s="269"/>
      <c r="ET30" s="269"/>
      <c r="EU30" s="270"/>
      <c r="EV30" s="271"/>
      <c r="EW30" s="272"/>
      <c r="EX30" s="273"/>
      <c r="EY30" s="273"/>
      <c r="EZ30" s="273"/>
      <c r="FA30" s="273"/>
      <c r="FB30" s="40"/>
      <c r="FC30" s="269"/>
      <c r="FD30" s="33"/>
      <c r="FE30" s="269"/>
      <c r="FF30" s="269"/>
      <c r="FG30" s="269"/>
      <c r="FH30" s="270"/>
      <c r="FI30" s="271"/>
      <c r="FJ30" s="272"/>
      <c r="FK30" s="273"/>
      <c r="FL30" s="273"/>
      <c r="FM30" s="273"/>
      <c r="FN30" s="273"/>
      <c r="FO30" s="40"/>
      <c r="FP30" s="269"/>
      <c r="FQ30" s="33"/>
      <c r="FR30" s="269"/>
      <c r="FS30" s="269"/>
      <c r="FT30" s="269"/>
      <c r="FU30" s="270"/>
      <c r="FV30" s="271"/>
      <c r="FW30" s="272"/>
      <c r="FX30" s="273"/>
      <c r="FY30" s="273"/>
      <c r="FZ30" s="273"/>
      <c r="GA30" s="273"/>
      <c r="GB30" s="40"/>
      <c r="GC30" s="269"/>
      <c r="GD30" s="33"/>
      <c r="GE30" s="269"/>
      <c r="GF30" s="269"/>
      <c r="GG30" s="269"/>
      <c r="GH30" s="270"/>
      <c r="GI30" s="271"/>
      <c r="GJ30" s="272"/>
      <c r="GK30" s="273"/>
      <c r="GL30" s="273"/>
      <c r="GM30" s="273"/>
      <c r="GN30" s="273"/>
      <c r="GO30" s="40"/>
      <c r="GP30" s="269"/>
      <c r="GQ30" s="33"/>
      <c r="GR30" s="269"/>
      <c r="GS30" s="269"/>
      <c r="GT30" s="269"/>
      <c r="GU30" s="270"/>
      <c r="GV30" s="271"/>
      <c r="GW30" s="272"/>
      <c r="GX30" s="273"/>
      <c r="GY30" s="273"/>
      <c r="GZ30" s="273"/>
      <c r="HA30" s="273"/>
      <c r="HB30" s="40"/>
      <c r="HC30" s="269"/>
      <c r="HD30" s="33"/>
      <c r="HE30" s="269"/>
      <c r="HF30" s="269"/>
      <c r="HG30" s="269"/>
      <c r="HH30" s="270"/>
      <c r="HI30" s="271"/>
      <c r="HJ30" s="272"/>
      <c r="HK30" s="273"/>
      <c r="HL30" s="273"/>
      <c r="HM30" s="273"/>
      <c r="HN30" s="273"/>
      <c r="HO30" s="40"/>
      <c r="HP30" s="269"/>
      <c r="HQ30" s="33"/>
      <c r="HR30" s="269"/>
      <c r="HS30" s="269"/>
      <c r="HT30" s="269"/>
      <c r="HU30" s="270"/>
      <c r="HV30" s="271"/>
      <c r="HW30" s="272"/>
      <c r="HX30" s="273"/>
      <c r="HY30" s="273"/>
      <c r="HZ30" s="273"/>
      <c r="IA30" s="273"/>
      <c r="IB30" s="40"/>
      <c r="IC30" s="269"/>
      <c r="ID30" s="33"/>
      <c r="IE30" s="269"/>
      <c r="IF30" s="269"/>
      <c r="IG30" s="269"/>
      <c r="IH30" s="270"/>
      <c r="II30" s="271"/>
      <c r="IJ30" s="272"/>
      <c r="IK30" s="38"/>
      <c r="IL30" s="38"/>
      <c r="IM30" s="38"/>
      <c r="IN30" s="38"/>
    </row>
    <row r="31" spans="1:248" s="16" customFormat="1" ht="15.75" thickBot="1">
      <c r="A31" s="3"/>
      <c r="B31" s="572" t="str">
        <f>'ESPACIO PUBLICO'!C14</f>
        <v>C.A. CL 19 - Av. Industrial - (3)</v>
      </c>
      <c r="C31" s="71">
        <f>+'CUADRO DE AREAS'!D33</f>
        <v>604.54</v>
      </c>
      <c r="D31" s="170"/>
      <c r="E31" s="71">
        <f t="shared" si="4"/>
        <v>604.54</v>
      </c>
      <c r="F31" s="141">
        <v>1130</v>
      </c>
      <c r="G31" s="141"/>
      <c r="H31" s="28">
        <f t="shared" si="5"/>
        <v>683130.2</v>
      </c>
      <c r="I31" s="573"/>
      <c r="J31" s="625">
        <f t="shared" si="7"/>
        <v>683130.2</v>
      </c>
      <c r="K31" s="35"/>
      <c r="L31" s="625">
        <f t="shared" si="6"/>
        <v>273252.08</v>
      </c>
      <c r="M31"/>
      <c r="N31"/>
      <c r="O31"/>
      <c r="P31"/>
      <c r="Q31" s="33"/>
      <c r="R31" s="269"/>
      <c r="S31" s="269"/>
      <c r="T31" s="269"/>
      <c r="U31" s="270"/>
      <c r="V31" s="271"/>
      <c r="W31" s="272"/>
      <c r="X31" s="273"/>
      <c r="Y31" s="273"/>
      <c r="Z31" s="273"/>
      <c r="AA31" s="273"/>
      <c r="AB31" s="40"/>
      <c r="AC31" s="269"/>
      <c r="AD31" s="33"/>
      <c r="AE31" s="269"/>
      <c r="AF31" s="269"/>
      <c r="AG31" s="269"/>
      <c r="AH31" s="270"/>
      <c r="AI31" s="271"/>
      <c r="AJ31" s="272"/>
      <c r="AK31" s="273"/>
      <c r="AL31" s="273"/>
      <c r="AM31" s="273"/>
      <c r="AN31" s="273"/>
      <c r="AO31" s="40"/>
      <c r="AP31" s="269"/>
      <c r="AQ31" s="33"/>
      <c r="AR31" s="269"/>
      <c r="AS31" s="269"/>
      <c r="AT31" s="269"/>
      <c r="AU31" s="270"/>
      <c r="AV31" s="271"/>
      <c r="AW31" s="272"/>
      <c r="AX31" s="273"/>
      <c r="AY31" s="273"/>
      <c r="AZ31" s="273"/>
      <c r="BA31" s="273"/>
      <c r="BB31" s="40"/>
      <c r="BC31" s="269"/>
      <c r="BD31" s="33"/>
      <c r="BE31" s="269"/>
      <c r="BF31" s="269"/>
      <c r="BG31" s="269"/>
      <c r="BH31" s="270"/>
      <c r="BI31" s="271"/>
      <c r="BJ31" s="272"/>
      <c r="BK31" s="273"/>
      <c r="BL31" s="273"/>
      <c r="BM31" s="273"/>
      <c r="BN31" s="273"/>
      <c r="BO31" s="40"/>
      <c r="BP31" s="269"/>
      <c r="BQ31" s="33"/>
      <c r="BR31" s="269"/>
      <c r="BS31" s="269"/>
      <c r="BT31" s="269"/>
      <c r="BU31" s="270"/>
      <c r="BV31" s="271"/>
      <c r="BW31" s="272"/>
      <c r="BX31" s="273"/>
      <c r="BY31" s="273"/>
      <c r="BZ31" s="273"/>
      <c r="CA31" s="273"/>
      <c r="CB31" s="40"/>
      <c r="CC31" s="269"/>
      <c r="CD31" s="33"/>
      <c r="CE31" s="269"/>
      <c r="CF31" s="269"/>
      <c r="CG31" s="269"/>
      <c r="CH31" s="270"/>
      <c r="CI31" s="271"/>
      <c r="CJ31" s="272"/>
      <c r="CK31" s="273"/>
      <c r="CL31" s="273"/>
      <c r="CM31" s="273"/>
      <c r="CN31" s="273"/>
      <c r="CO31" s="40"/>
      <c r="CP31" s="269"/>
      <c r="CQ31" s="33"/>
      <c r="CR31" s="269"/>
      <c r="CS31" s="269"/>
      <c r="CT31" s="269"/>
      <c r="CU31" s="270"/>
      <c r="CV31" s="271"/>
      <c r="CW31" s="272"/>
      <c r="CX31" s="273"/>
      <c r="CY31" s="273"/>
      <c r="CZ31" s="273"/>
      <c r="DA31" s="273"/>
      <c r="DB31" s="40"/>
      <c r="DC31" s="269"/>
      <c r="DD31" s="33"/>
      <c r="DE31" s="269"/>
      <c r="DF31" s="269"/>
      <c r="DG31" s="269"/>
      <c r="DH31" s="270"/>
      <c r="DI31" s="271"/>
      <c r="DJ31" s="272"/>
      <c r="DK31" s="273"/>
      <c r="DL31" s="273"/>
      <c r="DM31" s="273"/>
      <c r="DN31" s="273"/>
      <c r="DO31" s="40"/>
      <c r="DP31" s="269"/>
      <c r="DQ31" s="33"/>
      <c r="DR31" s="269"/>
      <c r="DS31" s="269"/>
      <c r="DT31" s="269"/>
      <c r="DU31" s="270"/>
      <c r="DV31" s="271"/>
      <c r="DW31" s="272"/>
      <c r="DX31" s="273"/>
      <c r="DY31" s="273"/>
      <c r="DZ31" s="273"/>
      <c r="EA31" s="273"/>
      <c r="EB31" s="40"/>
      <c r="EC31" s="269"/>
      <c r="ED31" s="33"/>
      <c r="EE31" s="269"/>
      <c r="EF31" s="269"/>
      <c r="EG31" s="269"/>
      <c r="EH31" s="270"/>
      <c r="EI31" s="271"/>
      <c r="EJ31" s="272"/>
      <c r="EK31" s="273"/>
      <c r="EL31" s="273"/>
      <c r="EM31" s="273"/>
      <c r="EN31" s="273"/>
      <c r="EO31" s="40"/>
      <c r="EP31" s="269"/>
      <c r="EQ31" s="33"/>
      <c r="ER31" s="269"/>
      <c r="ES31" s="269"/>
      <c r="ET31" s="269"/>
      <c r="EU31" s="270"/>
      <c r="EV31" s="271"/>
      <c r="EW31" s="272"/>
      <c r="EX31" s="273"/>
      <c r="EY31" s="273"/>
      <c r="EZ31" s="273"/>
      <c r="FA31" s="273"/>
      <c r="FB31" s="40"/>
      <c r="FC31" s="269"/>
      <c r="FD31" s="33"/>
      <c r="FE31" s="269"/>
      <c r="FF31" s="269"/>
      <c r="FG31" s="269"/>
      <c r="FH31" s="270"/>
      <c r="FI31" s="271"/>
      <c r="FJ31" s="272"/>
      <c r="FK31" s="273"/>
      <c r="FL31" s="273"/>
      <c r="FM31" s="273"/>
      <c r="FN31" s="273"/>
      <c r="FO31" s="40"/>
      <c r="FP31" s="269"/>
      <c r="FQ31" s="33"/>
      <c r="FR31" s="269"/>
      <c r="FS31" s="269"/>
      <c r="FT31" s="269"/>
      <c r="FU31" s="270"/>
      <c r="FV31" s="271"/>
      <c r="FW31" s="272"/>
      <c r="FX31" s="273"/>
      <c r="FY31" s="273"/>
      <c r="FZ31" s="273"/>
      <c r="GA31" s="273"/>
      <c r="GB31" s="40"/>
      <c r="GC31" s="269"/>
      <c r="GD31" s="33"/>
      <c r="GE31" s="269"/>
      <c r="GF31" s="269"/>
      <c r="GG31" s="269"/>
      <c r="GH31" s="270"/>
      <c r="GI31" s="271"/>
      <c r="GJ31" s="272"/>
      <c r="GK31" s="273"/>
      <c r="GL31" s="273"/>
      <c r="GM31" s="273"/>
      <c r="GN31" s="273"/>
      <c r="GO31" s="40"/>
      <c r="GP31" s="269"/>
      <c r="GQ31" s="33"/>
      <c r="GR31" s="269"/>
      <c r="GS31" s="269"/>
      <c r="GT31" s="269"/>
      <c r="GU31" s="270"/>
      <c r="GV31" s="271"/>
      <c r="GW31" s="272"/>
      <c r="GX31" s="273"/>
      <c r="GY31" s="273"/>
      <c r="GZ31" s="273"/>
      <c r="HA31" s="273"/>
      <c r="HB31" s="40"/>
      <c r="HC31" s="269"/>
      <c r="HD31" s="33"/>
      <c r="HE31" s="269"/>
      <c r="HF31" s="269"/>
      <c r="HG31" s="269"/>
      <c r="HH31" s="270"/>
      <c r="HI31" s="271"/>
      <c r="HJ31" s="272"/>
      <c r="HK31" s="273"/>
      <c r="HL31" s="273"/>
      <c r="HM31" s="273"/>
      <c r="HN31" s="273"/>
      <c r="HO31" s="40"/>
      <c r="HP31" s="269"/>
      <c r="HQ31" s="33"/>
      <c r="HR31" s="269"/>
      <c r="HS31" s="269"/>
      <c r="HT31" s="269"/>
      <c r="HU31" s="270"/>
      <c r="HV31" s="271"/>
      <c r="HW31" s="272"/>
      <c r="HX31" s="273"/>
      <c r="HY31" s="273"/>
      <c r="HZ31" s="273"/>
      <c r="IA31" s="273"/>
      <c r="IB31" s="40"/>
      <c r="IC31" s="269"/>
      <c r="ID31" s="33"/>
      <c r="IE31" s="269"/>
      <c r="IF31" s="269"/>
      <c r="IG31" s="269"/>
      <c r="IH31" s="270"/>
      <c r="II31" s="271"/>
      <c r="IJ31" s="272"/>
      <c r="IK31" s="38"/>
      <c r="IL31" s="38"/>
      <c r="IM31" s="38"/>
      <c r="IN31" s="38"/>
    </row>
    <row r="32" spans="1:248" s="16" customFormat="1" ht="15.75" thickBot="1">
      <c r="A32" s="3"/>
      <c r="B32" s="171" t="s">
        <v>96</v>
      </c>
      <c r="C32" s="575">
        <f>C33</f>
        <v>6096.0029999999997</v>
      </c>
      <c r="D32" s="172"/>
      <c r="E32" s="575">
        <f>E33</f>
        <v>6096.0029999999997</v>
      </c>
      <c r="F32" s="564"/>
      <c r="G32" s="565"/>
      <c r="H32" s="711">
        <f>H33+H40+H41</f>
        <v>4416508.1876003724</v>
      </c>
      <c r="I32" s="564"/>
      <c r="J32" s="705">
        <f>J33+J40+J41</f>
        <v>4416508.1876003724</v>
      </c>
      <c r="K32" s="35"/>
      <c r="L32" s="705">
        <f>L33</f>
        <v>6E-11</v>
      </c>
      <c r="M32"/>
      <c r="N32"/>
      <c r="O32"/>
      <c r="P32"/>
      <c r="Q32" s="33"/>
      <c r="R32" s="269"/>
      <c r="S32" s="269"/>
      <c r="T32" s="269"/>
      <c r="U32" s="270"/>
      <c r="V32" s="271"/>
      <c r="W32" s="272"/>
      <c r="X32" s="273"/>
      <c r="Y32" s="273"/>
      <c r="Z32" s="273"/>
      <c r="AA32" s="273"/>
      <c r="AB32" s="40"/>
      <c r="AC32" s="269"/>
      <c r="AD32" s="33"/>
      <c r="AE32" s="269"/>
      <c r="AF32" s="269"/>
      <c r="AG32" s="269"/>
      <c r="AH32" s="270"/>
      <c r="AI32" s="271"/>
      <c r="AJ32" s="272"/>
      <c r="AK32" s="273"/>
      <c r="AL32" s="273"/>
      <c r="AM32" s="273"/>
      <c r="AN32" s="273"/>
      <c r="AO32" s="40"/>
      <c r="AP32" s="269"/>
      <c r="AQ32" s="33"/>
      <c r="AR32" s="269"/>
      <c r="AS32" s="269"/>
      <c r="AT32" s="269"/>
      <c r="AU32" s="270"/>
      <c r="AV32" s="271"/>
      <c r="AW32" s="272"/>
      <c r="AX32" s="273"/>
      <c r="AY32" s="273"/>
      <c r="AZ32" s="273"/>
      <c r="BA32" s="273"/>
      <c r="BB32" s="40"/>
      <c r="BC32" s="269"/>
      <c r="BD32" s="33"/>
      <c r="BE32" s="269"/>
      <c r="BF32" s="269"/>
      <c r="BG32" s="269"/>
      <c r="BH32" s="270"/>
      <c r="BI32" s="271"/>
      <c r="BJ32" s="272"/>
      <c r="BK32" s="273"/>
      <c r="BL32" s="273"/>
      <c r="BM32" s="273"/>
      <c r="BN32" s="273"/>
      <c r="BO32" s="40"/>
      <c r="BP32" s="269"/>
      <c r="BQ32" s="33"/>
      <c r="BR32" s="269"/>
      <c r="BS32" s="269"/>
      <c r="BT32" s="269"/>
      <c r="BU32" s="270"/>
      <c r="BV32" s="271"/>
      <c r="BW32" s="272"/>
      <c r="BX32" s="273"/>
      <c r="BY32" s="273"/>
      <c r="BZ32" s="273"/>
      <c r="CA32" s="273"/>
      <c r="CB32" s="40"/>
      <c r="CC32" s="269"/>
      <c r="CD32" s="33"/>
      <c r="CE32" s="269"/>
      <c r="CF32" s="269"/>
      <c r="CG32" s="269"/>
      <c r="CH32" s="270"/>
      <c r="CI32" s="271"/>
      <c r="CJ32" s="272"/>
      <c r="CK32" s="273"/>
      <c r="CL32" s="273"/>
      <c r="CM32" s="273"/>
      <c r="CN32" s="273"/>
      <c r="CO32" s="40"/>
      <c r="CP32" s="269"/>
      <c r="CQ32" s="33"/>
      <c r="CR32" s="269"/>
      <c r="CS32" s="269"/>
      <c r="CT32" s="269"/>
      <c r="CU32" s="270"/>
      <c r="CV32" s="271"/>
      <c r="CW32" s="272"/>
      <c r="CX32" s="273"/>
      <c r="CY32" s="273"/>
      <c r="CZ32" s="273"/>
      <c r="DA32" s="273"/>
      <c r="DB32" s="40"/>
      <c r="DC32" s="269"/>
      <c r="DD32" s="33"/>
      <c r="DE32" s="269"/>
      <c r="DF32" s="269"/>
      <c r="DG32" s="269"/>
      <c r="DH32" s="270"/>
      <c r="DI32" s="271"/>
      <c r="DJ32" s="272"/>
      <c r="DK32" s="273"/>
      <c r="DL32" s="273"/>
      <c r="DM32" s="273"/>
      <c r="DN32" s="273"/>
      <c r="DO32" s="40"/>
      <c r="DP32" s="269"/>
      <c r="DQ32" s="33"/>
      <c r="DR32" s="269"/>
      <c r="DS32" s="269"/>
      <c r="DT32" s="269"/>
      <c r="DU32" s="270"/>
      <c r="DV32" s="271"/>
      <c r="DW32" s="272"/>
      <c r="DX32" s="273"/>
      <c r="DY32" s="273"/>
      <c r="DZ32" s="273"/>
      <c r="EA32" s="273"/>
      <c r="EB32" s="40"/>
      <c r="EC32" s="269"/>
      <c r="ED32" s="33"/>
      <c r="EE32" s="269"/>
      <c r="EF32" s="269"/>
      <c r="EG32" s="269"/>
      <c r="EH32" s="270"/>
      <c r="EI32" s="271"/>
      <c r="EJ32" s="272"/>
      <c r="EK32" s="273"/>
      <c r="EL32" s="273"/>
      <c r="EM32" s="273"/>
      <c r="EN32" s="273"/>
      <c r="EO32" s="40"/>
      <c r="EP32" s="269"/>
      <c r="EQ32" s="33"/>
      <c r="ER32" s="269"/>
      <c r="ES32" s="269"/>
      <c r="ET32" s="269"/>
      <c r="EU32" s="270"/>
      <c r="EV32" s="271"/>
      <c r="EW32" s="272"/>
      <c r="EX32" s="273"/>
      <c r="EY32" s="273"/>
      <c r="EZ32" s="273"/>
      <c r="FA32" s="273"/>
      <c r="FB32" s="40"/>
      <c r="FC32" s="269"/>
      <c r="FD32" s="33"/>
      <c r="FE32" s="269"/>
      <c r="FF32" s="269"/>
      <c r="FG32" s="269"/>
      <c r="FH32" s="270"/>
      <c r="FI32" s="271"/>
      <c r="FJ32" s="272"/>
      <c r="FK32" s="273"/>
      <c r="FL32" s="273"/>
      <c r="FM32" s="273"/>
      <c r="FN32" s="273"/>
      <c r="FO32" s="40"/>
      <c r="FP32" s="269"/>
      <c r="FQ32" s="33"/>
      <c r="FR32" s="269"/>
      <c r="FS32" s="269"/>
      <c r="FT32" s="269"/>
      <c r="FU32" s="270"/>
      <c r="FV32" s="271"/>
      <c r="FW32" s="272"/>
      <c r="FX32" s="273"/>
      <c r="FY32" s="273"/>
      <c r="FZ32" s="273"/>
      <c r="GA32" s="273"/>
      <c r="GB32" s="40"/>
      <c r="GC32" s="269"/>
      <c r="GD32" s="33"/>
      <c r="GE32" s="269"/>
      <c r="GF32" s="269"/>
      <c r="GG32" s="269"/>
      <c r="GH32" s="270"/>
      <c r="GI32" s="271"/>
      <c r="GJ32" s="272"/>
      <c r="GK32" s="273"/>
      <c r="GL32" s="273"/>
      <c r="GM32" s="273"/>
      <c r="GN32" s="273"/>
      <c r="GO32" s="40"/>
      <c r="GP32" s="269"/>
      <c r="GQ32" s="33"/>
      <c r="GR32" s="269"/>
      <c r="GS32" s="269"/>
      <c r="GT32" s="269"/>
      <c r="GU32" s="270"/>
      <c r="GV32" s="271"/>
      <c r="GW32" s="272"/>
      <c r="GX32" s="273"/>
      <c r="GY32" s="273"/>
      <c r="GZ32" s="273"/>
      <c r="HA32" s="273"/>
      <c r="HB32" s="40"/>
      <c r="HC32" s="269"/>
      <c r="HD32" s="33"/>
      <c r="HE32" s="269"/>
      <c r="HF32" s="269"/>
      <c r="HG32" s="269"/>
      <c r="HH32" s="270"/>
      <c r="HI32" s="271"/>
      <c r="HJ32" s="272"/>
      <c r="HK32" s="273"/>
      <c r="HL32" s="273"/>
      <c r="HM32" s="273"/>
      <c r="HN32" s="273"/>
      <c r="HO32" s="40"/>
      <c r="HP32" s="269"/>
      <c r="HQ32" s="33"/>
      <c r="HR32" s="269"/>
      <c r="HS32" s="269"/>
      <c r="HT32" s="269"/>
      <c r="HU32" s="270"/>
      <c r="HV32" s="271"/>
      <c r="HW32" s="272"/>
      <c r="HX32" s="273"/>
      <c r="HY32" s="273"/>
      <c r="HZ32" s="273"/>
      <c r="IA32" s="273"/>
      <c r="IB32" s="40"/>
      <c r="IC32" s="269"/>
      <c r="ID32" s="33"/>
      <c r="IE32" s="269"/>
      <c r="IF32" s="269"/>
      <c r="IG32" s="269"/>
      <c r="IH32" s="270"/>
      <c r="II32" s="271"/>
      <c r="IJ32" s="272"/>
      <c r="IK32" s="38"/>
      <c r="IL32" s="38"/>
      <c r="IM32" s="38"/>
      <c r="IN32" s="38"/>
    </row>
    <row r="33" spans="1:248" s="16" customFormat="1" ht="15.75" thickBot="1">
      <c r="A33" s="3"/>
      <c r="B33" s="567" t="s">
        <v>97</v>
      </c>
      <c r="C33" s="74">
        <f>SUM(C34:C39)</f>
        <v>6096.0029999999997</v>
      </c>
      <c r="D33" s="568"/>
      <c r="E33" s="74">
        <f>SUM(E34:E39)</f>
        <v>6096.0029999999997</v>
      </c>
      <c r="F33" s="569"/>
      <c r="G33" s="569"/>
      <c r="H33" s="712">
        <f>SUM(H34:H39)</f>
        <v>2668235.2416003724</v>
      </c>
      <c r="I33" s="570"/>
      <c r="J33" s="706">
        <f>SUM(J34:J39)</f>
        <v>2668235.2416003724</v>
      </c>
      <c r="K33" s="35"/>
      <c r="L33" s="706">
        <f>SUM(L34:L39)</f>
        <v>6E-11</v>
      </c>
      <c r="M33"/>
      <c r="N33"/>
      <c r="O33"/>
      <c r="P33"/>
      <c r="Q33" s="33"/>
      <c r="R33" s="269"/>
      <c r="S33" s="269"/>
      <c r="T33" s="269"/>
      <c r="U33" s="270"/>
      <c r="V33" s="271"/>
      <c r="W33" s="272"/>
      <c r="X33" s="273"/>
      <c r="Y33" s="273"/>
      <c r="Z33" s="273"/>
      <c r="AA33" s="273"/>
      <c r="AB33" s="40"/>
      <c r="AC33" s="269"/>
      <c r="AD33" s="33"/>
      <c r="AE33" s="269"/>
      <c r="AF33" s="269"/>
      <c r="AG33" s="269"/>
      <c r="AH33" s="270"/>
      <c r="AI33" s="271"/>
      <c r="AJ33" s="272"/>
      <c r="AK33" s="273"/>
      <c r="AL33" s="273"/>
      <c r="AM33" s="273"/>
      <c r="AN33" s="273"/>
      <c r="AO33" s="40"/>
      <c r="AP33" s="269"/>
      <c r="AQ33" s="33"/>
      <c r="AR33" s="269"/>
      <c r="AS33" s="269"/>
      <c r="AT33" s="269"/>
      <c r="AU33" s="270"/>
      <c r="AV33" s="271"/>
      <c r="AW33" s="272"/>
      <c r="AX33" s="273"/>
      <c r="AY33" s="273"/>
      <c r="AZ33" s="273"/>
      <c r="BA33" s="273"/>
      <c r="BB33" s="40"/>
      <c r="BC33" s="269"/>
      <c r="BD33" s="33"/>
      <c r="BE33" s="269"/>
      <c r="BF33" s="269"/>
      <c r="BG33" s="269"/>
      <c r="BH33" s="270"/>
      <c r="BI33" s="271"/>
      <c r="BJ33" s="272"/>
      <c r="BK33" s="273"/>
      <c r="BL33" s="273"/>
      <c r="BM33" s="273"/>
      <c r="BN33" s="273"/>
      <c r="BO33" s="40"/>
      <c r="BP33" s="269"/>
      <c r="BQ33" s="33"/>
      <c r="BR33" s="269"/>
      <c r="BS33" s="269"/>
      <c r="BT33" s="269"/>
      <c r="BU33" s="270"/>
      <c r="BV33" s="271"/>
      <c r="BW33" s="272"/>
      <c r="BX33" s="273"/>
      <c r="BY33" s="273"/>
      <c r="BZ33" s="273"/>
      <c r="CA33" s="273"/>
      <c r="CB33" s="40"/>
      <c r="CC33" s="269"/>
      <c r="CD33" s="33"/>
      <c r="CE33" s="269"/>
      <c r="CF33" s="269"/>
      <c r="CG33" s="269"/>
      <c r="CH33" s="270"/>
      <c r="CI33" s="271"/>
      <c r="CJ33" s="272"/>
      <c r="CK33" s="273"/>
      <c r="CL33" s="273"/>
      <c r="CM33" s="273"/>
      <c r="CN33" s="273"/>
      <c r="CO33" s="40"/>
      <c r="CP33" s="269"/>
      <c r="CQ33" s="33"/>
      <c r="CR33" s="269"/>
      <c r="CS33" s="269"/>
      <c r="CT33" s="269"/>
      <c r="CU33" s="270"/>
      <c r="CV33" s="271"/>
      <c r="CW33" s="272"/>
      <c r="CX33" s="273"/>
      <c r="CY33" s="273"/>
      <c r="CZ33" s="273"/>
      <c r="DA33" s="273"/>
      <c r="DB33" s="40"/>
      <c r="DC33" s="269"/>
      <c r="DD33" s="33"/>
      <c r="DE33" s="269"/>
      <c r="DF33" s="269"/>
      <c r="DG33" s="269"/>
      <c r="DH33" s="270"/>
      <c r="DI33" s="271"/>
      <c r="DJ33" s="272"/>
      <c r="DK33" s="273"/>
      <c r="DL33" s="273"/>
      <c r="DM33" s="273"/>
      <c r="DN33" s="273"/>
      <c r="DO33" s="40"/>
      <c r="DP33" s="269"/>
      <c r="DQ33" s="33"/>
      <c r="DR33" s="269"/>
      <c r="DS33" s="269"/>
      <c r="DT33" s="269"/>
      <c r="DU33" s="270"/>
      <c r="DV33" s="271"/>
      <c r="DW33" s="272"/>
      <c r="DX33" s="273"/>
      <c r="DY33" s="273"/>
      <c r="DZ33" s="273"/>
      <c r="EA33" s="273"/>
      <c r="EB33" s="40"/>
      <c r="EC33" s="269"/>
      <c r="ED33" s="33"/>
      <c r="EE33" s="269"/>
      <c r="EF33" s="269"/>
      <c r="EG33" s="269"/>
      <c r="EH33" s="270"/>
      <c r="EI33" s="271"/>
      <c r="EJ33" s="272"/>
      <c r="EK33" s="273"/>
      <c r="EL33" s="273"/>
      <c r="EM33" s="273"/>
      <c r="EN33" s="273"/>
      <c r="EO33" s="40"/>
      <c r="EP33" s="269"/>
      <c r="EQ33" s="33"/>
      <c r="ER33" s="269"/>
      <c r="ES33" s="269"/>
      <c r="ET33" s="269"/>
      <c r="EU33" s="270"/>
      <c r="EV33" s="271"/>
      <c r="EW33" s="272"/>
      <c r="EX33" s="273"/>
      <c r="EY33" s="273"/>
      <c r="EZ33" s="273"/>
      <c r="FA33" s="273"/>
      <c r="FB33" s="40"/>
      <c r="FC33" s="269"/>
      <c r="FD33" s="33"/>
      <c r="FE33" s="269"/>
      <c r="FF33" s="269"/>
      <c r="FG33" s="269"/>
      <c r="FH33" s="270"/>
      <c r="FI33" s="271"/>
      <c r="FJ33" s="272"/>
      <c r="FK33" s="273"/>
      <c r="FL33" s="273"/>
      <c r="FM33" s="273"/>
      <c r="FN33" s="273"/>
      <c r="FO33" s="40"/>
      <c r="FP33" s="269"/>
      <c r="FQ33" s="33"/>
      <c r="FR33" s="269"/>
      <c r="FS33" s="269"/>
      <c r="FT33" s="269"/>
      <c r="FU33" s="270"/>
      <c r="FV33" s="271"/>
      <c r="FW33" s="272"/>
      <c r="FX33" s="273"/>
      <c r="FY33" s="273"/>
      <c r="FZ33" s="273"/>
      <c r="GA33" s="273"/>
      <c r="GB33" s="40"/>
      <c r="GC33" s="269"/>
      <c r="GD33" s="33"/>
      <c r="GE33" s="269"/>
      <c r="GF33" s="269"/>
      <c r="GG33" s="269"/>
      <c r="GH33" s="270"/>
      <c r="GI33" s="271"/>
      <c r="GJ33" s="272"/>
      <c r="GK33" s="273"/>
      <c r="GL33" s="273"/>
      <c r="GM33" s="273"/>
      <c r="GN33" s="273"/>
      <c r="GO33" s="40"/>
      <c r="GP33" s="269"/>
      <c r="GQ33" s="33"/>
      <c r="GR33" s="269"/>
      <c r="GS33" s="269"/>
      <c r="GT33" s="269"/>
      <c r="GU33" s="270"/>
      <c r="GV33" s="271"/>
      <c r="GW33" s="272"/>
      <c r="GX33" s="273"/>
      <c r="GY33" s="273"/>
      <c r="GZ33" s="273"/>
      <c r="HA33" s="273"/>
      <c r="HB33" s="40"/>
      <c r="HC33" s="269"/>
      <c r="HD33" s="33"/>
      <c r="HE33" s="269"/>
      <c r="HF33" s="269"/>
      <c r="HG33" s="269"/>
      <c r="HH33" s="270"/>
      <c r="HI33" s="271"/>
      <c r="HJ33" s="272"/>
      <c r="HK33" s="273"/>
      <c r="HL33" s="273"/>
      <c r="HM33" s="273"/>
      <c r="HN33" s="273"/>
      <c r="HO33" s="40"/>
      <c r="HP33" s="269"/>
      <c r="HQ33" s="33"/>
      <c r="HR33" s="269"/>
      <c r="HS33" s="269"/>
      <c r="HT33" s="269"/>
      <c r="HU33" s="270"/>
      <c r="HV33" s="271"/>
      <c r="HW33" s="272"/>
      <c r="HX33" s="273"/>
      <c r="HY33" s="273"/>
      <c r="HZ33" s="273"/>
      <c r="IA33" s="273"/>
      <c r="IB33" s="40"/>
      <c r="IC33" s="269"/>
      <c r="ID33" s="33"/>
      <c r="IE33" s="269"/>
      <c r="IF33" s="269"/>
      <c r="IG33" s="269"/>
      <c r="IH33" s="270"/>
      <c r="II33" s="271"/>
      <c r="IJ33" s="272"/>
      <c r="IK33" s="38"/>
      <c r="IL33" s="38"/>
      <c r="IM33" s="38"/>
      <c r="IN33" s="38"/>
    </row>
    <row r="34" spans="1:248" s="16" customFormat="1" ht="15.75" thickBot="1">
      <c r="A34" s="3"/>
      <c r="B34" s="572" t="s">
        <v>98</v>
      </c>
      <c r="C34" s="71">
        <v>234.13</v>
      </c>
      <c r="D34" s="170"/>
      <c r="E34" s="71">
        <f t="shared" ref="E34:E39" si="8">SUM(C34:D34)</f>
        <v>234.13</v>
      </c>
      <c r="F34" s="141">
        <v>678</v>
      </c>
      <c r="G34" s="141"/>
      <c r="H34" s="28">
        <f>E34*F34</f>
        <v>158740.13999999998</v>
      </c>
      <c r="I34" s="573"/>
      <c r="J34" s="625">
        <f>H34</f>
        <v>158740.13999999998</v>
      </c>
      <c r="K34" s="395"/>
      <c r="L34" s="625">
        <v>9.9999999999999994E-12</v>
      </c>
      <c r="M34"/>
      <c r="N34"/>
      <c r="O34"/>
      <c r="P34"/>
      <c r="Q34" s="33"/>
      <c r="R34" s="269"/>
      <c r="S34" s="269"/>
      <c r="T34" s="269"/>
      <c r="U34" s="270"/>
      <c r="V34" s="271"/>
      <c r="W34" s="272"/>
      <c r="X34" s="273"/>
      <c r="Y34" s="273"/>
      <c r="Z34" s="273"/>
      <c r="AA34" s="273"/>
      <c r="AB34" s="40"/>
      <c r="AC34" s="269"/>
      <c r="AD34" s="33"/>
      <c r="AE34" s="269"/>
      <c r="AF34" s="269"/>
      <c r="AG34" s="269"/>
      <c r="AH34" s="270"/>
      <c r="AI34" s="271"/>
      <c r="AJ34" s="272"/>
      <c r="AK34" s="273"/>
      <c r="AL34" s="273"/>
      <c r="AM34" s="273"/>
      <c r="AN34" s="273"/>
      <c r="AO34" s="40"/>
      <c r="AP34" s="269"/>
      <c r="AQ34" s="33"/>
      <c r="AR34" s="269"/>
      <c r="AS34" s="269"/>
      <c r="AT34" s="269"/>
      <c r="AU34" s="270"/>
      <c r="AV34" s="271"/>
      <c r="AW34" s="272"/>
      <c r="AX34" s="273"/>
      <c r="AY34" s="273"/>
      <c r="AZ34" s="273"/>
      <c r="BA34" s="273"/>
      <c r="BB34" s="40"/>
      <c r="BC34" s="269"/>
      <c r="BD34" s="33"/>
      <c r="BE34" s="269"/>
      <c r="BF34" s="269"/>
      <c r="BG34" s="269"/>
      <c r="BH34" s="270"/>
      <c r="BI34" s="271"/>
      <c r="BJ34" s="272"/>
      <c r="BK34" s="273"/>
      <c r="BL34" s="273"/>
      <c r="BM34" s="273"/>
      <c r="BN34" s="273"/>
      <c r="BO34" s="40"/>
      <c r="BP34" s="269"/>
      <c r="BQ34" s="33"/>
      <c r="BR34" s="269"/>
      <c r="BS34" s="269"/>
      <c r="BT34" s="269"/>
      <c r="BU34" s="270"/>
      <c r="BV34" s="271"/>
      <c r="BW34" s="272"/>
      <c r="BX34" s="273"/>
      <c r="BY34" s="273"/>
      <c r="BZ34" s="273"/>
      <c r="CA34" s="273"/>
      <c r="CB34" s="40"/>
      <c r="CC34" s="269"/>
      <c r="CD34" s="33"/>
      <c r="CE34" s="269"/>
      <c r="CF34" s="269"/>
      <c r="CG34" s="269"/>
      <c r="CH34" s="270"/>
      <c r="CI34" s="271"/>
      <c r="CJ34" s="272"/>
      <c r="CK34" s="273"/>
      <c r="CL34" s="273"/>
      <c r="CM34" s="273"/>
      <c r="CN34" s="273"/>
      <c r="CO34" s="40"/>
      <c r="CP34" s="269"/>
      <c r="CQ34" s="33"/>
      <c r="CR34" s="269"/>
      <c r="CS34" s="269"/>
      <c r="CT34" s="269"/>
      <c r="CU34" s="270"/>
      <c r="CV34" s="271"/>
      <c r="CW34" s="272"/>
      <c r="CX34" s="273"/>
      <c r="CY34" s="273"/>
      <c r="CZ34" s="273"/>
      <c r="DA34" s="273"/>
      <c r="DB34" s="40"/>
      <c r="DC34" s="269"/>
      <c r="DD34" s="33"/>
      <c r="DE34" s="269"/>
      <c r="DF34" s="269"/>
      <c r="DG34" s="269"/>
      <c r="DH34" s="270"/>
      <c r="DI34" s="271"/>
      <c r="DJ34" s="272"/>
      <c r="DK34" s="273"/>
      <c r="DL34" s="273"/>
      <c r="DM34" s="273"/>
      <c r="DN34" s="273"/>
      <c r="DO34" s="40"/>
      <c r="DP34" s="269"/>
      <c r="DQ34" s="33"/>
      <c r="DR34" s="269"/>
      <c r="DS34" s="269"/>
      <c r="DT34" s="269"/>
      <c r="DU34" s="270"/>
      <c r="DV34" s="271"/>
      <c r="DW34" s="272"/>
      <c r="DX34" s="273"/>
      <c r="DY34" s="273"/>
      <c r="DZ34" s="273"/>
      <c r="EA34" s="273"/>
      <c r="EB34" s="40"/>
      <c r="EC34" s="269"/>
      <c r="ED34" s="33"/>
      <c r="EE34" s="269"/>
      <c r="EF34" s="269"/>
      <c r="EG34" s="269"/>
      <c r="EH34" s="270"/>
      <c r="EI34" s="271"/>
      <c r="EJ34" s="272"/>
      <c r="EK34" s="273"/>
      <c r="EL34" s="273"/>
      <c r="EM34" s="273"/>
      <c r="EN34" s="273"/>
      <c r="EO34" s="40"/>
      <c r="EP34" s="269"/>
      <c r="EQ34" s="33"/>
      <c r="ER34" s="269"/>
      <c r="ES34" s="269"/>
      <c r="ET34" s="269"/>
      <c r="EU34" s="270"/>
      <c r="EV34" s="271"/>
      <c r="EW34" s="272"/>
      <c r="EX34" s="273"/>
      <c r="EY34" s="273"/>
      <c r="EZ34" s="273"/>
      <c r="FA34" s="273"/>
      <c r="FB34" s="40"/>
      <c r="FC34" s="269"/>
      <c r="FD34" s="33"/>
      <c r="FE34" s="269"/>
      <c r="FF34" s="269"/>
      <c r="FG34" s="269"/>
      <c r="FH34" s="270"/>
      <c r="FI34" s="271"/>
      <c r="FJ34" s="272"/>
      <c r="FK34" s="273"/>
      <c r="FL34" s="273"/>
      <c r="FM34" s="273"/>
      <c r="FN34" s="273"/>
      <c r="FO34" s="40"/>
      <c r="FP34" s="269"/>
      <c r="FQ34" s="33"/>
      <c r="FR34" s="269"/>
      <c r="FS34" s="269"/>
      <c r="FT34" s="269"/>
      <c r="FU34" s="270"/>
      <c r="FV34" s="271"/>
      <c r="FW34" s="272"/>
      <c r="FX34" s="273"/>
      <c r="FY34" s="273"/>
      <c r="FZ34" s="273"/>
      <c r="GA34" s="273"/>
      <c r="GB34" s="40"/>
      <c r="GC34" s="269"/>
      <c r="GD34" s="33"/>
      <c r="GE34" s="269"/>
      <c r="GF34" s="269"/>
      <c r="GG34" s="269"/>
      <c r="GH34" s="270"/>
      <c r="GI34" s="271"/>
      <c r="GJ34" s="272"/>
      <c r="GK34" s="273"/>
      <c r="GL34" s="273"/>
      <c r="GM34" s="273"/>
      <c r="GN34" s="273"/>
      <c r="GO34" s="40"/>
      <c r="GP34" s="269"/>
      <c r="GQ34" s="33"/>
      <c r="GR34" s="269"/>
      <c r="GS34" s="269"/>
      <c r="GT34" s="269"/>
      <c r="GU34" s="270"/>
      <c r="GV34" s="271"/>
      <c r="GW34" s="272"/>
      <c r="GX34" s="273"/>
      <c r="GY34" s="273"/>
      <c r="GZ34" s="273"/>
      <c r="HA34" s="273"/>
      <c r="HB34" s="40"/>
      <c r="HC34" s="269"/>
      <c r="HD34" s="33"/>
      <c r="HE34" s="269"/>
      <c r="HF34" s="269"/>
      <c r="HG34" s="269"/>
      <c r="HH34" s="270"/>
      <c r="HI34" s="271"/>
      <c r="HJ34" s="272"/>
      <c r="HK34" s="273"/>
      <c r="HL34" s="273"/>
      <c r="HM34" s="273"/>
      <c r="HN34" s="273"/>
      <c r="HO34" s="40"/>
      <c r="HP34" s="269"/>
      <c r="HQ34" s="33"/>
      <c r="HR34" s="269"/>
      <c r="HS34" s="269"/>
      <c r="HT34" s="269"/>
      <c r="HU34" s="270"/>
      <c r="HV34" s="271"/>
      <c r="HW34" s="272"/>
      <c r="HX34" s="273"/>
      <c r="HY34" s="273"/>
      <c r="HZ34" s="273"/>
      <c r="IA34" s="273"/>
      <c r="IB34" s="40"/>
      <c r="IC34" s="269"/>
      <c r="ID34" s="33"/>
      <c r="IE34" s="269"/>
      <c r="IF34" s="269"/>
      <c r="IG34" s="269"/>
      <c r="IH34" s="270"/>
      <c r="II34" s="271"/>
      <c r="IJ34" s="272"/>
      <c r="IK34" s="38"/>
      <c r="IL34" s="38"/>
      <c r="IM34" s="38"/>
      <c r="IN34" s="38"/>
    </row>
    <row r="35" spans="1:248" s="16" customFormat="1" ht="15.75" thickBot="1">
      <c r="A35" s="3"/>
      <c r="B35" s="572" t="s">
        <v>99</v>
      </c>
      <c r="C35" s="71">
        <v>261.99</v>
      </c>
      <c r="D35" s="170"/>
      <c r="E35" s="71">
        <f t="shared" si="8"/>
        <v>261.99</v>
      </c>
      <c r="F35" s="141">
        <v>678</v>
      </c>
      <c r="G35" s="141"/>
      <c r="H35" s="28">
        <f>E35*F35</f>
        <v>177629.22</v>
      </c>
      <c r="I35" s="573"/>
      <c r="J35" s="625">
        <f>H35</f>
        <v>177629.22</v>
      </c>
      <c r="K35" s="35"/>
      <c r="L35" s="625">
        <v>9.9999999999999994E-12</v>
      </c>
      <c r="M35"/>
      <c r="N35"/>
      <c r="O35"/>
      <c r="P35"/>
      <c r="Q35" s="33"/>
      <c r="R35" s="269"/>
      <c r="S35" s="269"/>
      <c r="T35" s="269"/>
      <c r="U35" s="270"/>
      <c r="V35" s="271"/>
      <c r="W35" s="272"/>
      <c r="X35" s="273"/>
      <c r="Y35" s="273"/>
      <c r="Z35" s="273"/>
      <c r="AA35" s="273"/>
      <c r="AB35" s="40"/>
      <c r="AC35" s="269"/>
      <c r="AD35" s="33"/>
      <c r="AE35" s="269"/>
      <c r="AF35" s="269"/>
      <c r="AG35" s="269"/>
      <c r="AH35" s="270"/>
      <c r="AI35" s="271"/>
      <c r="AJ35" s="272"/>
      <c r="AK35" s="273"/>
      <c r="AL35" s="273"/>
      <c r="AM35" s="273"/>
      <c r="AN35" s="273"/>
      <c r="AO35" s="40"/>
      <c r="AP35" s="269"/>
      <c r="AQ35" s="33"/>
      <c r="AR35" s="269"/>
      <c r="AS35" s="269"/>
      <c r="AT35" s="269"/>
      <c r="AU35" s="270"/>
      <c r="AV35" s="271"/>
      <c r="AW35" s="272"/>
      <c r="AX35" s="273"/>
      <c r="AY35" s="273"/>
      <c r="AZ35" s="273"/>
      <c r="BA35" s="273"/>
      <c r="BB35" s="40"/>
      <c r="BC35" s="269"/>
      <c r="BD35" s="33"/>
      <c r="BE35" s="269"/>
      <c r="BF35" s="269"/>
      <c r="BG35" s="269"/>
      <c r="BH35" s="270"/>
      <c r="BI35" s="271"/>
      <c r="BJ35" s="272"/>
      <c r="BK35" s="273"/>
      <c r="BL35" s="273"/>
      <c r="BM35" s="273"/>
      <c r="BN35" s="273"/>
      <c r="BO35" s="40"/>
      <c r="BP35" s="269"/>
      <c r="BQ35" s="33"/>
      <c r="BR35" s="269"/>
      <c r="BS35" s="269"/>
      <c r="BT35" s="269"/>
      <c r="BU35" s="270"/>
      <c r="BV35" s="271"/>
      <c r="BW35" s="272"/>
      <c r="BX35" s="273"/>
      <c r="BY35" s="273"/>
      <c r="BZ35" s="273"/>
      <c r="CA35" s="273"/>
      <c r="CB35" s="40"/>
      <c r="CC35" s="269"/>
      <c r="CD35" s="33"/>
      <c r="CE35" s="269"/>
      <c r="CF35" s="269"/>
      <c r="CG35" s="269"/>
      <c r="CH35" s="270"/>
      <c r="CI35" s="271"/>
      <c r="CJ35" s="272"/>
      <c r="CK35" s="273"/>
      <c r="CL35" s="273"/>
      <c r="CM35" s="273"/>
      <c r="CN35" s="273"/>
      <c r="CO35" s="40"/>
      <c r="CP35" s="269"/>
      <c r="CQ35" s="33"/>
      <c r="CR35" s="269"/>
      <c r="CS35" s="269"/>
      <c r="CT35" s="269"/>
      <c r="CU35" s="270"/>
      <c r="CV35" s="271"/>
      <c r="CW35" s="272"/>
      <c r="CX35" s="273"/>
      <c r="CY35" s="273"/>
      <c r="CZ35" s="273"/>
      <c r="DA35" s="273"/>
      <c r="DB35" s="40"/>
      <c r="DC35" s="269"/>
      <c r="DD35" s="33"/>
      <c r="DE35" s="269"/>
      <c r="DF35" s="269"/>
      <c r="DG35" s="269"/>
      <c r="DH35" s="270"/>
      <c r="DI35" s="271"/>
      <c r="DJ35" s="272"/>
      <c r="DK35" s="273"/>
      <c r="DL35" s="273"/>
      <c r="DM35" s="273"/>
      <c r="DN35" s="273"/>
      <c r="DO35" s="40"/>
      <c r="DP35" s="269"/>
      <c r="DQ35" s="33"/>
      <c r="DR35" s="269"/>
      <c r="DS35" s="269"/>
      <c r="DT35" s="269"/>
      <c r="DU35" s="270"/>
      <c r="DV35" s="271"/>
      <c r="DW35" s="272"/>
      <c r="DX35" s="273"/>
      <c r="DY35" s="273"/>
      <c r="DZ35" s="273"/>
      <c r="EA35" s="273"/>
      <c r="EB35" s="40"/>
      <c r="EC35" s="269"/>
      <c r="ED35" s="33"/>
      <c r="EE35" s="269"/>
      <c r="EF35" s="269"/>
      <c r="EG35" s="269"/>
      <c r="EH35" s="270"/>
      <c r="EI35" s="271"/>
      <c r="EJ35" s="272"/>
      <c r="EK35" s="273"/>
      <c r="EL35" s="273"/>
      <c r="EM35" s="273"/>
      <c r="EN35" s="273"/>
      <c r="EO35" s="40"/>
      <c r="EP35" s="269"/>
      <c r="EQ35" s="33"/>
      <c r="ER35" s="269"/>
      <c r="ES35" s="269"/>
      <c r="ET35" s="269"/>
      <c r="EU35" s="270"/>
      <c r="EV35" s="271"/>
      <c r="EW35" s="272"/>
      <c r="EX35" s="273"/>
      <c r="EY35" s="273"/>
      <c r="EZ35" s="273"/>
      <c r="FA35" s="273"/>
      <c r="FB35" s="40"/>
      <c r="FC35" s="269"/>
      <c r="FD35" s="33"/>
      <c r="FE35" s="269"/>
      <c r="FF35" s="269"/>
      <c r="FG35" s="269"/>
      <c r="FH35" s="270"/>
      <c r="FI35" s="271"/>
      <c r="FJ35" s="272"/>
      <c r="FK35" s="273"/>
      <c r="FL35" s="273"/>
      <c r="FM35" s="273"/>
      <c r="FN35" s="273"/>
      <c r="FO35" s="40"/>
      <c r="FP35" s="269"/>
      <c r="FQ35" s="33"/>
      <c r="FR35" s="269"/>
      <c r="FS35" s="269"/>
      <c r="FT35" s="269"/>
      <c r="FU35" s="270"/>
      <c r="FV35" s="271"/>
      <c r="FW35" s="272"/>
      <c r="FX35" s="273"/>
      <c r="FY35" s="273"/>
      <c r="FZ35" s="273"/>
      <c r="GA35" s="273"/>
      <c r="GB35" s="40"/>
      <c r="GC35" s="269"/>
      <c r="GD35" s="33"/>
      <c r="GE35" s="269"/>
      <c r="GF35" s="269"/>
      <c r="GG35" s="269"/>
      <c r="GH35" s="270"/>
      <c r="GI35" s="271"/>
      <c r="GJ35" s="272"/>
      <c r="GK35" s="273"/>
      <c r="GL35" s="273"/>
      <c r="GM35" s="273"/>
      <c r="GN35" s="273"/>
      <c r="GO35" s="40"/>
      <c r="GP35" s="269"/>
      <c r="GQ35" s="33"/>
      <c r="GR35" s="269"/>
      <c r="GS35" s="269"/>
      <c r="GT35" s="269"/>
      <c r="GU35" s="270"/>
      <c r="GV35" s="271"/>
      <c r="GW35" s="272"/>
      <c r="GX35" s="273"/>
      <c r="GY35" s="273"/>
      <c r="GZ35" s="273"/>
      <c r="HA35" s="273"/>
      <c r="HB35" s="40"/>
      <c r="HC35" s="269"/>
      <c r="HD35" s="33"/>
      <c r="HE35" s="269"/>
      <c r="HF35" s="269"/>
      <c r="HG35" s="269"/>
      <c r="HH35" s="270"/>
      <c r="HI35" s="271"/>
      <c r="HJ35" s="272"/>
      <c r="HK35" s="273"/>
      <c r="HL35" s="273"/>
      <c r="HM35" s="273"/>
      <c r="HN35" s="273"/>
      <c r="HO35" s="40"/>
      <c r="HP35" s="269"/>
      <c r="HQ35" s="33"/>
      <c r="HR35" s="269"/>
      <c r="HS35" s="269"/>
      <c r="HT35" s="269"/>
      <c r="HU35" s="270"/>
      <c r="HV35" s="271"/>
      <c r="HW35" s="272"/>
      <c r="HX35" s="273"/>
      <c r="HY35" s="273"/>
      <c r="HZ35" s="273"/>
      <c r="IA35" s="273"/>
      <c r="IB35" s="40"/>
      <c r="IC35" s="269"/>
      <c r="ID35" s="33"/>
      <c r="IE35" s="269"/>
      <c r="IF35" s="269"/>
      <c r="IG35" s="269"/>
      <c r="IH35" s="270"/>
      <c r="II35" s="271"/>
      <c r="IJ35" s="272"/>
      <c r="IK35" s="38"/>
      <c r="IL35" s="38"/>
      <c r="IM35" s="38"/>
      <c r="IN35" s="38"/>
    </row>
    <row r="36" spans="1:248" s="16" customFormat="1" ht="15.75" thickBot="1">
      <c r="A36" s="3"/>
      <c r="B36" s="572" t="s">
        <v>100</v>
      </c>
      <c r="C36" s="71">
        <v>190.09</v>
      </c>
      <c r="D36" s="170"/>
      <c r="E36" s="71">
        <f t="shared" si="8"/>
        <v>190.09</v>
      </c>
      <c r="F36" s="141">
        <v>678</v>
      </c>
      <c r="G36" s="141"/>
      <c r="H36" s="28">
        <f>E36*F36</f>
        <v>128881.02</v>
      </c>
      <c r="I36" s="573"/>
      <c r="J36" s="625">
        <f>H36</f>
        <v>128881.02</v>
      </c>
      <c r="K36" s="395"/>
      <c r="L36" s="625">
        <v>9.9999999999999994E-12</v>
      </c>
      <c r="M36"/>
      <c r="N36"/>
      <c r="O36"/>
      <c r="P36"/>
      <c r="Q36" s="33"/>
      <c r="R36" s="269"/>
      <c r="S36" s="269"/>
      <c r="T36" s="269"/>
      <c r="U36" s="270"/>
      <c r="V36" s="271"/>
      <c r="W36" s="272"/>
      <c r="X36" s="273"/>
      <c r="Y36" s="273"/>
      <c r="Z36" s="273"/>
      <c r="AA36" s="273"/>
      <c r="AB36" s="40"/>
      <c r="AC36" s="269"/>
      <c r="AD36" s="33"/>
      <c r="AE36" s="269"/>
      <c r="AF36" s="269"/>
      <c r="AG36" s="269"/>
      <c r="AH36" s="270"/>
      <c r="AI36" s="271"/>
      <c r="AJ36" s="272"/>
      <c r="AK36" s="273"/>
      <c r="AL36" s="273"/>
      <c r="AM36" s="273"/>
      <c r="AN36" s="273"/>
      <c r="AO36" s="40"/>
      <c r="AP36" s="269"/>
      <c r="AQ36" s="33"/>
      <c r="AR36" s="269"/>
      <c r="AS36" s="269"/>
      <c r="AT36" s="269"/>
      <c r="AU36" s="270"/>
      <c r="AV36" s="271"/>
      <c r="AW36" s="272"/>
      <c r="AX36" s="273"/>
      <c r="AY36" s="273"/>
      <c r="AZ36" s="273"/>
      <c r="BA36" s="273"/>
      <c r="BB36" s="40"/>
      <c r="BC36" s="269"/>
      <c r="BD36" s="33"/>
      <c r="BE36" s="269"/>
      <c r="BF36" s="269"/>
      <c r="BG36" s="269"/>
      <c r="BH36" s="270"/>
      <c r="BI36" s="271"/>
      <c r="BJ36" s="272"/>
      <c r="BK36" s="273"/>
      <c r="BL36" s="273"/>
      <c r="BM36" s="273"/>
      <c r="BN36" s="273"/>
      <c r="BO36" s="40"/>
      <c r="BP36" s="269"/>
      <c r="BQ36" s="33"/>
      <c r="BR36" s="269"/>
      <c r="BS36" s="269"/>
      <c r="BT36" s="269"/>
      <c r="BU36" s="270"/>
      <c r="BV36" s="271"/>
      <c r="BW36" s="272"/>
      <c r="BX36" s="273"/>
      <c r="BY36" s="273"/>
      <c r="BZ36" s="273"/>
      <c r="CA36" s="273"/>
      <c r="CB36" s="40"/>
      <c r="CC36" s="269"/>
      <c r="CD36" s="33"/>
      <c r="CE36" s="269"/>
      <c r="CF36" s="269"/>
      <c r="CG36" s="269"/>
      <c r="CH36" s="270"/>
      <c r="CI36" s="271"/>
      <c r="CJ36" s="272"/>
      <c r="CK36" s="273"/>
      <c r="CL36" s="273"/>
      <c r="CM36" s="273"/>
      <c r="CN36" s="273"/>
      <c r="CO36" s="40"/>
      <c r="CP36" s="269"/>
      <c r="CQ36" s="33"/>
      <c r="CR36" s="269"/>
      <c r="CS36" s="269"/>
      <c r="CT36" s="269"/>
      <c r="CU36" s="270"/>
      <c r="CV36" s="271"/>
      <c r="CW36" s="272"/>
      <c r="CX36" s="273"/>
      <c r="CY36" s="273"/>
      <c r="CZ36" s="273"/>
      <c r="DA36" s="273"/>
      <c r="DB36" s="40"/>
      <c r="DC36" s="269"/>
      <c r="DD36" s="33"/>
      <c r="DE36" s="269"/>
      <c r="DF36" s="269"/>
      <c r="DG36" s="269"/>
      <c r="DH36" s="270"/>
      <c r="DI36" s="271"/>
      <c r="DJ36" s="272"/>
      <c r="DK36" s="273"/>
      <c r="DL36" s="273"/>
      <c r="DM36" s="273"/>
      <c r="DN36" s="273"/>
      <c r="DO36" s="40"/>
      <c r="DP36" s="269"/>
      <c r="DQ36" s="33"/>
      <c r="DR36" s="269"/>
      <c r="DS36" s="269"/>
      <c r="DT36" s="269"/>
      <c r="DU36" s="270"/>
      <c r="DV36" s="271"/>
      <c r="DW36" s="272"/>
      <c r="DX36" s="273"/>
      <c r="DY36" s="273"/>
      <c r="DZ36" s="273"/>
      <c r="EA36" s="273"/>
      <c r="EB36" s="40"/>
      <c r="EC36" s="269"/>
      <c r="ED36" s="33"/>
      <c r="EE36" s="269"/>
      <c r="EF36" s="269"/>
      <c r="EG36" s="269"/>
      <c r="EH36" s="270"/>
      <c r="EI36" s="271"/>
      <c r="EJ36" s="272"/>
      <c r="EK36" s="273"/>
      <c r="EL36" s="273"/>
      <c r="EM36" s="273"/>
      <c r="EN36" s="273"/>
      <c r="EO36" s="40"/>
      <c r="EP36" s="269"/>
      <c r="EQ36" s="33"/>
      <c r="ER36" s="269"/>
      <c r="ES36" s="269"/>
      <c r="ET36" s="269"/>
      <c r="EU36" s="270"/>
      <c r="EV36" s="271"/>
      <c r="EW36" s="272"/>
      <c r="EX36" s="273"/>
      <c r="EY36" s="273"/>
      <c r="EZ36" s="273"/>
      <c r="FA36" s="273"/>
      <c r="FB36" s="40"/>
      <c r="FC36" s="269"/>
      <c r="FD36" s="33"/>
      <c r="FE36" s="269"/>
      <c r="FF36" s="269"/>
      <c r="FG36" s="269"/>
      <c r="FH36" s="270"/>
      <c r="FI36" s="271"/>
      <c r="FJ36" s="272"/>
      <c r="FK36" s="273"/>
      <c r="FL36" s="273"/>
      <c r="FM36" s="273"/>
      <c r="FN36" s="273"/>
      <c r="FO36" s="40"/>
      <c r="FP36" s="269"/>
      <c r="FQ36" s="33"/>
      <c r="FR36" s="269"/>
      <c r="FS36" s="269"/>
      <c r="FT36" s="269"/>
      <c r="FU36" s="270"/>
      <c r="FV36" s="271"/>
      <c r="FW36" s="272"/>
      <c r="FX36" s="273"/>
      <c r="FY36" s="273"/>
      <c r="FZ36" s="273"/>
      <c r="GA36" s="273"/>
      <c r="GB36" s="40"/>
      <c r="GC36" s="269"/>
      <c r="GD36" s="33"/>
      <c r="GE36" s="269"/>
      <c r="GF36" s="269"/>
      <c r="GG36" s="269"/>
      <c r="GH36" s="270"/>
      <c r="GI36" s="271"/>
      <c r="GJ36" s="272"/>
      <c r="GK36" s="273"/>
      <c r="GL36" s="273"/>
      <c r="GM36" s="273"/>
      <c r="GN36" s="273"/>
      <c r="GO36" s="40"/>
      <c r="GP36" s="269"/>
      <c r="GQ36" s="33"/>
      <c r="GR36" s="269"/>
      <c r="GS36" s="269"/>
      <c r="GT36" s="269"/>
      <c r="GU36" s="270"/>
      <c r="GV36" s="271"/>
      <c r="GW36" s="272"/>
      <c r="GX36" s="273"/>
      <c r="GY36" s="273"/>
      <c r="GZ36" s="273"/>
      <c r="HA36" s="273"/>
      <c r="HB36" s="40"/>
      <c r="HC36" s="269"/>
      <c r="HD36" s="33"/>
      <c r="HE36" s="269"/>
      <c r="HF36" s="269"/>
      <c r="HG36" s="269"/>
      <c r="HH36" s="270"/>
      <c r="HI36" s="271"/>
      <c r="HJ36" s="272"/>
      <c r="HK36" s="273"/>
      <c r="HL36" s="273"/>
      <c r="HM36" s="273"/>
      <c r="HN36" s="273"/>
      <c r="HO36" s="40"/>
      <c r="HP36" s="269"/>
      <c r="HQ36" s="33"/>
      <c r="HR36" s="269"/>
      <c r="HS36" s="269"/>
      <c r="HT36" s="269"/>
      <c r="HU36" s="270"/>
      <c r="HV36" s="271"/>
      <c r="HW36" s="272"/>
      <c r="HX36" s="273"/>
      <c r="HY36" s="273"/>
      <c r="HZ36" s="273"/>
      <c r="IA36" s="273"/>
      <c r="IB36" s="40"/>
      <c r="IC36" s="269"/>
      <c r="ID36" s="33"/>
      <c r="IE36" s="269"/>
      <c r="IF36" s="269"/>
      <c r="IG36" s="269"/>
      <c r="IH36" s="270"/>
      <c r="II36" s="271"/>
      <c r="IJ36" s="272"/>
      <c r="IK36" s="38"/>
      <c r="IL36" s="38"/>
      <c r="IM36" s="38"/>
      <c r="IN36" s="38"/>
    </row>
    <row r="37" spans="1:248" s="16" customFormat="1" ht="15.75" thickBot="1">
      <c r="A37" s="3"/>
      <c r="B37" s="572" t="s">
        <v>101</v>
      </c>
      <c r="C37" s="71">
        <v>1992.03</v>
      </c>
      <c r="D37" s="170"/>
      <c r="E37" s="71">
        <f t="shared" si="8"/>
        <v>1992.03</v>
      </c>
      <c r="F37" s="141">
        <v>395</v>
      </c>
      <c r="G37" s="141"/>
      <c r="H37" s="28">
        <f>E37*F37</f>
        <v>786851.85</v>
      </c>
      <c r="I37" s="573"/>
      <c r="J37" s="625">
        <f>H37</f>
        <v>786851.85</v>
      </c>
      <c r="K37" s="35"/>
      <c r="L37" s="625">
        <v>9.9999999999999994E-12</v>
      </c>
      <c r="M37"/>
      <c r="N37"/>
      <c r="O37"/>
      <c r="P37"/>
      <c r="Q37" s="33"/>
      <c r="R37" s="269"/>
      <c r="S37" s="269"/>
      <c r="T37" s="269"/>
      <c r="U37" s="270"/>
      <c r="V37" s="271"/>
      <c r="W37" s="272"/>
      <c r="X37" s="273"/>
      <c r="Y37" s="273"/>
      <c r="Z37" s="273"/>
      <c r="AA37" s="273"/>
      <c r="AB37" s="40"/>
      <c r="AC37" s="269"/>
      <c r="AD37" s="33"/>
      <c r="AE37" s="269"/>
      <c r="AF37" s="269"/>
      <c r="AG37" s="269"/>
      <c r="AH37" s="270"/>
      <c r="AI37" s="271"/>
      <c r="AJ37" s="272"/>
      <c r="AK37" s="273"/>
      <c r="AL37" s="273"/>
      <c r="AM37" s="273"/>
      <c r="AN37" s="273"/>
      <c r="AO37" s="40"/>
      <c r="AP37" s="269"/>
      <c r="AQ37" s="33"/>
      <c r="AR37" s="269"/>
      <c r="AS37" s="269"/>
      <c r="AT37" s="269"/>
      <c r="AU37" s="270"/>
      <c r="AV37" s="271"/>
      <c r="AW37" s="272"/>
      <c r="AX37" s="273"/>
      <c r="AY37" s="273"/>
      <c r="AZ37" s="273"/>
      <c r="BA37" s="273"/>
      <c r="BB37" s="40"/>
      <c r="BC37" s="269"/>
      <c r="BD37" s="33"/>
      <c r="BE37" s="269"/>
      <c r="BF37" s="269"/>
      <c r="BG37" s="269"/>
      <c r="BH37" s="270"/>
      <c r="BI37" s="271"/>
      <c r="BJ37" s="272"/>
      <c r="BK37" s="273"/>
      <c r="BL37" s="273"/>
      <c r="BM37" s="273"/>
      <c r="BN37" s="273"/>
      <c r="BO37" s="40"/>
      <c r="BP37" s="269"/>
      <c r="BQ37" s="33"/>
      <c r="BR37" s="269"/>
      <c r="BS37" s="269"/>
      <c r="BT37" s="269"/>
      <c r="BU37" s="270"/>
      <c r="BV37" s="271"/>
      <c r="BW37" s="272"/>
      <c r="BX37" s="273"/>
      <c r="BY37" s="273"/>
      <c r="BZ37" s="273"/>
      <c r="CA37" s="273"/>
      <c r="CB37" s="40"/>
      <c r="CC37" s="269"/>
      <c r="CD37" s="33"/>
      <c r="CE37" s="269"/>
      <c r="CF37" s="269"/>
      <c r="CG37" s="269"/>
      <c r="CH37" s="270"/>
      <c r="CI37" s="271"/>
      <c r="CJ37" s="272"/>
      <c r="CK37" s="273"/>
      <c r="CL37" s="273"/>
      <c r="CM37" s="273"/>
      <c r="CN37" s="273"/>
      <c r="CO37" s="40"/>
      <c r="CP37" s="269"/>
      <c r="CQ37" s="33"/>
      <c r="CR37" s="269"/>
      <c r="CS37" s="269"/>
      <c r="CT37" s="269"/>
      <c r="CU37" s="270"/>
      <c r="CV37" s="271"/>
      <c r="CW37" s="272"/>
      <c r="CX37" s="273"/>
      <c r="CY37" s="273"/>
      <c r="CZ37" s="273"/>
      <c r="DA37" s="273"/>
      <c r="DB37" s="40"/>
      <c r="DC37" s="269"/>
      <c r="DD37" s="33"/>
      <c r="DE37" s="269"/>
      <c r="DF37" s="269"/>
      <c r="DG37" s="269"/>
      <c r="DH37" s="270"/>
      <c r="DI37" s="271"/>
      <c r="DJ37" s="272"/>
      <c r="DK37" s="273"/>
      <c r="DL37" s="273"/>
      <c r="DM37" s="273"/>
      <c r="DN37" s="273"/>
      <c r="DO37" s="40"/>
      <c r="DP37" s="269"/>
      <c r="DQ37" s="33"/>
      <c r="DR37" s="269"/>
      <c r="DS37" s="269"/>
      <c r="DT37" s="269"/>
      <c r="DU37" s="270"/>
      <c r="DV37" s="271"/>
      <c r="DW37" s="272"/>
      <c r="DX37" s="273"/>
      <c r="DY37" s="273"/>
      <c r="DZ37" s="273"/>
      <c r="EA37" s="273"/>
      <c r="EB37" s="40"/>
      <c r="EC37" s="269"/>
      <c r="ED37" s="33"/>
      <c r="EE37" s="269"/>
      <c r="EF37" s="269"/>
      <c r="EG37" s="269"/>
      <c r="EH37" s="270"/>
      <c r="EI37" s="271"/>
      <c r="EJ37" s="272"/>
      <c r="EK37" s="273"/>
      <c r="EL37" s="273"/>
      <c r="EM37" s="273"/>
      <c r="EN37" s="273"/>
      <c r="EO37" s="40"/>
      <c r="EP37" s="269"/>
      <c r="EQ37" s="33"/>
      <c r="ER37" s="269"/>
      <c r="ES37" s="269"/>
      <c r="ET37" s="269"/>
      <c r="EU37" s="270"/>
      <c r="EV37" s="271"/>
      <c r="EW37" s="272"/>
      <c r="EX37" s="273"/>
      <c r="EY37" s="273"/>
      <c r="EZ37" s="273"/>
      <c r="FA37" s="273"/>
      <c r="FB37" s="40"/>
      <c r="FC37" s="269"/>
      <c r="FD37" s="33"/>
      <c r="FE37" s="269"/>
      <c r="FF37" s="269"/>
      <c r="FG37" s="269"/>
      <c r="FH37" s="270"/>
      <c r="FI37" s="271"/>
      <c r="FJ37" s="272"/>
      <c r="FK37" s="273"/>
      <c r="FL37" s="273"/>
      <c r="FM37" s="273"/>
      <c r="FN37" s="273"/>
      <c r="FO37" s="40"/>
      <c r="FP37" s="269"/>
      <c r="FQ37" s="33"/>
      <c r="FR37" s="269"/>
      <c r="FS37" s="269"/>
      <c r="FT37" s="269"/>
      <c r="FU37" s="270"/>
      <c r="FV37" s="271"/>
      <c r="FW37" s="272"/>
      <c r="FX37" s="273"/>
      <c r="FY37" s="273"/>
      <c r="FZ37" s="273"/>
      <c r="GA37" s="273"/>
      <c r="GB37" s="40"/>
      <c r="GC37" s="269"/>
      <c r="GD37" s="33"/>
      <c r="GE37" s="269"/>
      <c r="GF37" s="269"/>
      <c r="GG37" s="269"/>
      <c r="GH37" s="270"/>
      <c r="GI37" s="271"/>
      <c r="GJ37" s="272"/>
      <c r="GK37" s="273"/>
      <c r="GL37" s="273"/>
      <c r="GM37" s="273"/>
      <c r="GN37" s="273"/>
      <c r="GO37" s="40"/>
      <c r="GP37" s="269"/>
      <c r="GQ37" s="33"/>
      <c r="GR37" s="269"/>
      <c r="GS37" s="269"/>
      <c r="GT37" s="269"/>
      <c r="GU37" s="270"/>
      <c r="GV37" s="271"/>
      <c r="GW37" s="272"/>
      <c r="GX37" s="273"/>
      <c r="GY37" s="273"/>
      <c r="GZ37" s="273"/>
      <c r="HA37" s="273"/>
      <c r="HB37" s="40"/>
      <c r="HC37" s="269"/>
      <c r="HD37" s="33"/>
      <c r="HE37" s="269"/>
      <c r="HF37" s="269"/>
      <c r="HG37" s="269"/>
      <c r="HH37" s="270"/>
      <c r="HI37" s="271"/>
      <c r="HJ37" s="272"/>
      <c r="HK37" s="273"/>
      <c r="HL37" s="273"/>
      <c r="HM37" s="273"/>
      <c r="HN37" s="273"/>
      <c r="HO37" s="40"/>
      <c r="HP37" s="269"/>
      <c r="HQ37" s="33"/>
      <c r="HR37" s="269"/>
      <c r="HS37" s="269"/>
      <c r="HT37" s="269"/>
      <c r="HU37" s="270"/>
      <c r="HV37" s="271"/>
      <c r="HW37" s="272"/>
      <c r="HX37" s="273"/>
      <c r="HY37" s="273"/>
      <c r="HZ37" s="273"/>
      <c r="IA37" s="273"/>
      <c r="IB37" s="40"/>
      <c r="IC37" s="269"/>
      <c r="ID37" s="33"/>
      <c r="IE37" s="269"/>
      <c r="IF37" s="269"/>
      <c r="IG37" s="269"/>
      <c r="IH37" s="270"/>
      <c r="II37" s="271"/>
      <c r="IJ37" s="272"/>
      <c r="IK37" s="38"/>
      <c r="IL37" s="38"/>
      <c r="IM37" s="38"/>
      <c r="IN37" s="38"/>
    </row>
    <row r="38" spans="1:248" s="16" customFormat="1" ht="15.75" thickBot="1">
      <c r="A38" s="3"/>
      <c r="B38" s="572" t="s">
        <v>102</v>
      </c>
      <c r="C38" s="71">
        <v>902.7</v>
      </c>
      <c r="D38" s="170"/>
      <c r="E38" s="71">
        <f t="shared" si="8"/>
        <v>902.7</v>
      </c>
      <c r="F38" s="141">
        <v>395</v>
      </c>
      <c r="G38" s="141"/>
      <c r="H38" s="28">
        <f>E38*F38</f>
        <v>356566.5</v>
      </c>
      <c r="I38" s="573"/>
      <c r="J38" s="625">
        <f>H38</f>
        <v>356566.5</v>
      </c>
      <c r="K38" s="395"/>
      <c r="L38" s="625">
        <v>9.9999999999999994E-12</v>
      </c>
      <c r="M38"/>
      <c r="N38"/>
      <c r="O38"/>
      <c r="P38"/>
      <c r="Q38" s="33"/>
      <c r="R38" s="269"/>
      <c r="S38" s="269"/>
      <c r="T38" s="269"/>
      <c r="U38" s="270"/>
      <c r="V38" s="271"/>
      <c r="W38" s="272"/>
      <c r="X38" s="273"/>
      <c r="Y38" s="273"/>
      <c r="Z38" s="273"/>
      <c r="AA38" s="273"/>
      <c r="AB38" s="40"/>
      <c r="AC38" s="269"/>
      <c r="AD38" s="33"/>
      <c r="AE38" s="269"/>
      <c r="AF38" s="269"/>
      <c r="AG38" s="269"/>
      <c r="AH38" s="270"/>
      <c r="AI38" s="271"/>
      <c r="AJ38" s="272"/>
      <c r="AK38" s="273"/>
      <c r="AL38" s="273"/>
      <c r="AM38" s="273"/>
      <c r="AN38" s="273"/>
      <c r="AO38" s="40"/>
      <c r="AP38" s="269"/>
      <c r="AQ38" s="33"/>
      <c r="AR38" s="269"/>
      <c r="AS38" s="269"/>
      <c r="AT38" s="269"/>
      <c r="AU38" s="270"/>
      <c r="AV38" s="271"/>
      <c r="AW38" s="272"/>
      <c r="AX38" s="273"/>
      <c r="AY38" s="273"/>
      <c r="AZ38" s="273"/>
      <c r="BA38" s="273"/>
      <c r="BB38" s="40"/>
      <c r="BC38" s="269"/>
      <c r="BD38" s="33"/>
      <c r="BE38" s="269"/>
      <c r="BF38" s="269"/>
      <c r="BG38" s="269"/>
      <c r="BH38" s="270"/>
      <c r="BI38" s="271"/>
      <c r="BJ38" s="272"/>
      <c r="BK38" s="273"/>
      <c r="BL38" s="273"/>
      <c r="BM38" s="273"/>
      <c r="BN38" s="273"/>
      <c r="BO38" s="40"/>
      <c r="BP38" s="269"/>
      <c r="BQ38" s="33"/>
      <c r="BR38" s="269"/>
      <c r="BS38" s="269"/>
      <c r="BT38" s="269"/>
      <c r="BU38" s="270"/>
      <c r="BV38" s="271"/>
      <c r="BW38" s="272"/>
      <c r="BX38" s="273"/>
      <c r="BY38" s="273"/>
      <c r="BZ38" s="273"/>
      <c r="CA38" s="273"/>
      <c r="CB38" s="40"/>
      <c r="CC38" s="269"/>
      <c r="CD38" s="33"/>
      <c r="CE38" s="269"/>
      <c r="CF38" s="269"/>
      <c r="CG38" s="269"/>
      <c r="CH38" s="270"/>
      <c r="CI38" s="271"/>
      <c r="CJ38" s="272"/>
      <c r="CK38" s="273"/>
      <c r="CL38" s="273"/>
      <c r="CM38" s="273"/>
      <c r="CN38" s="273"/>
      <c r="CO38" s="40"/>
      <c r="CP38" s="269"/>
      <c r="CQ38" s="33"/>
      <c r="CR38" s="269"/>
      <c r="CS38" s="269"/>
      <c r="CT38" s="269"/>
      <c r="CU38" s="270"/>
      <c r="CV38" s="271"/>
      <c r="CW38" s="272"/>
      <c r="CX38" s="273"/>
      <c r="CY38" s="273"/>
      <c r="CZ38" s="273"/>
      <c r="DA38" s="273"/>
      <c r="DB38" s="40"/>
      <c r="DC38" s="269"/>
      <c r="DD38" s="33"/>
      <c r="DE38" s="269"/>
      <c r="DF38" s="269"/>
      <c r="DG38" s="269"/>
      <c r="DH38" s="270"/>
      <c r="DI38" s="271"/>
      <c r="DJ38" s="272"/>
      <c r="DK38" s="273"/>
      <c r="DL38" s="273"/>
      <c r="DM38" s="273"/>
      <c r="DN38" s="273"/>
      <c r="DO38" s="40"/>
      <c r="DP38" s="269"/>
      <c r="DQ38" s="33"/>
      <c r="DR38" s="269"/>
      <c r="DS38" s="269"/>
      <c r="DT38" s="269"/>
      <c r="DU38" s="270"/>
      <c r="DV38" s="271"/>
      <c r="DW38" s="272"/>
      <c r="DX38" s="273"/>
      <c r="DY38" s="273"/>
      <c r="DZ38" s="273"/>
      <c r="EA38" s="273"/>
      <c r="EB38" s="40"/>
      <c r="EC38" s="269"/>
      <c r="ED38" s="33"/>
      <c r="EE38" s="269"/>
      <c r="EF38" s="269"/>
      <c r="EG38" s="269"/>
      <c r="EH38" s="270"/>
      <c r="EI38" s="271"/>
      <c r="EJ38" s="272"/>
      <c r="EK38" s="273"/>
      <c r="EL38" s="273"/>
      <c r="EM38" s="273"/>
      <c r="EN38" s="273"/>
      <c r="EO38" s="40"/>
      <c r="EP38" s="269"/>
      <c r="EQ38" s="33"/>
      <c r="ER38" s="269"/>
      <c r="ES38" s="269"/>
      <c r="ET38" s="269"/>
      <c r="EU38" s="270"/>
      <c r="EV38" s="271"/>
      <c r="EW38" s="272"/>
      <c r="EX38" s="273"/>
      <c r="EY38" s="273"/>
      <c r="EZ38" s="273"/>
      <c r="FA38" s="273"/>
      <c r="FB38" s="40"/>
      <c r="FC38" s="269"/>
      <c r="FD38" s="33"/>
      <c r="FE38" s="269"/>
      <c r="FF38" s="269"/>
      <c r="FG38" s="269"/>
      <c r="FH38" s="270"/>
      <c r="FI38" s="271"/>
      <c r="FJ38" s="272"/>
      <c r="FK38" s="273"/>
      <c r="FL38" s="273"/>
      <c r="FM38" s="273"/>
      <c r="FN38" s="273"/>
      <c r="FO38" s="40"/>
      <c r="FP38" s="269"/>
      <c r="FQ38" s="33"/>
      <c r="FR38" s="269"/>
      <c r="FS38" s="269"/>
      <c r="FT38" s="269"/>
      <c r="FU38" s="270"/>
      <c r="FV38" s="271"/>
      <c r="FW38" s="272"/>
      <c r="FX38" s="273"/>
      <c r="FY38" s="273"/>
      <c r="FZ38" s="273"/>
      <c r="GA38" s="273"/>
      <c r="GB38" s="40"/>
      <c r="GC38" s="269"/>
      <c r="GD38" s="33"/>
      <c r="GE38" s="269"/>
      <c r="GF38" s="269"/>
      <c r="GG38" s="269"/>
      <c r="GH38" s="270"/>
      <c r="GI38" s="271"/>
      <c r="GJ38" s="272"/>
      <c r="GK38" s="273"/>
      <c r="GL38" s="273"/>
      <c r="GM38" s="273"/>
      <c r="GN38" s="273"/>
      <c r="GO38" s="40"/>
      <c r="GP38" s="269"/>
      <c r="GQ38" s="33"/>
      <c r="GR38" s="269"/>
      <c r="GS38" s="269"/>
      <c r="GT38" s="269"/>
      <c r="GU38" s="270"/>
      <c r="GV38" s="271"/>
      <c r="GW38" s="272"/>
      <c r="GX38" s="273"/>
      <c r="GY38" s="273"/>
      <c r="GZ38" s="273"/>
      <c r="HA38" s="273"/>
      <c r="HB38" s="40"/>
      <c r="HC38" s="269"/>
      <c r="HD38" s="33"/>
      <c r="HE38" s="269"/>
      <c r="HF38" s="269"/>
      <c r="HG38" s="269"/>
      <c r="HH38" s="270"/>
      <c r="HI38" s="271"/>
      <c r="HJ38" s="272"/>
      <c r="HK38" s="273"/>
      <c r="HL38" s="273"/>
      <c r="HM38" s="273"/>
      <c r="HN38" s="273"/>
      <c r="HO38" s="40"/>
      <c r="HP38" s="269"/>
      <c r="HQ38" s="33"/>
      <c r="HR38" s="269"/>
      <c r="HS38" s="269"/>
      <c r="HT38" s="269"/>
      <c r="HU38" s="270"/>
      <c r="HV38" s="271"/>
      <c r="HW38" s="272"/>
      <c r="HX38" s="273"/>
      <c r="HY38" s="273"/>
      <c r="HZ38" s="273"/>
      <c r="IA38" s="273"/>
      <c r="IB38" s="40"/>
      <c r="IC38" s="269"/>
      <c r="ID38" s="33"/>
      <c r="IE38" s="269"/>
      <c r="IF38" s="269"/>
      <c r="IG38" s="269"/>
      <c r="IH38" s="270"/>
      <c r="II38" s="271"/>
      <c r="IJ38" s="272"/>
      <c r="IK38" s="38"/>
      <c r="IL38" s="38"/>
      <c r="IM38" s="38"/>
      <c r="IN38" s="38"/>
    </row>
    <row r="39" spans="1:248" s="16" customFormat="1" ht="15.75" thickBot="1">
      <c r="A39" s="3"/>
      <c r="B39" s="572" t="s">
        <v>103</v>
      </c>
      <c r="C39" s="71">
        <f>SUM('CUADRO DE AREAS'!D103)</f>
        <v>2515.0630000000001</v>
      </c>
      <c r="D39" s="170"/>
      <c r="E39" s="71">
        <f t="shared" si="8"/>
        <v>2515.0630000000001</v>
      </c>
      <c r="F39" s="141">
        <v>421.28825862428585</v>
      </c>
      <c r="G39" s="141"/>
      <c r="H39" s="28">
        <f>F39*E39</f>
        <v>1059566.5116003724</v>
      </c>
      <c r="I39" s="573"/>
      <c r="J39" s="625">
        <f>SUM(H39:I39)</f>
        <v>1059566.5116003724</v>
      </c>
      <c r="K39" s="35"/>
      <c r="L39" s="625">
        <v>9.9999999999999994E-12</v>
      </c>
      <c r="M39"/>
      <c r="N39"/>
      <c r="O39"/>
      <c r="P39"/>
      <c r="Q39" s="33"/>
      <c r="R39" s="269"/>
      <c r="S39" s="269"/>
      <c r="T39" s="269"/>
      <c r="U39" s="270"/>
      <c r="V39" s="271"/>
      <c r="W39" s="272"/>
      <c r="X39" s="273"/>
      <c r="Y39" s="273"/>
      <c r="Z39" s="273"/>
      <c r="AA39" s="273"/>
      <c r="AB39" s="40"/>
      <c r="AC39" s="269"/>
      <c r="AD39" s="33"/>
      <c r="AE39" s="269"/>
      <c r="AF39" s="269"/>
      <c r="AG39" s="269"/>
      <c r="AH39" s="270"/>
      <c r="AI39" s="271"/>
      <c r="AJ39" s="272"/>
      <c r="AK39" s="273"/>
      <c r="AL39" s="273"/>
      <c r="AM39" s="273"/>
      <c r="AN39" s="273"/>
      <c r="AO39" s="40"/>
      <c r="AP39" s="269"/>
      <c r="AQ39" s="33"/>
      <c r="AR39" s="269"/>
      <c r="AS39" s="269"/>
      <c r="AT39" s="269"/>
      <c r="AU39" s="270"/>
      <c r="AV39" s="271"/>
      <c r="AW39" s="272"/>
      <c r="AX39" s="273"/>
      <c r="AY39" s="273"/>
      <c r="AZ39" s="273"/>
      <c r="BA39" s="273"/>
      <c r="BB39" s="40"/>
      <c r="BC39" s="269"/>
      <c r="BD39" s="33"/>
      <c r="BE39" s="269"/>
      <c r="BF39" s="269"/>
      <c r="BG39" s="269"/>
      <c r="BH39" s="270"/>
      <c r="BI39" s="271"/>
      <c r="BJ39" s="272"/>
      <c r="BK39" s="273"/>
      <c r="BL39" s="273"/>
      <c r="BM39" s="273"/>
      <c r="BN39" s="273"/>
      <c r="BO39" s="40"/>
      <c r="BP39" s="269"/>
      <c r="BQ39" s="33"/>
      <c r="BR39" s="269"/>
      <c r="BS39" s="269"/>
      <c r="BT39" s="269"/>
      <c r="BU39" s="270"/>
      <c r="BV39" s="271"/>
      <c r="BW39" s="272"/>
      <c r="BX39" s="273"/>
      <c r="BY39" s="273"/>
      <c r="BZ39" s="273"/>
      <c r="CA39" s="273"/>
      <c r="CB39" s="40"/>
      <c r="CC39" s="269"/>
      <c r="CD39" s="33"/>
      <c r="CE39" s="269"/>
      <c r="CF39" s="269"/>
      <c r="CG39" s="269"/>
      <c r="CH39" s="270"/>
      <c r="CI39" s="271"/>
      <c r="CJ39" s="272"/>
      <c r="CK39" s="273"/>
      <c r="CL39" s="273"/>
      <c r="CM39" s="273"/>
      <c r="CN39" s="273"/>
      <c r="CO39" s="40"/>
      <c r="CP39" s="269"/>
      <c r="CQ39" s="33"/>
      <c r="CR39" s="269"/>
      <c r="CS39" s="269"/>
      <c r="CT39" s="269"/>
      <c r="CU39" s="270"/>
      <c r="CV39" s="271"/>
      <c r="CW39" s="272"/>
      <c r="CX39" s="273"/>
      <c r="CY39" s="273"/>
      <c r="CZ39" s="273"/>
      <c r="DA39" s="273"/>
      <c r="DB39" s="40"/>
      <c r="DC39" s="269"/>
      <c r="DD39" s="33"/>
      <c r="DE39" s="269"/>
      <c r="DF39" s="269"/>
      <c r="DG39" s="269"/>
      <c r="DH39" s="270"/>
      <c r="DI39" s="271"/>
      <c r="DJ39" s="272"/>
      <c r="DK39" s="273"/>
      <c r="DL39" s="273"/>
      <c r="DM39" s="273"/>
      <c r="DN39" s="273"/>
      <c r="DO39" s="40"/>
      <c r="DP39" s="269"/>
      <c r="DQ39" s="33"/>
      <c r="DR39" s="269"/>
      <c r="DS39" s="269"/>
      <c r="DT39" s="269"/>
      <c r="DU39" s="270"/>
      <c r="DV39" s="271"/>
      <c r="DW39" s="272"/>
      <c r="DX39" s="273"/>
      <c r="DY39" s="273"/>
      <c r="DZ39" s="273"/>
      <c r="EA39" s="273"/>
      <c r="EB39" s="40"/>
      <c r="EC39" s="269"/>
      <c r="ED39" s="33"/>
      <c r="EE39" s="269"/>
      <c r="EF39" s="269"/>
      <c r="EG39" s="269"/>
      <c r="EH39" s="270"/>
      <c r="EI39" s="271"/>
      <c r="EJ39" s="272"/>
      <c r="EK39" s="273"/>
      <c r="EL39" s="273"/>
      <c r="EM39" s="273"/>
      <c r="EN39" s="273"/>
      <c r="EO39" s="40"/>
      <c r="EP39" s="269"/>
      <c r="EQ39" s="33"/>
      <c r="ER39" s="269"/>
      <c r="ES39" s="269"/>
      <c r="ET39" s="269"/>
      <c r="EU39" s="270"/>
      <c r="EV39" s="271"/>
      <c r="EW39" s="272"/>
      <c r="EX39" s="273"/>
      <c r="EY39" s="273"/>
      <c r="EZ39" s="273"/>
      <c r="FA39" s="273"/>
      <c r="FB39" s="40"/>
      <c r="FC39" s="269"/>
      <c r="FD39" s="33"/>
      <c r="FE39" s="269"/>
      <c r="FF39" s="269"/>
      <c r="FG39" s="269"/>
      <c r="FH39" s="270"/>
      <c r="FI39" s="271"/>
      <c r="FJ39" s="272"/>
      <c r="FK39" s="273"/>
      <c r="FL39" s="273"/>
      <c r="FM39" s="273"/>
      <c r="FN39" s="273"/>
      <c r="FO39" s="40"/>
      <c r="FP39" s="269"/>
      <c r="FQ39" s="33"/>
      <c r="FR39" s="269"/>
      <c r="FS39" s="269"/>
      <c r="FT39" s="269"/>
      <c r="FU39" s="270"/>
      <c r="FV39" s="271"/>
      <c r="FW39" s="272"/>
      <c r="FX39" s="273"/>
      <c r="FY39" s="273"/>
      <c r="FZ39" s="273"/>
      <c r="GA39" s="273"/>
      <c r="GB39" s="40"/>
      <c r="GC39" s="269"/>
      <c r="GD39" s="33"/>
      <c r="GE39" s="269"/>
      <c r="GF39" s="269"/>
      <c r="GG39" s="269"/>
      <c r="GH39" s="270"/>
      <c r="GI39" s="271"/>
      <c r="GJ39" s="272"/>
      <c r="GK39" s="273"/>
      <c r="GL39" s="273"/>
      <c r="GM39" s="273"/>
      <c r="GN39" s="273"/>
      <c r="GO39" s="40"/>
      <c r="GP39" s="269"/>
      <c r="GQ39" s="33"/>
      <c r="GR39" s="269"/>
      <c r="GS39" s="269"/>
      <c r="GT39" s="269"/>
      <c r="GU39" s="270"/>
      <c r="GV39" s="271"/>
      <c r="GW39" s="272"/>
      <c r="GX39" s="273"/>
      <c r="GY39" s="273"/>
      <c r="GZ39" s="273"/>
      <c r="HA39" s="273"/>
      <c r="HB39" s="40"/>
      <c r="HC39" s="269"/>
      <c r="HD39" s="33"/>
      <c r="HE39" s="269"/>
      <c r="HF39" s="269"/>
      <c r="HG39" s="269"/>
      <c r="HH39" s="270"/>
      <c r="HI39" s="271"/>
      <c r="HJ39" s="272"/>
      <c r="HK39" s="273"/>
      <c r="HL39" s="273"/>
      <c r="HM39" s="273"/>
      <c r="HN39" s="273"/>
      <c r="HO39" s="40"/>
      <c r="HP39" s="269"/>
      <c r="HQ39" s="33"/>
      <c r="HR39" s="269"/>
      <c r="HS39" s="269"/>
      <c r="HT39" s="269"/>
      <c r="HU39" s="270"/>
      <c r="HV39" s="271"/>
      <c r="HW39" s="272"/>
      <c r="HX39" s="273"/>
      <c r="HY39" s="273"/>
      <c r="HZ39" s="273"/>
      <c r="IA39" s="273"/>
      <c r="IB39" s="40"/>
      <c r="IC39" s="269"/>
      <c r="ID39" s="33"/>
      <c r="IE39" s="269"/>
      <c r="IF39" s="269"/>
      <c r="IG39" s="269"/>
      <c r="IH39" s="270"/>
      <c r="II39" s="271"/>
      <c r="IJ39" s="272"/>
      <c r="IK39" s="38"/>
      <c r="IL39" s="38"/>
      <c r="IM39" s="38"/>
      <c r="IN39" s="38"/>
    </row>
    <row r="40" spans="1:248" s="16" customFormat="1" ht="15.75" thickBot="1">
      <c r="A40" s="3"/>
      <c r="B40" s="567" t="s">
        <v>104</v>
      </c>
      <c r="C40" s="74"/>
      <c r="D40" s="568"/>
      <c r="E40" s="74"/>
      <c r="F40" s="569"/>
      <c r="G40" s="569"/>
      <c r="H40" s="74">
        <f>350013946/1000</f>
        <v>350013.946</v>
      </c>
      <c r="I40" s="570"/>
      <c r="J40" s="571">
        <f>SUM(H40:I40)</f>
        <v>350013.946</v>
      </c>
      <c r="K40" s="35"/>
      <c r="L40" s="409">
        <v>9.9999999999999994E-12</v>
      </c>
      <c r="M40"/>
      <c r="N40"/>
      <c r="O40"/>
      <c r="P40"/>
      <c r="Q40" s="33"/>
      <c r="R40" s="269"/>
      <c r="S40" s="269"/>
      <c r="T40" s="269"/>
      <c r="U40" s="270"/>
      <c r="V40" s="271"/>
      <c r="W40" s="272"/>
      <c r="X40" s="273"/>
      <c r="Y40" s="273"/>
      <c r="Z40" s="273"/>
      <c r="AA40" s="273"/>
      <c r="AB40" s="40"/>
      <c r="AC40" s="269"/>
      <c r="AD40" s="33"/>
      <c r="AE40" s="269"/>
      <c r="AF40" s="269"/>
      <c r="AG40" s="269"/>
      <c r="AH40" s="270"/>
      <c r="AI40" s="271"/>
      <c r="AJ40" s="272"/>
      <c r="AK40" s="273"/>
      <c r="AL40" s="273"/>
      <c r="AM40" s="273"/>
      <c r="AN40" s="273"/>
      <c r="AO40" s="40"/>
      <c r="AP40" s="269"/>
      <c r="AQ40" s="33"/>
      <c r="AR40" s="269"/>
      <c r="AS40" s="269"/>
      <c r="AT40" s="269"/>
      <c r="AU40" s="270"/>
      <c r="AV40" s="271"/>
      <c r="AW40" s="272"/>
      <c r="AX40" s="273"/>
      <c r="AY40" s="273"/>
      <c r="AZ40" s="273"/>
      <c r="BA40" s="273"/>
      <c r="BB40" s="40"/>
      <c r="BC40" s="269"/>
      <c r="BD40" s="33"/>
      <c r="BE40" s="269"/>
      <c r="BF40" s="269"/>
      <c r="BG40" s="269"/>
      <c r="BH40" s="270"/>
      <c r="BI40" s="271"/>
      <c r="BJ40" s="272"/>
      <c r="BK40" s="273"/>
      <c r="BL40" s="273"/>
      <c r="BM40" s="273"/>
      <c r="BN40" s="273"/>
      <c r="BO40" s="40"/>
      <c r="BP40" s="269"/>
      <c r="BQ40" s="33"/>
      <c r="BR40" s="269"/>
      <c r="BS40" s="269"/>
      <c r="BT40" s="269"/>
      <c r="BU40" s="270"/>
      <c r="BV40" s="271"/>
      <c r="BW40" s="272"/>
      <c r="BX40" s="273"/>
      <c r="BY40" s="273"/>
      <c r="BZ40" s="273"/>
      <c r="CA40" s="273"/>
      <c r="CB40" s="40"/>
      <c r="CC40" s="269"/>
      <c r="CD40" s="33"/>
      <c r="CE40" s="269"/>
      <c r="CF40" s="269"/>
      <c r="CG40" s="269"/>
      <c r="CH40" s="270"/>
      <c r="CI40" s="271"/>
      <c r="CJ40" s="272"/>
      <c r="CK40" s="273"/>
      <c r="CL40" s="273"/>
      <c r="CM40" s="273"/>
      <c r="CN40" s="273"/>
      <c r="CO40" s="40"/>
      <c r="CP40" s="269"/>
      <c r="CQ40" s="33"/>
      <c r="CR40" s="269"/>
      <c r="CS40" s="269"/>
      <c r="CT40" s="269"/>
      <c r="CU40" s="270"/>
      <c r="CV40" s="271"/>
      <c r="CW40" s="272"/>
      <c r="CX40" s="273"/>
      <c r="CY40" s="273"/>
      <c r="CZ40" s="273"/>
      <c r="DA40" s="273"/>
      <c r="DB40" s="40"/>
      <c r="DC40" s="269"/>
      <c r="DD40" s="33"/>
      <c r="DE40" s="269"/>
      <c r="DF40" s="269"/>
      <c r="DG40" s="269"/>
      <c r="DH40" s="270"/>
      <c r="DI40" s="271"/>
      <c r="DJ40" s="272"/>
      <c r="DK40" s="273"/>
      <c r="DL40" s="273"/>
      <c r="DM40" s="273"/>
      <c r="DN40" s="273"/>
      <c r="DO40" s="40"/>
      <c r="DP40" s="269"/>
      <c r="DQ40" s="33"/>
      <c r="DR40" s="269"/>
      <c r="DS40" s="269"/>
      <c r="DT40" s="269"/>
      <c r="DU40" s="270"/>
      <c r="DV40" s="271"/>
      <c r="DW40" s="272"/>
      <c r="DX40" s="273"/>
      <c r="DY40" s="273"/>
      <c r="DZ40" s="273"/>
      <c r="EA40" s="273"/>
      <c r="EB40" s="40"/>
      <c r="EC40" s="269"/>
      <c r="ED40" s="33"/>
      <c r="EE40" s="269"/>
      <c r="EF40" s="269"/>
      <c r="EG40" s="269"/>
      <c r="EH40" s="270"/>
      <c r="EI40" s="271"/>
      <c r="EJ40" s="272"/>
      <c r="EK40" s="273"/>
      <c r="EL40" s="273"/>
      <c r="EM40" s="273"/>
      <c r="EN40" s="273"/>
      <c r="EO40" s="40"/>
      <c r="EP40" s="269"/>
      <c r="EQ40" s="33"/>
      <c r="ER40" s="269"/>
      <c r="ES40" s="269"/>
      <c r="ET40" s="269"/>
      <c r="EU40" s="270"/>
      <c r="EV40" s="271"/>
      <c r="EW40" s="272"/>
      <c r="EX40" s="273"/>
      <c r="EY40" s="273"/>
      <c r="EZ40" s="273"/>
      <c r="FA40" s="273"/>
      <c r="FB40" s="40"/>
      <c r="FC40" s="269"/>
      <c r="FD40" s="33"/>
      <c r="FE40" s="269"/>
      <c r="FF40" s="269"/>
      <c r="FG40" s="269"/>
      <c r="FH40" s="270"/>
      <c r="FI40" s="271"/>
      <c r="FJ40" s="272"/>
      <c r="FK40" s="273"/>
      <c r="FL40" s="273"/>
      <c r="FM40" s="273"/>
      <c r="FN40" s="273"/>
      <c r="FO40" s="40"/>
      <c r="FP40" s="269"/>
      <c r="FQ40" s="33"/>
      <c r="FR40" s="269"/>
      <c r="FS40" s="269"/>
      <c r="FT40" s="269"/>
      <c r="FU40" s="270"/>
      <c r="FV40" s="271"/>
      <c r="FW40" s="272"/>
      <c r="FX40" s="273"/>
      <c r="FY40" s="273"/>
      <c r="FZ40" s="273"/>
      <c r="GA40" s="273"/>
      <c r="GB40" s="40"/>
      <c r="GC40" s="269"/>
      <c r="GD40" s="33"/>
      <c r="GE40" s="269"/>
      <c r="GF40" s="269"/>
      <c r="GG40" s="269"/>
      <c r="GH40" s="270"/>
      <c r="GI40" s="271"/>
      <c r="GJ40" s="272"/>
      <c r="GK40" s="273"/>
      <c r="GL40" s="273"/>
      <c r="GM40" s="273"/>
      <c r="GN40" s="273"/>
      <c r="GO40" s="40"/>
      <c r="GP40" s="269"/>
      <c r="GQ40" s="33"/>
      <c r="GR40" s="269"/>
      <c r="GS40" s="269"/>
      <c r="GT40" s="269"/>
      <c r="GU40" s="270"/>
      <c r="GV40" s="271"/>
      <c r="GW40" s="272"/>
      <c r="GX40" s="273"/>
      <c r="GY40" s="273"/>
      <c r="GZ40" s="273"/>
      <c r="HA40" s="273"/>
      <c r="HB40" s="40"/>
      <c r="HC40" s="269"/>
      <c r="HD40" s="33"/>
      <c r="HE40" s="269"/>
      <c r="HF40" s="269"/>
      <c r="HG40" s="269"/>
      <c r="HH40" s="270"/>
      <c r="HI40" s="271"/>
      <c r="HJ40" s="272"/>
      <c r="HK40" s="273"/>
      <c r="HL40" s="273"/>
      <c r="HM40" s="273"/>
      <c r="HN40" s="273"/>
      <c r="HO40" s="40"/>
      <c r="HP40" s="269"/>
      <c r="HQ40" s="33"/>
      <c r="HR40" s="269"/>
      <c r="HS40" s="269"/>
      <c r="HT40" s="269"/>
      <c r="HU40" s="270"/>
      <c r="HV40" s="271"/>
      <c r="HW40" s="272"/>
      <c r="HX40" s="273"/>
      <c r="HY40" s="273"/>
      <c r="HZ40" s="273"/>
      <c r="IA40" s="273"/>
      <c r="IB40" s="40"/>
      <c r="IC40" s="269"/>
      <c r="ID40" s="33"/>
      <c r="IE40" s="269"/>
      <c r="IF40" s="269"/>
      <c r="IG40" s="269"/>
      <c r="IH40" s="270"/>
      <c r="II40" s="271"/>
      <c r="IJ40" s="272"/>
      <c r="IK40" s="38"/>
      <c r="IL40" s="38"/>
      <c r="IM40" s="38"/>
      <c r="IN40" s="38"/>
    </row>
    <row r="41" spans="1:248" s="16" customFormat="1" ht="15.75" thickBot="1">
      <c r="A41" s="5"/>
      <c r="B41" s="567" t="s">
        <v>105</v>
      </c>
      <c r="C41" s="74"/>
      <c r="D41" s="568"/>
      <c r="E41" s="74"/>
      <c r="F41" s="569"/>
      <c r="G41" s="569"/>
      <c r="H41" s="74">
        <f>1398259000/1000</f>
        <v>1398259</v>
      </c>
      <c r="I41" s="570"/>
      <c r="J41" s="571">
        <f>+H41</f>
        <v>1398259</v>
      </c>
      <c r="K41" s="38"/>
      <c r="L41" s="409"/>
      <c r="M41" s="372"/>
      <c r="N41" s="372"/>
      <c r="O41" s="372"/>
      <c r="P41" s="372"/>
      <c r="Q41" s="33"/>
      <c r="R41" s="269"/>
      <c r="S41" s="269"/>
      <c r="T41" s="269"/>
      <c r="U41" s="270"/>
      <c r="V41" s="271"/>
      <c r="W41" s="272"/>
      <c r="X41" s="273"/>
      <c r="Y41" s="273"/>
      <c r="Z41" s="273"/>
      <c r="AA41" s="273"/>
      <c r="AB41" s="41"/>
      <c r="AC41" s="269"/>
      <c r="AD41" s="33"/>
      <c r="AE41" s="269"/>
      <c r="AF41" s="269"/>
      <c r="AG41" s="269"/>
      <c r="AH41" s="270"/>
      <c r="AI41" s="271"/>
      <c r="AJ41" s="272"/>
      <c r="AK41" s="273"/>
      <c r="AL41" s="273"/>
      <c r="AM41" s="273"/>
      <c r="AN41" s="273"/>
      <c r="AO41" s="41"/>
      <c r="AP41" s="269"/>
      <c r="AQ41" s="33"/>
      <c r="AR41" s="269"/>
      <c r="AS41" s="269"/>
      <c r="AT41" s="269"/>
      <c r="AU41" s="270"/>
      <c r="AV41" s="271"/>
      <c r="AW41" s="272"/>
      <c r="AX41" s="273"/>
      <c r="AY41" s="273"/>
      <c r="AZ41" s="273"/>
      <c r="BA41" s="273"/>
      <c r="BB41" s="41"/>
      <c r="BC41" s="269"/>
      <c r="BD41" s="33"/>
      <c r="BE41" s="269"/>
      <c r="BF41" s="269"/>
      <c r="BG41" s="269"/>
      <c r="BH41" s="270"/>
      <c r="BI41" s="271"/>
      <c r="BJ41" s="272"/>
      <c r="BK41" s="273"/>
      <c r="BL41" s="273"/>
      <c r="BM41" s="273"/>
      <c r="BN41" s="273"/>
      <c r="BO41" s="41"/>
      <c r="BP41" s="269"/>
      <c r="BQ41" s="33"/>
      <c r="BR41" s="269"/>
      <c r="BS41" s="269"/>
      <c r="BT41" s="269"/>
      <c r="BU41" s="270"/>
      <c r="BV41" s="271"/>
      <c r="BW41" s="272"/>
      <c r="BX41" s="273"/>
      <c r="BY41" s="273"/>
      <c r="BZ41" s="273"/>
      <c r="CA41" s="273"/>
      <c r="CB41" s="41"/>
      <c r="CC41" s="269"/>
      <c r="CD41" s="33"/>
      <c r="CE41" s="269"/>
      <c r="CF41" s="269"/>
      <c r="CG41" s="269"/>
      <c r="CH41" s="270"/>
      <c r="CI41" s="271"/>
      <c r="CJ41" s="272"/>
      <c r="CK41" s="273"/>
      <c r="CL41" s="273"/>
      <c r="CM41" s="273"/>
      <c r="CN41" s="273"/>
      <c r="CO41" s="41"/>
      <c r="CP41" s="269"/>
      <c r="CQ41" s="33"/>
      <c r="CR41" s="269"/>
      <c r="CS41" s="269"/>
      <c r="CT41" s="269"/>
      <c r="CU41" s="270"/>
      <c r="CV41" s="271"/>
      <c r="CW41" s="272"/>
      <c r="CX41" s="273"/>
      <c r="CY41" s="273"/>
      <c r="CZ41" s="273"/>
      <c r="DA41" s="273"/>
      <c r="DB41" s="41"/>
      <c r="DC41" s="269"/>
      <c r="DD41" s="33"/>
      <c r="DE41" s="269"/>
      <c r="DF41" s="269"/>
      <c r="DG41" s="269"/>
      <c r="DH41" s="270"/>
      <c r="DI41" s="271"/>
      <c r="DJ41" s="272"/>
      <c r="DK41" s="273"/>
      <c r="DL41" s="273"/>
      <c r="DM41" s="273"/>
      <c r="DN41" s="273"/>
      <c r="DO41" s="41"/>
      <c r="DP41" s="269"/>
      <c r="DQ41" s="33"/>
      <c r="DR41" s="269"/>
      <c r="DS41" s="269"/>
      <c r="DT41" s="269"/>
      <c r="DU41" s="270"/>
      <c r="DV41" s="271"/>
      <c r="DW41" s="272"/>
      <c r="DX41" s="273"/>
      <c r="DY41" s="273"/>
      <c r="DZ41" s="273"/>
      <c r="EA41" s="273"/>
      <c r="EB41" s="41"/>
      <c r="EC41" s="269"/>
      <c r="ED41" s="33"/>
      <c r="EE41" s="269"/>
      <c r="EF41" s="269"/>
      <c r="EG41" s="269"/>
      <c r="EH41" s="270"/>
      <c r="EI41" s="271"/>
      <c r="EJ41" s="272"/>
      <c r="EK41" s="273"/>
      <c r="EL41" s="273"/>
      <c r="EM41" s="273"/>
      <c r="EN41" s="273"/>
      <c r="EO41" s="41"/>
      <c r="EP41" s="269"/>
      <c r="EQ41" s="33"/>
      <c r="ER41" s="269"/>
      <c r="ES41" s="269"/>
      <c r="ET41" s="269"/>
      <c r="EU41" s="270"/>
      <c r="EV41" s="271"/>
      <c r="EW41" s="272"/>
      <c r="EX41" s="273"/>
      <c r="EY41" s="273"/>
      <c r="EZ41" s="273"/>
      <c r="FA41" s="273"/>
      <c r="FB41" s="41"/>
      <c r="FC41" s="269"/>
      <c r="FD41" s="33"/>
      <c r="FE41" s="269"/>
      <c r="FF41" s="269"/>
      <c r="FG41" s="269"/>
      <c r="FH41" s="270"/>
      <c r="FI41" s="271"/>
      <c r="FJ41" s="272"/>
      <c r="FK41" s="273"/>
      <c r="FL41" s="273"/>
      <c r="FM41" s="273"/>
      <c r="FN41" s="273"/>
      <c r="FO41" s="41"/>
      <c r="FP41" s="269"/>
      <c r="FQ41" s="33"/>
      <c r="FR41" s="269"/>
      <c r="FS41" s="269"/>
      <c r="FT41" s="269"/>
      <c r="FU41" s="270"/>
      <c r="FV41" s="271"/>
      <c r="FW41" s="272"/>
      <c r="FX41" s="273"/>
      <c r="FY41" s="273"/>
      <c r="FZ41" s="273"/>
      <c r="GA41" s="273"/>
      <c r="GB41" s="41"/>
      <c r="GC41" s="269"/>
      <c r="GD41" s="33"/>
      <c r="GE41" s="269"/>
      <c r="GF41" s="269"/>
      <c r="GG41" s="269"/>
      <c r="GH41" s="270"/>
      <c r="GI41" s="271"/>
      <c r="GJ41" s="272"/>
      <c r="GK41" s="273"/>
      <c r="GL41" s="273"/>
      <c r="GM41" s="273"/>
      <c r="GN41" s="273"/>
      <c r="GO41" s="41"/>
      <c r="GP41" s="269"/>
      <c r="GQ41" s="33"/>
      <c r="GR41" s="269"/>
      <c r="GS41" s="269"/>
      <c r="GT41" s="269"/>
      <c r="GU41" s="270"/>
      <c r="GV41" s="271"/>
      <c r="GW41" s="272"/>
      <c r="GX41" s="273"/>
      <c r="GY41" s="273"/>
      <c r="GZ41" s="273"/>
      <c r="HA41" s="273"/>
      <c r="HB41" s="41"/>
      <c r="HC41" s="269"/>
      <c r="HD41" s="33"/>
      <c r="HE41" s="269"/>
      <c r="HF41" s="269"/>
      <c r="HG41" s="269"/>
      <c r="HH41" s="270"/>
      <c r="HI41" s="271"/>
      <c r="HJ41" s="272"/>
      <c r="HK41" s="273"/>
      <c r="HL41" s="273"/>
      <c r="HM41" s="273"/>
      <c r="HN41" s="273"/>
      <c r="HO41" s="41"/>
      <c r="HP41" s="269"/>
      <c r="HQ41" s="33"/>
      <c r="HR41" s="269"/>
      <c r="HS41" s="269"/>
      <c r="HT41" s="269"/>
      <c r="HU41" s="270"/>
      <c r="HV41" s="271"/>
      <c r="HW41" s="272"/>
      <c r="HX41" s="273"/>
      <c r="HY41" s="273"/>
      <c r="HZ41" s="273"/>
      <c r="IA41" s="273"/>
      <c r="IB41" s="41"/>
      <c r="IC41" s="269"/>
      <c r="ID41" s="33"/>
      <c r="IE41" s="269"/>
      <c r="IF41" s="269"/>
      <c r="IG41" s="269"/>
      <c r="IH41" s="270"/>
      <c r="II41" s="271"/>
      <c r="IJ41" s="272"/>
      <c r="IK41" s="38"/>
      <c r="IL41" s="38"/>
      <c r="IM41" s="38"/>
      <c r="IN41" s="38"/>
    </row>
    <row r="42" spans="1:248" s="16" customFormat="1" ht="15.75" thickBot="1">
      <c r="A42" s="3"/>
      <c r="B42" s="661" t="s">
        <v>106</v>
      </c>
      <c r="C42" s="662"/>
      <c r="D42" s="662"/>
      <c r="E42" s="662"/>
      <c r="F42" s="663"/>
      <c r="G42" s="663"/>
      <c r="H42" s="710">
        <f>SUM(H43,H47,H62,H78,H81,H71)</f>
        <v>15841594.09083459</v>
      </c>
      <c r="I42" s="663"/>
      <c r="J42" s="704">
        <f>SUM(J43,J47,J62,J78,J81,J71)</f>
        <v>15841594.09083459</v>
      </c>
      <c r="K42" s="35"/>
      <c r="L42" s="704">
        <f>SUM(L43,L47,L62,L78,L81,L71)</f>
        <v>8713443.4801569749</v>
      </c>
      <c r="M42"/>
      <c r="N42"/>
      <c r="O42"/>
      <c r="P42"/>
      <c r="Q42" s="33"/>
      <c r="R42" s="269"/>
      <c r="S42" s="269"/>
      <c r="T42" s="269"/>
      <c r="U42" s="270"/>
      <c r="V42" s="271"/>
      <c r="W42" s="272"/>
      <c r="X42" s="273"/>
      <c r="Y42" s="273"/>
      <c r="Z42" s="273"/>
      <c r="AA42" s="273"/>
      <c r="AB42" s="40"/>
      <c r="AC42" s="269"/>
      <c r="AD42" s="33"/>
      <c r="AE42" s="269"/>
      <c r="AF42" s="269"/>
      <c r="AG42" s="269"/>
      <c r="AH42" s="270"/>
      <c r="AI42" s="271"/>
      <c r="AJ42" s="272"/>
      <c r="AK42" s="273"/>
      <c r="AL42" s="273"/>
      <c r="AM42" s="273"/>
      <c r="AN42" s="273"/>
      <c r="AO42" s="40"/>
      <c r="AP42" s="269"/>
      <c r="AQ42" s="33"/>
      <c r="AR42" s="269"/>
      <c r="AS42" s="269"/>
      <c r="AT42" s="269"/>
      <c r="AU42" s="270"/>
      <c r="AV42" s="271"/>
      <c r="AW42" s="272"/>
      <c r="AX42" s="273"/>
      <c r="AY42" s="273"/>
      <c r="AZ42" s="273"/>
      <c r="BA42" s="273"/>
      <c r="BB42" s="40"/>
      <c r="BC42" s="269"/>
      <c r="BD42" s="33"/>
      <c r="BE42" s="269"/>
      <c r="BF42" s="269"/>
      <c r="BG42" s="269"/>
      <c r="BH42" s="270"/>
      <c r="BI42" s="271"/>
      <c r="BJ42" s="272"/>
      <c r="BK42" s="273"/>
      <c r="BL42" s="273"/>
      <c r="BM42" s="273"/>
      <c r="BN42" s="273"/>
      <c r="BO42" s="40"/>
      <c r="BP42" s="269"/>
      <c r="BQ42" s="33"/>
      <c r="BR42" s="269"/>
      <c r="BS42" s="269"/>
      <c r="BT42" s="269"/>
      <c r="BU42" s="270"/>
      <c r="BV42" s="271"/>
      <c r="BW42" s="272"/>
      <c r="BX42" s="273"/>
      <c r="BY42" s="273"/>
      <c r="BZ42" s="273"/>
      <c r="CA42" s="273"/>
      <c r="CB42" s="40"/>
      <c r="CC42" s="269"/>
      <c r="CD42" s="33"/>
      <c r="CE42" s="269"/>
      <c r="CF42" s="269"/>
      <c r="CG42" s="269"/>
      <c r="CH42" s="270"/>
      <c r="CI42" s="271"/>
      <c r="CJ42" s="272"/>
      <c r="CK42" s="273"/>
      <c r="CL42" s="273"/>
      <c r="CM42" s="273"/>
      <c r="CN42" s="273"/>
      <c r="CO42" s="40"/>
      <c r="CP42" s="269"/>
      <c r="CQ42" s="33"/>
      <c r="CR42" s="269"/>
      <c r="CS42" s="269"/>
      <c r="CT42" s="269"/>
      <c r="CU42" s="270"/>
      <c r="CV42" s="271"/>
      <c r="CW42" s="272"/>
      <c r="CX42" s="273"/>
      <c r="CY42" s="273"/>
      <c r="CZ42" s="273"/>
      <c r="DA42" s="273"/>
      <c r="DB42" s="40"/>
      <c r="DC42" s="269"/>
      <c r="DD42" s="33"/>
      <c r="DE42" s="269"/>
      <c r="DF42" s="269"/>
      <c r="DG42" s="269"/>
      <c r="DH42" s="270"/>
      <c r="DI42" s="271"/>
      <c r="DJ42" s="272"/>
      <c r="DK42" s="273"/>
      <c r="DL42" s="273"/>
      <c r="DM42" s="273"/>
      <c r="DN42" s="273"/>
      <c r="DO42" s="40"/>
      <c r="DP42" s="269"/>
      <c r="DQ42" s="33"/>
      <c r="DR42" s="269"/>
      <c r="DS42" s="269"/>
      <c r="DT42" s="269"/>
      <c r="DU42" s="270"/>
      <c r="DV42" s="271"/>
      <c r="DW42" s="272"/>
      <c r="DX42" s="273"/>
      <c r="DY42" s="273"/>
      <c r="DZ42" s="273"/>
      <c r="EA42" s="273"/>
      <c r="EB42" s="40"/>
      <c r="EC42" s="269"/>
      <c r="ED42" s="33"/>
      <c r="EE42" s="269"/>
      <c r="EF42" s="269"/>
      <c r="EG42" s="269"/>
      <c r="EH42" s="270"/>
      <c r="EI42" s="271"/>
      <c r="EJ42" s="272"/>
      <c r="EK42" s="273"/>
      <c r="EL42" s="273"/>
      <c r="EM42" s="273"/>
      <c r="EN42" s="273"/>
      <c r="EO42" s="40"/>
      <c r="EP42" s="269"/>
      <c r="EQ42" s="33"/>
      <c r="ER42" s="269"/>
      <c r="ES42" s="269"/>
      <c r="ET42" s="269"/>
      <c r="EU42" s="270"/>
      <c r="EV42" s="271"/>
      <c r="EW42" s="272"/>
      <c r="EX42" s="273"/>
      <c r="EY42" s="273"/>
      <c r="EZ42" s="273"/>
      <c r="FA42" s="273"/>
      <c r="FB42" s="40"/>
      <c r="FC42" s="269"/>
      <c r="FD42" s="33"/>
      <c r="FE42" s="269"/>
      <c r="FF42" s="269"/>
      <c r="FG42" s="269"/>
      <c r="FH42" s="270"/>
      <c r="FI42" s="271"/>
      <c r="FJ42" s="272"/>
      <c r="FK42" s="273"/>
      <c r="FL42" s="273"/>
      <c r="FM42" s="273"/>
      <c r="FN42" s="273"/>
      <c r="FO42" s="40"/>
      <c r="FP42" s="269"/>
      <c r="FQ42" s="33"/>
      <c r="FR42" s="269"/>
      <c r="FS42" s="269"/>
      <c r="FT42" s="269"/>
      <c r="FU42" s="270"/>
      <c r="FV42" s="271"/>
      <c r="FW42" s="272"/>
      <c r="FX42" s="273"/>
      <c r="FY42" s="273"/>
      <c r="FZ42" s="273"/>
      <c r="GA42" s="273"/>
      <c r="GB42" s="40"/>
      <c r="GC42" s="269"/>
      <c r="GD42" s="33"/>
      <c r="GE42" s="269"/>
      <c r="GF42" s="269"/>
      <c r="GG42" s="269"/>
      <c r="GH42" s="270"/>
      <c r="GI42" s="271"/>
      <c r="GJ42" s="272"/>
      <c r="GK42" s="273"/>
      <c r="GL42" s="273"/>
      <c r="GM42" s="273"/>
      <c r="GN42" s="273"/>
      <c r="GO42" s="40"/>
      <c r="GP42" s="269"/>
      <c r="GQ42" s="33"/>
      <c r="GR42" s="269"/>
      <c r="GS42" s="269"/>
      <c r="GT42" s="269"/>
      <c r="GU42" s="270"/>
      <c r="GV42" s="271"/>
      <c r="GW42" s="272"/>
      <c r="GX42" s="273"/>
      <c r="GY42" s="273"/>
      <c r="GZ42" s="273"/>
      <c r="HA42" s="273"/>
      <c r="HB42" s="40"/>
      <c r="HC42" s="269"/>
      <c r="HD42" s="33"/>
      <c r="HE42" s="269"/>
      <c r="HF42" s="269"/>
      <c r="HG42" s="269"/>
      <c r="HH42" s="270"/>
      <c r="HI42" s="271"/>
      <c r="HJ42" s="272"/>
      <c r="HK42" s="273"/>
      <c r="HL42" s="273"/>
      <c r="HM42" s="273"/>
      <c r="HN42" s="273"/>
      <c r="HO42" s="40"/>
      <c r="HP42" s="269"/>
      <c r="HQ42" s="33"/>
      <c r="HR42" s="269"/>
      <c r="HS42" s="269"/>
      <c r="HT42" s="269"/>
      <c r="HU42" s="270"/>
      <c r="HV42" s="271"/>
      <c r="HW42" s="272"/>
      <c r="HX42" s="273"/>
      <c r="HY42" s="273"/>
      <c r="HZ42" s="273"/>
      <c r="IA42" s="273"/>
      <c r="IB42" s="40"/>
      <c r="IC42" s="269"/>
      <c r="ID42" s="33"/>
      <c r="IE42" s="269"/>
      <c r="IF42" s="269"/>
      <c r="IG42" s="269"/>
      <c r="IH42" s="270"/>
      <c r="II42" s="271"/>
      <c r="IJ42" s="272"/>
      <c r="IK42" s="38"/>
      <c r="IL42" s="38"/>
      <c r="IM42" s="38"/>
      <c r="IN42" s="38"/>
    </row>
    <row r="43" spans="1:248" s="16" customFormat="1" ht="15.75" thickBot="1">
      <c r="A43" s="3"/>
      <c r="B43" s="576" t="s">
        <v>107</v>
      </c>
      <c r="C43" s="74">
        <f>SUM(C44:C46)</f>
        <v>8108.16</v>
      </c>
      <c r="D43" s="577"/>
      <c r="E43" s="74">
        <f>SUM(E44:E46)</f>
        <v>8108.16</v>
      </c>
      <c r="F43" s="578"/>
      <c r="G43" s="579"/>
      <c r="H43" s="712">
        <f>SUM(H44:H46)</f>
        <v>3377102.5674035647</v>
      </c>
      <c r="I43" s="580"/>
      <c r="J43" s="706">
        <f>SUM(J44:J46)</f>
        <v>3377102.5674035647</v>
      </c>
      <c r="K43" s="35"/>
      <c r="L43" s="706">
        <f>SUM(L44:L46)</f>
        <v>3377102.5674035647</v>
      </c>
      <c r="M43"/>
      <c r="N43"/>
      <c r="O43"/>
      <c r="P43"/>
      <c r="Q43" s="33"/>
      <c r="R43" s="274"/>
      <c r="S43" s="274"/>
      <c r="T43" s="274"/>
      <c r="U43" s="270"/>
      <c r="V43" s="274"/>
      <c r="W43" s="272"/>
      <c r="X43" s="273"/>
      <c r="Y43" s="273"/>
      <c r="Z43" s="273"/>
      <c r="AA43" s="273"/>
      <c r="AB43" s="40"/>
      <c r="AC43" s="269"/>
      <c r="AD43" s="33"/>
      <c r="AE43" s="274"/>
      <c r="AF43" s="274"/>
      <c r="AG43" s="274"/>
      <c r="AH43" s="270"/>
      <c r="AI43" s="274"/>
      <c r="AJ43" s="272"/>
      <c r="AK43" s="273"/>
      <c r="AL43" s="273"/>
      <c r="AM43" s="273"/>
      <c r="AN43" s="273"/>
      <c r="AO43" s="40"/>
      <c r="AP43" s="269"/>
      <c r="AQ43" s="33"/>
      <c r="AR43" s="274"/>
      <c r="AS43" s="274"/>
      <c r="AT43" s="274"/>
      <c r="AU43" s="270"/>
      <c r="AV43" s="274"/>
      <c r="AW43" s="272"/>
      <c r="AX43" s="273"/>
      <c r="AY43" s="273"/>
      <c r="AZ43" s="273"/>
      <c r="BA43" s="273"/>
      <c r="BB43" s="40"/>
      <c r="BC43" s="269"/>
      <c r="BD43" s="33"/>
      <c r="BE43" s="274"/>
      <c r="BF43" s="274"/>
      <c r="BG43" s="274"/>
      <c r="BH43" s="270"/>
      <c r="BI43" s="274"/>
      <c r="BJ43" s="272"/>
      <c r="BK43" s="273"/>
      <c r="BL43" s="273"/>
      <c r="BM43" s="273"/>
      <c r="BN43" s="273"/>
      <c r="BO43" s="40"/>
      <c r="BP43" s="269"/>
      <c r="BQ43" s="33"/>
      <c r="BR43" s="274"/>
      <c r="BS43" s="274"/>
      <c r="BT43" s="274"/>
      <c r="BU43" s="270"/>
      <c r="BV43" s="274"/>
      <c r="BW43" s="272"/>
      <c r="BX43" s="273"/>
      <c r="BY43" s="273"/>
      <c r="BZ43" s="273"/>
      <c r="CA43" s="273"/>
      <c r="CB43" s="40"/>
      <c r="CC43" s="269"/>
      <c r="CD43" s="33"/>
      <c r="CE43" s="274"/>
      <c r="CF43" s="274"/>
      <c r="CG43" s="274"/>
      <c r="CH43" s="270"/>
      <c r="CI43" s="274"/>
      <c r="CJ43" s="272"/>
      <c r="CK43" s="273"/>
      <c r="CL43" s="273"/>
      <c r="CM43" s="273"/>
      <c r="CN43" s="273"/>
      <c r="CO43" s="40"/>
      <c r="CP43" s="269"/>
      <c r="CQ43" s="33"/>
      <c r="CR43" s="274"/>
      <c r="CS43" s="274"/>
      <c r="CT43" s="274"/>
      <c r="CU43" s="270"/>
      <c r="CV43" s="274"/>
      <c r="CW43" s="272"/>
      <c r="CX43" s="273"/>
      <c r="CY43" s="273"/>
      <c r="CZ43" s="273"/>
      <c r="DA43" s="273"/>
      <c r="DB43" s="40"/>
      <c r="DC43" s="269"/>
      <c r="DD43" s="33"/>
      <c r="DE43" s="274"/>
      <c r="DF43" s="274"/>
      <c r="DG43" s="274"/>
      <c r="DH43" s="270"/>
      <c r="DI43" s="274"/>
      <c r="DJ43" s="272"/>
      <c r="DK43" s="273"/>
      <c r="DL43" s="273"/>
      <c r="DM43" s="273"/>
      <c r="DN43" s="273"/>
      <c r="DO43" s="40"/>
      <c r="DP43" s="269"/>
      <c r="DQ43" s="33"/>
      <c r="DR43" s="274"/>
      <c r="DS43" s="274"/>
      <c r="DT43" s="274"/>
      <c r="DU43" s="270"/>
      <c r="DV43" s="274"/>
      <c r="DW43" s="272"/>
      <c r="DX43" s="273"/>
      <c r="DY43" s="273"/>
      <c r="DZ43" s="273"/>
      <c r="EA43" s="273"/>
      <c r="EB43" s="40"/>
      <c r="EC43" s="269"/>
      <c r="ED43" s="33"/>
      <c r="EE43" s="274"/>
      <c r="EF43" s="274"/>
      <c r="EG43" s="274"/>
      <c r="EH43" s="270"/>
      <c r="EI43" s="274"/>
      <c r="EJ43" s="272"/>
      <c r="EK43" s="273"/>
      <c r="EL43" s="273"/>
      <c r="EM43" s="273"/>
      <c r="EN43" s="273"/>
      <c r="EO43" s="40"/>
      <c r="EP43" s="269"/>
      <c r="EQ43" s="33"/>
      <c r="ER43" s="274"/>
      <c r="ES43" s="274"/>
      <c r="ET43" s="274"/>
      <c r="EU43" s="270"/>
      <c r="EV43" s="274"/>
      <c r="EW43" s="272"/>
      <c r="EX43" s="273"/>
      <c r="EY43" s="273"/>
      <c r="EZ43" s="273"/>
      <c r="FA43" s="273"/>
      <c r="FB43" s="40"/>
      <c r="FC43" s="269"/>
      <c r="FD43" s="33"/>
      <c r="FE43" s="274"/>
      <c r="FF43" s="274"/>
      <c r="FG43" s="274"/>
      <c r="FH43" s="270"/>
      <c r="FI43" s="274"/>
      <c r="FJ43" s="272"/>
      <c r="FK43" s="273"/>
      <c r="FL43" s="273"/>
      <c r="FM43" s="273"/>
      <c r="FN43" s="273"/>
      <c r="FO43" s="40"/>
      <c r="FP43" s="269"/>
      <c r="FQ43" s="33"/>
      <c r="FR43" s="274"/>
      <c r="FS43" s="274"/>
      <c r="FT43" s="274"/>
      <c r="FU43" s="270"/>
      <c r="FV43" s="274"/>
      <c r="FW43" s="272"/>
      <c r="FX43" s="273"/>
      <c r="FY43" s="273"/>
      <c r="FZ43" s="273"/>
      <c r="GA43" s="273"/>
      <c r="GB43" s="40"/>
      <c r="GC43" s="269"/>
      <c r="GD43" s="33"/>
      <c r="GE43" s="274"/>
      <c r="GF43" s="274"/>
      <c r="GG43" s="274"/>
      <c r="GH43" s="270"/>
      <c r="GI43" s="274"/>
      <c r="GJ43" s="272"/>
      <c r="GK43" s="273"/>
      <c r="GL43" s="273"/>
      <c r="GM43" s="273"/>
      <c r="GN43" s="273"/>
      <c r="GO43" s="40"/>
      <c r="GP43" s="269"/>
      <c r="GQ43" s="33"/>
      <c r="GR43" s="274"/>
      <c r="GS43" s="274"/>
      <c r="GT43" s="274"/>
      <c r="GU43" s="270"/>
      <c r="GV43" s="274"/>
      <c r="GW43" s="272"/>
      <c r="GX43" s="273"/>
      <c r="GY43" s="273"/>
      <c r="GZ43" s="273"/>
      <c r="HA43" s="273"/>
      <c r="HB43" s="40"/>
      <c r="HC43" s="269"/>
      <c r="HD43" s="33"/>
      <c r="HE43" s="274"/>
      <c r="HF43" s="274"/>
      <c r="HG43" s="274"/>
      <c r="HH43" s="270"/>
      <c r="HI43" s="274"/>
      <c r="HJ43" s="272"/>
      <c r="HK43" s="273"/>
      <c r="HL43" s="273"/>
      <c r="HM43" s="273"/>
      <c r="HN43" s="273"/>
      <c r="HO43" s="40"/>
      <c r="HP43" s="269"/>
      <c r="HQ43" s="33"/>
      <c r="HR43" s="274"/>
      <c r="HS43" s="274"/>
      <c r="HT43" s="274"/>
      <c r="HU43" s="270"/>
      <c r="HV43" s="274"/>
      <c r="HW43" s="272"/>
      <c r="HX43" s="273"/>
      <c r="HY43" s="273"/>
      <c r="HZ43" s="273"/>
      <c r="IA43" s="273"/>
      <c r="IB43" s="40"/>
      <c r="IC43" s="269"/>
      <c r="ID43" s="33"/>
      <c r="IE43" s="274"/>
      <c r="IF43" s="274"/>
      <c r="IG43" s="274"/>
      <c r="IH43" s="270"/>
      <c r="II43" s="274"/>
      <c r="IJ43" s="272"/>
      <c r="IK43" s="38"/>
      <c r="IL43" s="38"/>
      <c r="IM43" s="38"/>
      <c r="IN43" s="38"/>
    </row>
    <row r="44" spans="1:248" s="16" customFormat="1" ht="15.75" thickBot="1">
      <c r="A44" s="3"/>
      <c r="B44" s="581" t="str">
        <f>'CUADRO DE AREAS'!C35</f>
        <v xml:space="preserve">Vía V-4 CL 20 </v>
      </c>
      <c r="C44" s="162">
        <f>+'CUADRO DE AREAS'!D35</f>
        <v>1980.51</v>
      </c>
      <c r="D44" s="97"/>
      <c r="E44" s="162">
        <f>SUM(C44:D44)</f>
        <v>1980.51</v>
      </c>
      <c r="F44" s="163">
        <f>+CARGAS_PPRU!F41</f>
        <v>497.1921265646547</v>
      </c>
      <c r="G44" s="164"/>
      <c r="H44" s="713">
        <f>F44*E44</f>
        <v>984693.97858256428</v>
      </c>
      <c r="I44" s="233"/>
      <c r="J44" s="707">
        <f>SUM(H44:I44)</f>
        <v>984693.97858256428</v>
      </c>
      <c r="K44" s="35"/>
      <c r="L44" s="707">
        <f>SUM(J44:K44)</f>
        <v>984693.97858256428</v>
      </c>
      <c r="M44"/>
      <c r="N44"/>
      <c r="O44"/>
      <c r="P44"/>
      <c r="Q44" s="33"/>
      <c r="R44" s="269"/>
      <c r="S44" s="269"/>
      <c r="T44" s="274"/>
      <c r="U44" s="270"/>
      <c r="V44" s="271"/>
      <c r="W44" s="272"/>
      <c r="X44" s="273"/>
      <c r="Y44" s="273"/>
      <c r="Z44" s="273"/>
      <c r="AA44" s="273"/>
      <c r="AB44" s="40"/>
      <c r="AC44" s="269"/>
      <c r="AD44" s="33"/>
      <c r="AE44" s="269"/>
      <c r="AF44" s="269"/>
      <c r="AG44" s="274"/>
      <c r="AH44" s="270"/>
      <c r="AI44" s="271"/>
      <c r="AJ44" s="272"/>
      <c r="AK44" s="273"/>
      <c r="AL44" s="273"/>
      <c r="AM44" s="273"/>
      <c r="AN44" s="273"/>
      <c r="AO44" s="40"/>
      <c r="AP44" s="269"/>
      <c r="AQ44" s="33"/>
      <c r="AR44" s="269"/>
      <c r="AS44" s="269"/>
      <c r="AT44" s="274"/>
      <c r="AU44" s="270"/>
      <c r="AV44" s="271"/>
      <c r="AW44" s="272"/>
      <c r="AX44" s="273"/>
      <c r="AY44" s="273"/>
      <c r="AZ44" s="273"/>
      <c r="BA44" s="273"/>
      <c r="BB44" s="40"/>
      <c r="BC44" s="269"/>
      <c r="BD44" s="33"/>
      <c r="BE44" s="269"/>
      <c r="BF44" s="269"/>
      <c r="BG44" s="274"/>
      <c r="BH44" s="270"/>
      <c r="BI44" s="271"/>
      <c r="BJ44" s="272"/>
      <c r="BK44" s="273"/>
      <c r="BL44" s="273"/>
      <c r="BM44" s="273"/>
      <c r="BN44" s="273"/>
      <c r="BO44" s="40"/>
      <c r="BP44" s="269"/>
      <c r="BQ44" s="33"/>
      <c r="BR44" s="269"/>
      <c r="BS44" s="269"/>
      <c r="BT44" s="274"/>
      <c r="BU44" s="270"/>
      <c r="BV44" s="271"/>
      <c r="BW44" s="272"/>
      <c r="BX44" s="273"/>
      <c r="BY44" s="273"/>
      <c r="BZ44" s="273"/>
      <c r="CA44" s="273"/>
      <c r="CB44" s="40"/>
      <c r="CC44" s="269"/>
      <c r="CD44" s="33"/>
      <c r="CE44" s="269"/>
      <c r="CF44" s="269"/>
      <c r="CG44" s="274"/>
      <c r="CH44" s="270"/>
      <c r="CI44" s="271"/>
      <c r="CJ44" s="272"/>
      <c r="CK44" s="273"/>
      <c r="CL44" s="273"/>
      <c r="CM44" s="273"/>
      <c r="CN44" s="273"/>
      <c r="CO44" s="40"/>
      <c r="CP44" s="269"/>
      <c r="CQ44" s="33"/>
      <c r="CR44" s="269"/>
      <c r="CS44" s="269"/>
      <c r="CT44" s="274"/>
      <c r="CU44" s="270"/>
      <c r="CV44" s="271"/>
      <c r="CW44" s="272"/>
      <c r="CX44" s="273"/>
      <c r="CY44" s="273"/>
      <c r="CZ44" s="273"/>
      <c r="DA44" s="273"/>
      <c r="DB44" s="40"/>
      <c r="DC44" s="269"/>
      <c r="DD44" s="33"/>
      <c r="DE44" s="269"/>
      <c r="DF44" s="269"/>
      <c r="DG44" s="274"/>
      <c r="DH44" s="270"/>
      <c r="DI44" s="271"/>
      <c r="DJ44" s="272"/>
      <c r="DK44" s="273"/>
      <c r="DL44" s="273"/>
      <c r="DM44" s="273"/>
      <c r="DN44" s="273"/>
      <c r="DO44" s="40"/>
      <c r="DP44" s="269"/>
      <c r="DQ44" s="33"/>
      <c r="DR44" s="269"/>
      <c r="DS44" s="269"/>
      <c r="DT44" s="274"/>
      <c r="DU44" s="270"/>
      <c r="DV44" s="271"/>
      <c r="DW44" s="272"/>
      <c r="DX44" s="273"/>
      <c r="DY44" s="273"/>
      <c r="DZ44" s="273"/>
      <c r="EA44" s="273"/>
      <c r="EB44" s="40"/>
      <c r="EC44" s="269"/>
      <c r="ED44" s="33"/>
      <c r="EE44" s="269"/>
      <c r="EF44" s="269"/>
      <c r="EG44" s="274"/>
      <c r="EH44" s="270"/>
      <c r="EI44" s="271"/>
      <c r="EJ44" s="272"/>
      <c r="EK44" s="273"/>
      <c r="EL44" s="273"/>
      <c r="EM44" s="273"/>
      <c r="EN44" s="273"/>
      <c r="EO44" s="40"/>
      <c r="EP44" s="269"/>
      <c r="EQ44" s="33"/>
      <c r="ER44" s="269"/>
      <c r="ES44" s="269"/>
      <c r="ET44" s="274"/>
      <c r="EU44" s="270"/>
      <c r="EV44" s="271"/>
      <c r="EW44" s="272"/>
      <c r="EX44" s="273"/>
      <c r="EY44" s="273"/>
      <c r="EZ44" s="273"/>
      <c r="FA44" s="273"/>
      <c r="FB44" s="40"/>
      <c r="FC44" s="269"/>
      <c r="FD44" s="33"/>
      <c r="FE44" s="269"/>
      <c r="FF44" s="269"/>
      <c r="FG44" s="274"/>
      <c r="FH44" s="270"/>
      <c r="FI44" s="271"/>
      <c r="FJ44" s="272"/>
      <c r="FK44" s="273"/>
      <c r="FL44" s="273"/>
      <c r="FM44" s="273"/>
      <c r="FN44" s="273"/>
      <c r="FO44" s="40"/>
      <c r="FP44" s="269"/>
      <c r="FQ44" s="33"/>
      <c r="FR44" s="269"/>
      <c r="FS44" s="269"/>
      <c r="FT44" s="274"/>
      <c r="FU44" s="270"/>
      <c r="FV44" s="271"/>
      <c r="FW44" s="272"/>
      <c r="FX44" s="273"/>
      <c r="FY44" s="273"/>
      <c r="FZ44" s="273"/>
      <c r="GA44" s="273"/>
      <c r="GB44" s="40"/>
      <c r="GC44" s="269"/>
      <c r="GD44" s="33"/>
      <c r="GE44" s="269"/>
      <c r="GF44" s="269"/>
      <c r="GG44" s="274"/>
      <c r="GH44" s="270"/>
      <c r="GI44" s="271"/>
      <c r="GJ44" s="272"/>
      <c r="GK44" s="273"/>
      <c r="GL44" s="273"/>
      <c r="GM44" s="273"/>
      <c r="GN44" s="273"/>
      <c r="GO44" s="40"/>
      <c r="GP44" s="269"/>
      <c r="GQ44" s="33"/>
      <c r="GR44" s="269"/>
      <c r="GS44" s="269"/>
      <c r="GT44" s="274"/>
      <c r="GU44" s="270"/>
      <c r="GV44" s="271"/>
      <c r="GW44" s="272"/>
      <c r="GX44" s="273"/>
      <c r="GY44" s="273"/>
      <c r="GZ44" s="273"/>
      <c r="HA44" s="273"/>
      <c r="HB44" s="40"/>
      <c r="HC44" s="269"/>
      <c r="HD44" s="33"/>
      <c r="HE44" s="269"/>
      <c r="HF44" s="269"/>
      <c r="HG44" s="274"/>
      <c r="HH44" s="270"/>
      <c r="HI44" s="271"/>
      <c r="HJ44" s="272"/>
      <c r="HK44" s="273"/>
      <c r="HL44" s="273"/>
      <c r="HM44" s="273"/>
      <c r="HN44" s="273"/>
      <c r="HO44" s="40"/>
      <c r="HP44" s="269"/>
      <c r="HQ44" s="33"/>
      <c r="HR44" s="269"/>
      <c r="HS44" s="269"/>
      <c r="HT44" s="274"/>
      <c r="HU44" s="270"/>
      <c r="HV44" s="271"/>
      <c r="HW44" s="272"/>
      <c r="HX44" s="273"/>
      <c r="HY44" s="273"/>
      <c r="HZ44" s="273"/>
      <c r="IA44" s="273"/>
      <c r="IB44" s="40"/>
      <c r="IC44" s="269"/>
      <c r="ID44" s="33"/>
      <c r="IE44" s="269"/>
      <c r="IF44" s="269"/>
      <c r="IG44" s="274"/>
      <c r="IH44" s="270"/>
      <c r="II44" s="271"/>
      <c r="IJ44" s="272"/>
      <c r="IK44" s="38"/>
      <c r="IL44" s="38"/>
      <c r="IM44" s="38"/>
      <c r="IN44" s="38"/>
    </row>
    <row r="45" spans="1:248" s="16" customFormat="1" ht="15.75" thickBot="1">
      <c r="A45" s="3"/>
      <c r="B45" s="581" t="str">
        <f>+CARGAS_PPRU!B42</f>
        <v>Vía V-5 KR 66 (Ejecutado Año 2021)</v>
      </c>
      <c r="C45" s="162">
        <f>+CARGAS_PPRU!C42</f>
        <v>4027.85</v>
      </c>
      <c r="D45" s="97"/>
      <c r="E45" s="162">
        <f>SUM(C45:D45)</f>
        <v>4027.85</v>
      </c>
      <c r="F45" s="163">
        <f>+CARGAS_PPRU!F42</f>
        <v>363.75229999999999</v>
      </c>
      <c r="G45" s="164"/>
      <c r="H45" s="713">
        <f>F45*E45</f>
        <v>1465139.7015549999</v>
      </c>
      <c r="I45" s="233"/>
      <c r="J45" s="707">
        <f>SUM(H45:I45)</f>
        <v>1465139.7015549999</v>
      </c>
      <c r="K45" s="35"/>
      <c r="L45" s="707">
        <f>SUM(J45:K45)</f>
        <v>1465139.7015549999</v>
      </c>
      <c r="M45"/>
      <c r="N45"/>
      <c r="O45"/>
      <c r="P45"/>
      <c r="Q45" s="122"/>
      <c r="R45" s="274"/>
      <c r="S45" s="274"/>
      <c r="T45" s="274"/>
      <c r="U45" s="34"/>
      <c r="V45" s="274"/>
      <c r="W45" s="121"/>
      <c r="X45" s="273"/>
      <c r="Y45" s="273"/>
      <c r="Z45" s="273"/>
      <c r="AA45" s="273"/>
      <c r="AB45" s="40"/>
      <c r="AC45" s="274"/>
      <c r="AD45" s="122"/>
      <c r="AE45" s="274"/>
      <c r="AF45" s="274"/>
      <c r="AG45" s="274"/>
      <c r="AH45" s="34"/>
      <c r="AI45" s="274"/>
      <c r="AJ45" s="121"/>
      <c r="AK45" s="273"/>
      <c r="AL45" s="273"/>
      <c r="AM45" s="273"/>
      <c r="AN45" s="273"/>
      <c r="AO45" s="40"/>
      <c r="AP45" s="274"/>
      <c r="AQ45" s="122"/>
      <c r="AR45" s="274"/>
      <c r="AS45" s="274"/>
      <c r="AT45" s="274"/>
      <c r="AU45" s="34"/>
      <c r="AV45" s="274"/>
      <c r="AW45" s="121"/>
      <c r="AX45" s="273"/>
      <c r="AY45" s="273"/>
      <c r="AZ45" s="273"/>
      <c r="BA45" s="273"/>
      <c r="BB45" s="40"/>
      <c r="BC45" s="274"/>
      <c r="BD45" s="122"/>
      <c r="BE45" s="274"/>
      <c r="BF45" s="274"/>
      <c r="BG45" s="274"/>
      <c r="BH45" s="34"/>
      <c r="BI45" s="274"/>
      <c r="BJ45" s="121"/>
      <c r="BK45" s="273"/>
      <c r="BL45" s="273"/>
      <c r="BM45" s="273"/>
      <c r="BN45" s="273"/>
      <c r="BO45" s="40"/>
      <c r="BP45" s="274"/>
      <c r="BQ45" s="122"/>
      <c r="BR45" s="274"/>
      <c r="BS45" s="274"/>
      <c r="BT45" s="274"/>
      <c r="BU45" s="34"/>
      <c r="BV45" s="274"/>
      <c r="BW45" s="121"/>
      <c r="BX45" s="273"/>
      <c r="BY45" s="273"/>
      <c r="BZ45" s="273"/>
      <c r="CA45" s="273"/>
      <c r="CB45" s="40"/>
      <c r="CC45" s="274"/>
      <c r="CD45" s="122"/>
      <c r="CE45" s="274"/>
      <c r="CF45" s="274"/>
      <c r="CG45" s="274"/>
      <c r="CH45" s="34"/>
      <c r="CI45" s="274"/>
      <c r="CJ45" s="121"/>
      <c r="CK45" s="273"/>
      <c r="CL45" s="273"/>
      <c r="CM45" s="273"/>
      <c r="CN45" s="273"/>
      <c r="CO45" s="40"/>
      <c r="CP45" s="274"/>
      <c r="CQ45" s="122"/>
      <c r="CR45" s="274"/>
      <c r="CS45" s="274"/>
      <c r="CT45" s="274"/>
      <c r="CU45" s="34"/>
      <c r="CV45" s="274"/>
      <c r="CW45" s="121"/>
      <c r="CX45" s="273"/>
      <c r="CY45" s="273"/>
      <c r="CZ45" s="273"/>
      <c r="DA45" s="273"/>
      <c r="DB45" s="40"/>
      <c r="DC45" s="274"/>
      <c r="DD45" s="122"/>
      <c r="DE45" s="274"/>
      <c r="DF45" s="274"/>
      <c r="DG45" s="274"/>
      <c r="DH45" s="34"/>
      <c r="DI45" s="274"/>
      <c r="DJ45" s="121"/>
      <c r="DK45" s="273"/>
      <c r="DL45" s="273"/>
      <c r="DM45" s="273"/>
      <c r="DN45" s="273"/>
      <c r="DO45" s="40"/>
      <c r="DP45" s="274"/>
      <c r="DQ45" s="122"/>
      <c r="DR45" s="274"/>
      <c r="DS45" s="274"/>
      <c r="DT45" s="274"/>
      <c r="DU45" s="34"/>
      <c r="DV45" s="274"/>
      <c r="DW45" s="121"/>
      <c r="DX45" s="273"/>
      <c r="DY45" s="273"/>
      <c r="DZ45" s="273"/>
      <c r="EA45" s="273"/>
      <c r="EB45" s="40"/>
      <c r="EC45" s="274"/>
      <c r="ED45" s="122"/>
      <c r="EE45" s="274"/>
      <c r="EF45" s="274"/>
      <c r="EG45" s="274"/>
      <c r="EH45" s="34"/>
      <c r="EI45" s="274"/>
      <c r="EJ45" s="121"/>
      <c r="EK45" s="273"/>
      <c r="EL45" s="273"/>
      <c r="EM45" s="273"/>
      <c r="EN45" s="273"/>
      <c r="EO45" s="40"/>
      <c r="EP45" s="274"/>
      <c r="EQ45" s="122"/>
      <c r="ER45" s="274"/>
      <c r="ES45" s="274"/>
      <c r="ET45" s="274"/>
      <c r="EU45" s="34"/>
      <c r="EV45" s="274"/>
      <c r="EW45" s="121"/>
      <c r="EX45" s="273"/>
      <c r="EY45" s="273"/>
      <c r="EZ45" s="273"/>
      <c r="FA45" s="273"/>
      <c r="FB45" s="40"/>
      <c r="FC45" s="274"/>
      <c r="FD45" s="122"/>
      <c r="FE45" s="274"/>
      <c r="FF45" s="274"/>
      <c r="FG45" s="274"/>
      <c r="FH45" s="34"/>
      <c r="FI45" s="274"/>
      <c r="FJ45" s="121"/>
      <c r="FK45" s="273"/>
      <c r="FL45" s="273"/>
      <c r="FM45" s="273"/>
      <c r="FN45" s="273"/>
      <c r="FO45" s="40"/>
      <c r="FP45" s="274"/>
      <c r="FQ45" s="122"/>
      <c r="FR45" s="274"/>
      <c r="FS45" s="274"/>
      <c r="FT45" s="274"/>
      <c r="FU45" s="34"/>
      <c r="FV45" s="274"/>
      <c r="FW45" s="121"/>
      <c r="FX45" s="273"/>
      <c r="FY45" s="273"/>
      <c r="FZ45" s="273"/>
      <c r="GA45" s="273"/>
      <c r="GB45" s="40"/>
      <c r="GC45" s="274"/>
      <c r="GD45" s="122"/>
      <c r="GE45" s="274"/>
      <c r="GF45" s="274"/>
      <c r="GG45" s="274"/>
      <c r="GH45" s="34"/>
      <c r="GI45" s="274"/>
      <c r="GJ45" s="121"/>
      <c r="GK45" s="273"/>
      <c r="GL45" s="273"/>
      <c r="GM45" s="273"/>
      <c r="GN45" s="273"/>
      <c r="GO45" s="40"/>
      <c r="GP45" s="274"/>
      <c r="GQ45" s="122"/>
      <c r="GR45" s="274"/>
      <c r="GS45" s="274"/>
      <c r="GT45" s="274"/>
      <c r="GU45" s="34"/>
      <c r="GV45" s="274"/>
      <c r="GW45" s="121"/>
      <c r="GX45" s="273"/>
      <c r="GY45" s="273"/>
      <c r="GZ45" s="273"/>
      <c r="HA45" s="273"/>
      <c r="HB45" s="40"/>
      <c r="HC45" s="274"/>
      <c r="HD45" s="122"/>
      <c r="HE45" s="274"/>
      <c r="HF45" s="274"/>
      <c r="HG45" s="274"/>
      <c r="HH45" s="34"/>
      <c r="HI45" s="274"/>
      <c r="HJ45" s="121"/>
      <c r="HK45" s="273"/>
      <c r="HL45" s="273"/>
      <c r="HM45" s="273"/>
      <c r="HN45" s="273"/>
      <c r="HO45" s="40"/>
      <c r="HP45" s="274"/>
      <c r="HQ45" s="122"/>
      <c r="HR45" s="274"/>
      <c r="HS45" s="274"/>
      <c r="HT45" s="274"/>
      <c r="HU45" s="34"/>
      <c r="HV45" s="274"/>
      <c r="HW45" s="121"/>
      <c r="HX45" s="273"/>
      <c r="HY45" s="273"/>
      <c r="HZ45" s="273"/>
      <c r="IA45" s="273"/>
      <c r="IB45" s="40"/>
      <c r="IC45" s="274"/>
      <c r="ID45" s="122"/>
      <c r="IE45" s="274"/>
      <c r="IF45" s="274"/>
      <c r="IG45" s="274"/>
      <c r="IH45" s="34"/>
      <c r="II45" s="274"/>
      <c r="IJ45" s="121"/>
      <c r="IK45" s="38"/>
      <c r="IL45" s="38"/>
      <c r="IM45" s="38"/>
      <c r="IN45" s="38"/>
    </row>
    <row r="46" spans="1:248" s="16" customFormat="1" ht="15.75" thickBot="1">
      <c r="A46" s="3"/>
      <c r="B46" s="581" t="str">
        <f>+CARGAS_PPRU!B43</f>
        <v>Vía V-5 KR 66 (Por Ejecutar)</v>
      </c>
      <c r="C46" s="162">
        <f>+CARGAS_PPRU!C43</f>
        <v>2099.8000000000002</v>
      </c>
      <c r="D46" s="400"/>
      <c r="E46" s="162">
        <f>SUM(C46:D46)</f>
        <v>2099.8000000000002</v>
      </c>
      <c r="F46" s="163">
        <f>+CARGAS_PPRU!F43</f>
        <v>441.59867000000003</v>
      </c>
      <c r="G46" s="402"/>
      <c r="H46" s="713">
        <f>F46*E46</f>
        <v>927268.88726600015</v>
      </c>
      <c r="I46" s="403"/>
      <c r="J46" s="707">
        <f>SUM(H46:I46)</f>
        <v>927268.88726600015</v>
      </c>
      <c r="K46" s="35"/>
      <c r="L46" s="707">
        <f>SUM(J46:K46)</f>
        <v>927268.88726600015</v>
      </c>
      <c r="M46"/>
      <c r="N46"/>
      <c r="O46"/>
      <c r="P46"/>
      <c r="Q46" s="122"/>
      <c r="R46" s="274"/>
      <c r="S46" s="274"/>
      <c r="T46" s="274"/>
      <c r="U46" s="34"/>
      <c r="V46" s="274"/>
      <c r="W46" s="121"/>
      <c r="X46" s="273"/>
      <c r="Y46" s="273"/>
      <c r="Z46" s="273"/>
      <c r="AA46" s="273"/>
      <c r="AB46" s="40"/>
      <c r="AC46" s="274"/>
      <c r="AD46" s="122"/>
      <c r="AE46" s="274"/>
      <c r="AF46" s="274"/>
      <c r="AG46" s="274"/>
      <c r="AH46" s="34"/>
      <c r="AI46" s="274"/>
      <c r="AJ46" s="121"/>
      <c r="AK46" s="273"/>
      <c r="AL46" s="273"/>
      <c r="AM46" s="273"/>
      <c r="AN46" s="273"/>
      <c r="AO46" s="40"/>
      <c r="AP46" s="274"/>
      <c r="AQ46" s="122"/>
      <c r="AR46" s="274"/>
      <c r="AS46" s="274"/>
      <c r="AT46" s="274"/>
      <c r="AU46" s="34"/>
      <c r="AV46" s="274"/>
      <c r="AW46" s="121"/>
      <c r="AX46" s="273"/>
      <c r="AY46" s="273"/>
      <c r="AZ46" s="273"/>
      <c r="BA46" s="273"/>
      <c r="BB46" s="40"/>
      <c r="BC46" s="274"/>
      <c r="BD46" s="122"/>
      <c r="BE46" s="274"/>
      <c r="BF46" s="274"/>
      <c r="BG46" s="274"/>
      <c r="BH46" s="34"/>
      <c r="BI46" s="274"/>
      <c r="BJ46" s="121"/>
      <c r="BK46" s="273"/>
      <c r="BL46" s="273"/>
      <c r="BM46" s="273"/>
      <c r="BN46" s="273"/>
      <c r="BO46" s="40"/>
      <c r="BP46" s="274"/>
      <c r="BQ46" s="122"/>
      <c r="BR46" s="274"/>
      <c r="BS46" s="274"/>
      <c r="BT46" s="274"/>
      <c r="BU46" s="34"/>
      <c r="BV46" s="274"/>
      <c r="BW46" s="121"/>
      <c r="BX46" s="273"/>
      <c r="BY46" s="273"/>
      <c r="BZ46" s="273"/>
      <c r="CA46" s="273"/>
      <c r="CB46" s="40"/>
      <c r="CC46" s="274"/>
      <c r="CD46" s="122"/>
      <c r="CE46" s="274"/>
      <c r="CF46" s="274"/>
      <c r="CG46" s="274"/>
      <c r="CH46" s="34"/>
      <c r="CI46" s="274"/>
      <c r="CJ46" s="121"/>
      <c r="CK46" s="273"/>
      <c r="CL46" s="273"/>
      <c r="CM46" s="273"/>
      <c r="CN46" s="273"/>
      <c r="CO46" s="40"/>
      <c r="CP46" s="274"/>
      <c r="CQ46" s="122"/>
      <c r="CR46" s="274"/>
      <c r="CS46" s="274"/>
      <c r="CT46" s="274"/>
      <c r="CU46" s="34"/>
      <c r="CV46" s="274"/>
      <c r="CW46" s="121"/>
      <c r="CX46" s="273"/>
      <c r="CY46" s="273"/>
      <c r="CZ46" s="273"/>
      <c r="DA46" s="273"/>
      <c r="DB46" s="40"/>
      <c r="DC46" s="274"/>
      <c r="DD46" s="122"/>
      <c r="DE46" s="274"/>
      <c r="DF46" s="274"/>
      <c r="DG46" s="274"/>
      <c r="DH46" s="34"/>
      <c r="DI46" s="274"/>
      <c r="DJ46" s="121"/>
      <c r="DK46" s="273"/>
      <c r="DL46" s="273"/>
      <c r="DM46" s="273"/>
      <c r="DN46" s="273"/>
      <c r="DO46" s="40"/>
      <c r="DP46" s="274"/>
      <c r="DQ46" s="122"/>
      <c r="DR46" s="274"/>
      <c r="DS46" s="274"/>
      <c r="DT46" s="274"/>
      <c r="DU46" s="34"/>
      <c r="DV46" s="274"/>
      <c r="DW46" s="121"/>
      <c r="DX46" s="273"/>
      <c r="DY46" s="273"/>
      <c r="DZ46" s="273"/>
      <c r="EA46" s="273"/>
      <c r="EB46" s="40"/>
      <c r="EC46" s="274"/>
      <c r="ED46" s="122"/>
      <c r="EE46" s="274"/>
      <c r="EF46" s="274"/>
      <c r="EG46" s="274"/>
      <c r="EH46" s="34"/>
      <c r="EI46" s="274"/>
      <c r="EJ46" s="121"/>
      <c r="EK46" s="273"/>
      <c r="EL46" s="273"/>
      <c r="EM46" s="273"/>
      <c r="EN46" s="273"/>
      <c r="EO46" s="40"/>
      <c r="EP46" s="274"/>
      <c r="EQ46" s="122"/>
      <c r="ER46" s="274"/>
      <c r="ES46" s="274"/>
      <c r="ET46" s="274"/>
      <c r="EU46" s="34"/>
      <c r="EV46" s="274"/>
      <c r="EW46" s="121"/>
      <c r="EX46" s="273"/>
      <c r="EY46" s="273"/>
      <c r="EZ46" s="273"/>
      <c r="FA46" s="273"/>
      <c r="FB46" s="40"/>
      <c r="FC46" s="274"/>
      <c r="FD46" s="122"/>
      <c r="FE46" s="274"/>
      <c r="FF46" s="274"/>
      <c r="FG46" s="274"/>
      <c r="FH46" s="34"/>
      <c r="FI46" s="274"/>
      <c r="FJ46" s="121"/>
      <c r="FK46" s="273"/>
      <c r="FL46" s="273"/>
      <c r="FM46" s="273"/>
      <c r="FN46" s="273"/>
      <c r="FO46" s="40"/>
      <c r="FP46" s="274"/>
      <c r="FQ46" s="122"/>
      <c r="FR46" s="274"/>
      <c r="FS46" s="274"/>
      <c r="FT46" s="274"/>
      <c r="FU46" s="34"/>
      <c r="FV46" s="274"/>
      <c r="FW46" s="121"/>
      <c r="FX46" s="273"/>
      <c r="FY46" s="273"/>
      <c r="FZ46" s="273"/>
      <c r="GA46" s="273"/>
      <c r="GB46" s="40"/>
      <c r="GC46" s="274"/>
      <c r="GD46" s="122"/>
      <c r="GE46" s="274"/>
      <c r="GF46" s="274"/>
      <c r="GG46" s="274"/>
      <c r="GH46" s="34"/>
      <c r="GI46" s="274"/>
      <c r="GJ46" s="121"/>
      <c r="GK46" s="273"/>
      <c r="GL46" s="273"/>
      <c r="GM46" s="273"/>
      <c r="GN46" s="273"/>
      <c r="GO46" s="40"/>
      <c r="GP46" s="274"/>
      <c r="GQ46" s="122"/>
      <c r="GR46" s="274"/>
      <c r="GS46" s="274"/>
      <c r="GT46" s="274"/>
      <c r="GU46" s="34"/>
      <c r="GV46" s="274"/>
      <c r="GW46" s="121"/>
      <c r="GX46" s="273"/>
      <c r="GY46" s="273"/>
      <c r="GZ46" s="273"/>
      <c r="HA46" s="273"/>
      <c r="HB46" s="40"/>
      <c r="HC46" s="274"/>
      <c r="HD46" s="122"/>
      <c r="HE46" s="274"/>
      <c r="HF46" s="274"/>
      <c r="HG46" s="274"/>
      <c r="HH46" s="34"/>
      <c r="HI46" s="274"/>
      <c r="HJ46" s="121"/>
      <c r="HK46" s="273"/>
      <c r="HL46" s="273"/>
      <c r="HM46" s="273"/>
      <c r="HN46" s="273"/>
      <c r="HO46" s="40"/>
      <c r="HP46" s="274"/>
      <c r="HQ46" s="122"/>
      <c r="HR46" s="274"/>
      <c r="HS46" s="274"/>
      <c r="HT46" s="274"/>
      <c r="HU46" s="34"/>
      <c r="HV46" s="274"/>
      <c r="HW46" s="121"/>
      <c r="HX46" s="273"/>
      <c r="HY46" s="273"/>
      <c r="HZ46" s="273"/>
      <c r="IA46" s="273"/>
      <c r="IB46" s="40"/>
      <c r="IC46" s="274"/>
      <c r="ID46" s="122"/>
      <c r="IE46" s="274"/>
      <c r="IF46" s="274"/>
      <c r="IG46" s="274"/>
      <c r="IH46" s="34"/>
      <c r="II46" s="274"/>
      <c r="IJ46" s="121"/>
      <c r="IK46" s="38"/>
      <c r="IL46" s="38"/>
      <c r="IM46" s="38"/>
      <c r="IN46" s="38"/>
    </row>
    <row r="47" spans="1:248" ht="15.75" thickBot="1">
      <c r="B47" s="576" t="s">
        <v>110</v>
      </c>
      <c r="C47" s="74">
        <f>SUM(C48:C61)</f>
        <v>15969.611000000001</v>
      </c>
      <c r="D47" s="577"/>
      <c r="E47" s="74">
        <f>SUM(E48:E61)</f>
        <v>15969.611000000001</v>
      </c>
      <c r="F47" s="578"/>
      <c r="G47" s="579"/>
      <c r="H47" s="712">
        <f>SUM(H48:H61)</f>
        <v>5166956.4801011719</v>
      </c>
      <c r="I47" s="580"/>
      <c r="J47" s="706">
        <f>SUM(J48:J61)</f>
        <v>5166956.4801011719</v>
      </c>
      <c r="L47" s="706">
        <f>SUM(L48:L61)</f>
        <v>1.4000000000000001E-10</v>
      </c>
      <c r="M47"/>
      <c r="N47"/>
      <c r="O47"/>
      <c r="P47"/>
    </row>
    <row r="48" spans="1:248" ht="15.75" thickBot="1">
      <c r="B48" s="581" t="str">
        <f>'CUADRO DE AREAS'!C46</f>
        <v>A.P.A.U.P.  Franja Ambiental. AC 22 - Av. Ferrocarríl de Occidente -  (1)</v>
      </c>
      <c r="C48" s="97">
        <f>'CUADRO DE AREAS'!D46</f>
        <v>741.00900000000001</v>
      </c>
      <c r="D48" s="97"/>
      <c r="E48" s="162">
        <f t="shared" ref="E48:E61" si="9">SUM(C48:D48)</f>
        <v>741.00900000000001</v>
      </c>
      <c r="F48" s="163">
        <f>+CARGAS_PPRU!F45</f>
        <v>200</v>
      </c>
      <c r="G48" s="164"/>
      <c r="H48" s="713">
        <f>F48*E48</f>
        <v>148201.79999999999</v>
      </c>
      <c r="I48" s="233"/>
      <c r="J48" s="707">
        <f t="shared" ref="J48:J61" si="10">SUM(H48:I48)</f>
        <v>148201.79999999999</v>
      </c>
      <c r="L48" s="707">
        <v>9.9999999999999994E-12</v>
      </c>
      <c r="M48"/>
      <c r="N48"/>
      <c r="O48"/>
      <c r="P48"/>
    </row>
    <row r="49" spans="1:248" ht="15.75" thickBot="1">
      <c r="B49" s="581" t="str">
        <f>'CUADRO DE AREAS'!C47</f>
        <v>A.P.A.U.P.  Franja Ambiental. AC 22  - Av. Ferrocarríl de Occidente - (2)</v>
      </c>
      <c r="C49" s="97">
        <f>'CUADRO DE AREAS'!D47</f>
        <v>688.43</v>
      </c>
      <c r="D49" s="97"/>
      <c r="E49" s="162">
        <f t="shared" si="9"/>
        <v>688.43</v>
      </c>
      <c r="F49" s="163">
        <f>+CARGAS_PPRU!F46</f>
        <v>200</v>
      </c>
      <c r="G49" s="164"/>
      <c r="H49" s="713">
        <f t="shared" ref="H49:H61" si="11">F49*E49</f>
        <v>137686</v>
      </c>
      <c r="I49" s="233"/>
      <c r="J49" s="707">
        <f t="shared" si="10"/>
        <v>137686</v>
      </c>
      <c r="L49" s="707">
        <v>9.9999999999999994E-12</v>
      </c>
      <c r="M49"/>
      <c r="N49"/>
      <c r="O49"/>
      <c r="P49"/>
    </row>
    <row r="50" spans="1:248" ht="15.75" thickBot="1">
      <c r="B50" s="581" t="str">
        <f>'CUADRO DE AREAS'!C49</f>
        <v>A.P.A.U.P.  Franja Ambiental. AK 68 - Av. Congreso Eucarístico - (1)</v>
      </c>
      <c r="C50" s="162">
        <f>'CUADRO DE AREAS'!D49</f>
        <v>1269.645</v>
      </c>
      <c r="D50" s="97"/>
      <c r="E50" s="162">
        <f t="shared" si="9"/>
        <v>1269.645</v>
      </c>
      <c r="F50" s="163">
        <f>+CARGAS_PPRU!F47</f>
        <v>200</v>
      </c>
      <c r="G50" s="164"/>
      <c r="H50" s="713">
        <f t="shared" si="11"/>
        <v>253929</v>
      </c>
      <c r="I50" s="233"/>
      <c r="J50" s="707">
        <f t="shared" si="10"/>
        <v>253929</v>
      </c>
      <c r="L50" s="707">
        <v>9.9999999999999994E-12</v>
      </c>
      <c r="M50"/>
      <c r="N50"/>
      <c r="O50"/>
      <c r="P50"/>
    </row>
    <row r="51" spans="1:248" ht="15.75" thickBot="1">
      <c r="B51" s="581" t="str">
        <f>'CUADRO DE AREAS'!C50</f>
        <v>A.P.A.U.P.  Franja Ambiental. AK 68 - Av. Congreso Eucarístico - (2)</v>
      </c>
      <c r="C51" s="162">
        <f>'CUADRO DE AREAS'!D50</f>
        <v>390.01</v>
      </c>
      <c r="D51" s="97"/>
      <c r="E51" s="162">
        <f t="shared" si="9"/>
        <v>390.01</v>
      </c>
      <c r="F51" s="163">
        <f>+CARGAS_PPRU!F48</f>
        <v>200</v>
      </c>
      <c r="G51" s="164"/>
      <c r="H51" s="713">
        <f t="shared" si="11"/>
        <v>78002</v>
      </c>
      <c r="I51" s="233"/>
      <c r="J51" s="707">
        <f t="shared" si="10"/>
        <v>78002</v>
      </c>
      <c r="L51" s="707">
        <v>9.9999999999999994E-12</v>
      </c>
      <c r="M51"/>
      <c r="N51"/>
      <c r="O51"/>
      <c r="P51"/>
    </row>
    <row r="52" spans="1:248" ht="15.75" thickBot="1">
      <c r="B52" s="581" t="str">
        <f>'CUADRO DE AREAS'!C51</f>
        <v>A.P.A.U.P.  Franja Ambiental. CL 19 - Av. Industrial - (1)</v>
      </c>
      <c r="C52" s="162">
        <f>'CUADRO DE AREAS'!D51</f>
        <v>304.22000000000003</v>
      </c>
      <c r="D52" s="97"/>
      <c r="E52" s="162">
        <f t="shared" si="9"/>
        <v>304.22000000000003</v>
      </c>
      <c r="F52" s="163">
        <f>+CARGAS_PPRU!F49</f>
        <v>200</v>
      </c>
      <c r="G52" s="164"/>
      <c r="H52" s="713">
        <f t="shared" si="11"/>
        <v>60844.000000000007</v>
      </c>
      <c r="I52" s="233"/>
      <c r="J52" s="707">
        <f t="shared" si="10"/>
        <v>60844.000000000007</v>
      </c>
      <c r="L52" s="707">
        <v>9.9999999999999994E-12</v>
      </c>
      <c r="M52"/>
      <c r="N52"/>
      <c r="O52"/>
      <c r="P52"/>
    </row>
    <row r="53" spans="1:248" ht="15.75" thickBot="1">
      <c r="B53" s="581" t="str">
        <f>'CUADRO DE AREAS'!C48</f>
        <v>A.P.A.U.P.  AC 22 - Av. Ferrocarríl de Occidente - (1)</v>
      </c>
      <c r="C53" s="162">
        <f>'CUADRO DE AREAS'!D48</f>
        <v>1103.26</v>
      </c>
      <c r="D53" s="97"/>
      <c r="E53" s="162">
        <f t="shared" si="9"/>
        <v>1103.26</v>
      </c>
      <c r="F53" s="163">
        <f>+CARGAS_PPRU!F50</f>
        <v>200</v>
      </c>
      <c r="G53" s="164"/>
      <c r="H53" s="713">
        <f t="shared" si="11"/>
        <v>220652</v>
      </c>
      <c r="I53" s="233"/>
      <c r="J53" s="707">
        <f t="shared" si="10"/>
        <v>220652</v>
      </c>
      <c r="L53" s="707">
        <v>9.9999999999999994E-12</v>
      </c>
      <c r="M53"/>
      <c r="N53"/>
      <c r="O53"/>
      <c r="P53"/>
    </row>
    <row r="54" spans="1:248" ht="15.75" thickBot="1">
      <c r="B54" s="581" t="str">
        <f>'CUADRO DE AREAS'!C52</f>
        <v>A.P.A.U.P. Vía V-4 - CL 20 - (1)</v>
      </c>
      <c r="C54" s="162">
        <f>'CUADRO DE AREAS'!D52</f>
        <v>366.137</v>
      </c>
      <c r="D54" s="97"/>
      <c r="E54" s="162">
        <f t="shared" si="9"/>
        <v>366.137</v>
      </c>
      <c r="F54" s="163">
        <f>+CARGAS_PPRU!F51</f>
        <v>511.47090105525598</v>
      </c>
      <c r="G54" s="164"/>
      <c r="H54" s="713">
        <f t="shared" si="11"/>
        <v>187268.42129966826</v>
      </c>
      <c r="I54" s="233"/>
      <c r="J54" s="707">
        <f t="shared" si="10"/>
        <v>187268.42129966826</v>
      </c>
      <c r="L54" s="707">
        <v>9.9999999999999994E-12</v>
      </c>
      <c r="M54"/>
      <c r="N54"/>
      <c r="O54"/>
      <c r="P54"/>
    </row>
    <row r="55" spans="1:248" ht="15.75" thickBot="1">
      <c r="B55" s="581" t="str">
        <f>'CUADRO DE AREAS'!C53</f>
        <v>A.P.A.U.P. Vía V-5 - KR 66 - (1)</v>
      </c>
      <c r="C55" s="162">
        <f>'CUADRO DE AREAS'!D53</f>
        <v>1237.31</v>
      </c>
      <c r="D55" s="97"/>
      <c r="E55" s="162">
        <f t="shared" si="9"/>
        <v>1237.31</v>
      </c>
      <c r="F55" s="163">
        <f>+CARGAS_PPRU!F52</f>
        <v>511.47090105525598</v>
      </c>
      <c r="G55" s="164"/>
      <c r="H55" s="713">
        <f t="shared" si="11"/>
        <v>632848.06058467878</v>
      </c>
      <c r="I55" s="233"/>
      <c r="J55" s="707">
        <f t="shared" si="10"/>
        <v>632848.06058467878</v>
      </c>
      <c r="L55" s="707">
        <v>9.9999999999999994E-12</v>
      </c>
      <c r="M55"/>
      <c r="N55"/>
      <c r="O55"/>
      <c r="P55"/>
    </row>
    <row r="56" spans="1:248" ht="15.75" thickBot="1">
      <c r="B56" s="581" t="str">
        <f>'CUADRO DE AREAS'!C54</f>
        <v>A.P.A.U.P.  Vía V-5 - KR 66 - (2)</v>
      </c>
      <c r="C56" s="162">
        <f>'CUADRO DE AREAS'!D54</f>
        <v>386.57</v>
      </c>
      <c r="D56" s="97"/>
      <c r="E56" s="162">
        <f t="shared" si="9"/>
        <v>386.57</v>
      </c>
      <c r="F56" s="163">
        <f>+CARGAS_PPRU!F53</f>
        <v>511.47090105525598</v>
      </c>
      <c r="G56" s="164"/>
      <c r="H56" s="713">
        <f t="shared" si="11"/>
        <v>197719.3062209303</v>
      </c>
      <c r="I56" s="233"/>
      <c r="J56" s="707">
        <f t="shared" si="10"/>
        <v>197719.3062209303</v>
      </c>
      <c r="L56" s="707">
        <v>9.9999999999999994E-12</v>
      </c>
      <c r="M56"/>
      <c r="N56"/>
      <c r="O56"/>
      <c r="P56"/>
    </row>
    <row r="57" spans="1:248" ht="15.75" thickBot="1">
      <c r="B57" s="581" t="str">
        <f>'CUADRO DE AREAS'!C55</f>
        <v>A.P.A.U.P.  Vía V-5 - KR 66 - (3)</v>
      </c>
      <c r="C57" s="162">
        <f>'CUADRO DE AREAS'!D55</f>
        <v>1242.01</v>
      </c>
      <c r="D57" s="97"/>
      <c r="E57" s="162">
        <f t="shared" si="9"/>
        <v>1242.01</v>
      </c>
      <c r="F57" s="163">
        <f>+CARGAS_PPRU!F54</f>
        <v>511.47090105525598</v>
      </c>
      <c r="G57" s="164"/>
      <c r="H57" s="713">
        <f t="shared" si="11"/>
        <v>635251.97381963849</v>
      </c>
      <c r="I57" s="233"/>
      <c r="J57" s="707">
        <f t="shared" si="10"/>
        <v>635251.97381963849</v>
      </c>
      <c r="L57" s="707">
        <v>9.9999999999999994E-12</v>
      </c>
      <c r="M57"/>
      <c r="N57"/>
      <c r="O57"/>
      <c r="P57"/>
    </row>
    <row r="58" spans="1:248" ht="15.75" thickBot="1">
      <c r="B58" s="581" t="str">
        <f>'CUADRO DE AREAS'!C56</f>
        <v>A.P.A.U.P.  Vía V-5 - KR 66 - (4)</v>
      </c>
      <c r="C58" s="162">
        <f>'CUADRO DE AREAS'!D56</f>
        <v>1666</v>
      </c>
      <c r="D58" s="97"/>
      <c r="E58" s="162">
        <f t="shared" si="9"/>
        <v>1666</v>
      </c>
      <c r="F58" s="163">
        <f>+CARGAS_PPRU!F55</f>
        <v>511.47090105525598</v>
      </c>
      <c r="G58" s="164"/>
      <c r="H58" s="713">
        <f t="shared" si="11"/>
        <v>852110.52115805645</v>
      </c>
      <c r="I58" s="233"/>
      <c r="J58" s="707">
        <f t="shared" si="10"/>
        <v>852110.52115805645</v>
      </c>
      <c r="L58" s="707">
        <v>9.9999999999999994E-12</v>
      </c>
      <c r="M58"/>
      <c r="N58"/>
      <c r="O58"/>
      <c r="P58"/>
    </row>
    <row r="59" spans="1:248" ht="15.75" thickBot="1">
      <c r="B59" s="581" t="str">
        <f>'CUADRO DE AREAS'!C58</f>
        <v>A.P.A.U.P.  Plazoleta Infantil</v>
      </c>
      <c r="C59" s="162">
        <f>'CUADRO DE AREAS'!D58</f>
        <v>3377.17</v>
      </c>
      <c r="D59" s="97"/>
      <c r="E59" s="162">
        <f t="shared" si="9"/>
        <v>3377.17</v>
      </c>
      <c r="F59" s="163">
        <f>+CARGAS_PPRU!F56</f>
        <v>268.05182000000002</v>
      </c>
      <c r="G59" s="164"/>
      <c r="H59" s="713">
        <f t="shared" si="11"/>
        <v>905256.56494940014</v>
      </c>
      <c r="I59" s="233"/>
      <c r="J59" s="707">
        <f t="shared" si="10"/>
        <v>905256.56494940014</v>
      </c>
      <c r="L59" s="707">
        <v>9.9999999999999994E-12</v>
      </c>
      <c r="M59"/>
      <c r="N59"/>
      <c r="O59"/>
      <c r="P59"/>
    </row>
    <row r="60" spans="1:248" ht="15.75" thickBot="1">
      <c r="B60" s="581" t="str">
        <f>'CUADRO DE AREAS'!C59</f>
        <v>A.P.A.U.P.  Plaza Parque</v>
      </c>
      <c r="C60" s="162">
        <f>'CUADRO DE AREAS'!D59</f>
        <v>1326.28</v>
      </c>
      <c r="D60" s="97"/>
      <c r="E60" s="162">
        <f t="shared" si="9"/>
        <v>1326.28</v>
      </c>
      <c r="F60" s="163">
        <f>+CARGAS_PPRU!F57</f>
        <v>268.05182000000002</v>
      </c>
      <c r="G60" s="164"/>
      <c r="H60" s="713">
        <f t="shared" si="11"/>
        <v>355511.76782960002</v>
      </c>
      <c r="I60" s="233"/>
      <c r="J60" s="707">
        <f t="shared" si="10"/>
        <v>355511.76782960002</v>
      </c>
      <c r="L60" s="707">
        <v>9.9999999999999994E-12</v>
      </c>
      <c r="M60"/>
      <c r="N60"/>
      <c r="O60"/>
      <c r="P60"/>
    </row>
    <row r="61" spans="1:248" ht="15.75" thickBot="1">
      <c r="B61" s="581" t="str">
        <f>'CUADRO DE AREAS'!C60</f>
        <v>A.P.A.U.P.  Plazoleta</v>
      </c>
      <c r="C61" s="162">
        <f>'CUADRO DE AREAS'!D60</f>
        <v>1871.56</v>
      </c>
      <c r="D61" s="97"/>
      <c r="E61" s="162">
        <f t="shared" si="9"/>
        <v>1871.56</v>
      </c>
      <c r="F61" s="163">
        <f>+CARGAS_PPRU!F58</f>
        <v>268.05182000000002</v>
      </c>
      <c r="G61" s="164"/>
      <c r="H61" s="713">
        <f t="shared" si="11"/>
        <v>501675.06423920003</v>
      </c>
      <c r="I61" s="233"/>
      <c r="J61" s="707">
        <f t="shared" si="10"/>
        <v>501675.06423920003</v>
      </c>
      <c r="L61" s="707">
        <v>9.9999999999999994E-12</v>
      </c>
      <c r="M61"/>
      <c r="N61"/>
      <c r="O61"/>
      <c r="P61"/>
      <c r="R61" s="16"/>
      <c r="S61" s="16"/>
      <c r="T61" s="16"/>
      <c r="U61" s="273"/>
      <c r="V61" s="273"/>
      <c r="X61" s="274"/>
      <c r="Y61" s="275"/>
    </row>
    <row r="62" spans="1:248" ht="15.75" thickBot="1">
      <c r="B62" s="576" t="s">
        <v>111</v>
      </c>
      <c r="C62" s="74"/>
      <c r="D62" s="577"/>
      <c r="E62" s="74"/>
      <c r="F62" s="578"/>
      <c r="G62" s="579"/>
      <c r="H62" s="712">
        <f>SUM(H63:H70)</f>
        <v>3379266.9191931677</v>
      </c>
      <c r="I62" s="580"/>
      <c r="J62" s="706">
        <f>SUM(J63:J70)</f>
        <v>3379266.9191931677</v>
      </c>
      <c r="L62" s="706">
        <f>SUM(L63:L70)</f>
        <v>3379266.9191931677</v>
      </c>
      <c r="M62"/>
      <c r="N62"/>
      <c r="O62"/>
      <c r="P62"/>
      <c r="R62" s="272"/>
      <c r="S62" s="273"/>
      <c r="T62" s="273"/>
      <c r="U62" s="273"/>
      <c r="V62" s="273"/>
      <c r="W62" s="40"/>
      <c r="X62" s="269"/>
      <c r="Y62" s="33"/>
    </row>
    <row r="63" spans="1:248" s="16" customFormat="1" ht="15.75" thickBot="1">
      <c r="A63" s="2"/>
      <c r="B63" s="581" t="s">
        <v>112</v>
      </c>
      <c r="C63" s="162">
        <v>940</v>
      </c>
      <c r="D63" s="97"/>
      <c r="E63" s="162">
        <f>SUM(C63:D63)</f>
        <v>940</v>
      </c>
      <c r="F63" s="163">
        <v>678.70358142263876</v>
      </c>
      <c r="G63" s="164"/>
      <c r="H63" s="713">
        <f>E63*F63</f>
        <v>637981.36653728038</v>
      </c>
      <c r="I63" s="233"/>
      <c r="J63" s="707">
        <f>SUM(H63:I63)</f>
        <v>637981.36653728038</v>
      </c>
      <c r="K63" s="35"/>
      <c r="L63" s="707">
        <f>SUM(J63:K63)</f>
        <v>637981.36653728038</v>
      </c>
      <c r="M63"/>
      <c r="N63"/>
      <c r="O63"/>
      <c r="P63"/>
      <c r="Y63" s="275"/>
      <c r="Z63" s="273"/>
      <c r="AA63" s="273"/>
      <c r="AB63" s="35"/>
      <c r="AC63" s="274"/>
      <c r="AD63" s="275"/>
      <c r="AE63" s="274"/>
      <c r="AF63" s="274"/>
      <c r="AG63" s="274"/>
      <c r="AH63" s="270"/>
      <c r="AI63" s="274"/>
      <c r="AJ63" s="275"/>
      <c r="AK63" s="273"/>
      <c r="AL63" s="273"/>
      <c r="AM63" s="273"/>
      <c r="AN63" s="273"/>
      <c r="AO63" s="35"/>
      <c r="AP63" s="274"/>
      <c r="AQ63" s="275"/>
      <c r="AR63" s="274"/>
      <c r="AS63" s="274"/>
      <c r="AT63" s="274"/>
      <c r="AU63" s="270"/>
      <c r="AV63" s="274"/>
      <c r="AW63" s="275"/>
      <c r="AX63" s="273"/>
      <c r="AY63" s="273"/>
      <c r="AZ63" s="273"/>
      <c r="BA63" s="273"/>
      <c r="BB63" s="35"/>
      <c r="BC63" s="274"/>
      <c r="BD63" s="275"/>
      <c r="BE63" s="274"/>
      <c r="BF63" s="274"/>
      <c r="BG63" s="274"/>
      <c r="BH63" s="270"/>
      <c r="BI63" s="274"/>
      <c r="BJ63" s="275"/>
      <c r="BK63" s="273"/>
      <c r="BL63" s="273"/>
      <c r="BM63" s="273"/>
      <c r="BN63" s="273"/>
      <c r="BO63" s="35"/>
      <c r="BP63" s="274"/>
      <c r="BQ63" s="275"/>
      <c r="BR63" s="274"/>
      <c r="BS63" s="274"/>
      <c r="BT63" s="274"/>
      <c r="BU63" s="270"/>
      <c r="BV63" s="274"/>
      <c r="BW63" s="275"/>
      <c r="BX63" s="273"/>
      <c r="BY63" s="273"/>
      <c r="BZ63" s="273"/>
      <c r="CA63" s="273"/>
      <c r="CB63" s="35"/>
      <c r="CC63" s="274"/>
      <c r="CD63" s="275"/>
      <c r="CE63" s="274"/>
      <c r="CF63" s="274"/>
      <c r="CG63" s="274"/>
      <c r="CH63" s="270"/>
      <c r="CI63" s="274"/>
      <c r="CJ63" s="275"/>
      <c r="CK63" s="273"/>
      <c r="CL63" s="273"/>
      <c r="CM63" s="273"/>
      <c r="CN63" s="273"/>
      <c r="CO63" s="35"/>
      <c r="CP63" s="274"/>
      <c r="CQ63" s="275"/>
      <c r="CR63" s="274"/>
      <c r="CS63" s="274"/>
      <c r="CT63" s="274"/>
      <c r="CU63" s="270"/>
      <c r="CV63" s="274"/>
      <c r="CW63" s="275"/>
      <c r="CX63" s="273"/>
      <c r="CY63" s="273"/>
      <c r="CZ63" s="273"/>
      <c r="DA63" s="273"/>
      <c r="DB63" s="35"/>
      <c r="DC63" s="274"/>
      <c r="DD63" s="275"/>
      <c r="DE63" s="274"/>
      <c r="DF63" s="274"/>
      <c r="DG63" s="274"/>
      <c r="DH63" s="270"/>
      <c r="DI63" s="274"/>
      <c r="DJ63" s="275"/>
      <c r="DK63" s="273"/>
      <c r="DL63" s="273"/>
      <c r="DM63" s="273"/>
      <c r="DN63" s="273"/>
      <c r="DO63" s="35"/>
      <c r="DP63" s="274"/>
      <c r="DQ63" s="275"/>
      <c r="DR63" s="274"/>
      <c r="DS63" s="274"/>
      <c r="DT63" s="274"/>
      <c r="DU63" s="270"/>
      <c r="DV63" s="274"/>
      <c r="DW63" s="275"/>
      <c r="DX63" s="273"/>
      <c r="DY63" s="273"/>
      <c r="DZ63" s="273"/>
      <c r="EA63" s="273"/>
      <c r="EB63" s="35"/>
      <c r="EC63" s="274"/>
      <c r="ED63" s="275"/>
      <c r="EE63" s="274"/>
      <c r="EF63" s="274"/>
      <c r="EG63" s="274"/>
      <c r="EH63" s="270"/>
      <c r="EI63" s="274"/>
      <c r="EJ63" s="275"/>
      <c r="EK63" s="273"/>
      <c r="EL63" s="273"/>
      <c r="EM63" s="273"/>
      <c r="EN63" s="273"/>
      <c r="EO63" s="35"/>
      <c r="EP63" s="274"/>
      <c r="EQ63" s="275"/>
      <c r="ER63" s="274"/>
      <c r="ES63" s="274"/>
      <c r="ET63" s="274"/>
      <c r="EU63" s="270"/>
      <c r="EV63" s="274"/>
      <c r="EW63" s="275"/>
      <c r="EX63" s="273"/>
      <c r="EY63" s="273"/>
      <c r="EZ63" s="273"/>
      <c r="FA63" s="273"/>
      <c r="FB63" s="35"/>
      <c r="FC63" s="274"/>
      <c r="FD63" s="275"/>
      <c r="FE63" s="274"/>
      <c r="FF63" s="274"/>
      <c r="FG63" s="274"/>
      <c r="FH63" s="270"/>
      <c r="FI63" s="274"/>
      <c r="FJ63" s="275"/>
      <c r="FK63" s="273"/>
      <c r="FL63" s="273"/>
      <c r="FM63" s="273"/>
      <c r="FN63" s="273"/>
      <c r="FO63" s="35"/>
      <c r="FP63" s="274"/>
      <c r="FQ63" s="275"/>
      <c r="FR63" s="274"/>
      <c r="FS63" s="274"/>
      <c r="FT63" s="274"/>
      <c r="FU63" s="270"/>
      <c r="FV63" s="274"/>
      <c r="FW63" s="275"/>
      <c r="FX63" s="273"/>
      <c r="FY63" s="273"/>
      <c r="FZ63" s="273"/>
      <c r="GA63" s="273"/>
      <c r="GB63" s="35"/>
      <c r="GC63" s="274"/>
      <c r="GD63" s="275"/>
      <c r="GE63" s="274"/>
      <c r="GF63" s="274"/>
      <c r="GG63" s="274"/>
      <c r="GH63" s="270"/>
      <c r="GI63" s="274"/>
      <c r="GJ63" s="275"/>
      <c r="GK63" s="273"/>
      <c r="GL63" s="273"/>
      <c r="GM63" s="273"/>
      <c r="GN63" s="273"/>
      <c r="GO63" s="35"/>
      <c r="GP63" s="274"/>
      <c r="GQ63" s="275"/>
      <c r="GR63" s="274"/>
      <c r="GS63" s="274"/>
      <c r="GT63" s="274"/>
      <c r="GU63" s="270"/>
      <c r="GV63" s="274"/>
      <c r="GW63" s="275"/>
      <c r="GX63" s="273"/>
      <c r="GY63" s="273"/>
      <c r="GZ63" s="273"/>
      <c r="HA63" s="273"/>
      <c r="HB63" s="35"/>
      <c r="HC63" s="274"/>
      <c r="HD63" s="275"/>
      <c r="HE63" s="274"/>
      <c r="HF63" s="274"/>
      <c r="HG63" s="274"/>
      <c r="HH63" s="270"/>
      <c r="HI63" s="274"/>
      <c r="HJ63" s="275"/>
      <c r="HK63" s="273"/>
      <c r="HL63" s="273"/>
      <c r="HM63" s="273"/>
      <c r="HN63" s="273"/>
      <c r="HO63" s="35"/>
      <c r="HP63" s="274"/>
      <c r="HQ63" s="275"/>
      <c r="HR63" s="274"/>
      <c r="HS63" s="274"/>
      <c r="HT63" s="274"/>
      <c r="HU63" s="270"/>
      <c r="HV63" s="274"/>
      <c r="HW63" s="275"/>
      <c r="HX63" s="273"/>
      <c r="HY63" s="273"/>
      <c r="HZ63" s="273"/>
      <c r="IA63" s="273"/>
      <c r="IB63" s="35"/>
      <c r="IC63" s="274"/>
      <c r="ID63" s="275"/>
      <c r="IE63" s="274"/>
      <c r="IF63" s="274"/>
      <c r="IG63" s="274"/>
      <c r="IH63" s="270"/>
      <c r="II63" s="274"/>
      <c r="IJ63" s="275"/>
      <c r="IK63" s="38"/>
      <c r="IL63" s="38"/>
      <c r="IM63" s="38"/>
      <c r="IN63" s="38"/>
    </row>
    <row r="64" spans="1:248" s="16" customFormat="1" ht="15.75" thickBot="1">
      <c r="A64" s="3"/>
      <c r="B64" s="581" t="s">
        <v>113</v>
      </c>
      <c r="C64" s="162">
        <v>582</v>
      </c>
      <c r="D64" s="97"/>
      <c r="E64" s="162">
        <f>SUM(C64:D64)</f>
        <v>582</v>
      </c>
      <c r="F64" s="163">
        <v>1245.3019495276867</v>
      </c>
      <c r="G64" s="164"/>
      <c r="H64" s="713">
        <f>E64*F64</f>
        <v>724765.73462511366</v>
      </c>
      <c r="I64" s="233"/>
      <c r="J64" s="707">
        <f t="shared" ref="J64:J70" si="12">SUM(H64:I64)</f>
        <v>724765.73462511366</v>
      </c>
      <c r="K64" s="35"/>
      <c r="L64" s="707">
        <f t="shared" ref="L64:L70" si="13">SUM(J64:K64)</f>
        <v>724765.73462511366</v>
      </c>
      <c r="M64"/>
      <c r="N64"/>
      <c r="O64"/>
      <c r="P64"/>
      <c r="Y64" s="275"/>
      <c r="Z64" s="273"/>
      <c r="AA64" s="273"/>
      <c r="AB64" s="40"/>
      <c r="AC64" s="269"/>
      <c r="AD64" s="33"/>
      <c r="AE64" s="269"/>
      <c r="AF64" s="269"/>
      <c r="AG64" s="269"/>
      <c r="AH64" s="270"/>
      <c r="AI64" s="271"/>
      <c r="AJ64" s="272"/>
      <c r="AK64" s="273"/>
      <c r="AL64" s="273"/>
      <c r="AM64" s="273"/>
      <c r="AN64" s="273"/>
      <c r="AO64" s="40"/>
      <c r="AP64" s="269"/>
      <c r="AQ64" s="33"/>
      <c r="AR64" s="269"/>
      <c r="AS64" s="269"/>
      <c r="AT64" s="269"/>
      <c r="AU64" s="270"/>
      <c r="AV64" s="271"/>
      <c r="AW64" s="272"/>
      <c r="AX64" s="273"/>
      <c r="AY64" s="273"/>
      <c r="AZ64" s="273"/>
      <c r="BA64" s="273"/>
      <c r="BB64" s="40"/>
      <c r="BC64" s="269"/>
      <c r="BD64" s="33"/>
      <c r="BE64" s="269"/>
      <c r="BF64" s="269"/>
      <c r="BG64" s="269"/>
      <c r="BH64" s="270"/>
      <c r="BI64" s="271"/>
      <c r="BJ64" s="272"/>
      <c r="BK64" s="273"/>
      <c r="BL64" s="273"/>
      <c r="BM64" s="273"/>
      <c r="BN64" s="273"/>
      <c r="BO64" s="40"/>
      <c r="BP64" s="269"/>
      <c r="BQ64" s="33"/>
      <c r="BR64" s="269"/>
      <c r="BS64" s="269"/>
      <c r="BT64" s="269"/>
      <c r="BU64" s="270"/>
      <c r="BV64" s="271"/>
      <c r="BW64" s="272"/>
      <c r="BX64" s="273"/>
      <c r="BY64" s="273"/>
      <c r="BZ64" s="273"/>
      <c r="CA64" s="273"/>
      <c r="CB64" s="40"/>
      <c r="CC64" s="269"/>
      <c r="CD64" s="33"/>
      <c r="CE64" s="269"/>
      <c r="CF64" s="269"/>
      <c r="CG64" s="269"/>
      <c r="CH64" s="270"/>
      <c r="CI64" s="271"/>
      <c r="CJ64" s="272"/>
      <c r="CK64" s="273"/>
      <c r="CL64" s="273"/>
      <c r="CM64" s="273"/>
      <c r="CN64" s="273"/>
      <c r="CO64" s="40"/>
      <c r="CP64" s="269"/>
      <c r="CQ64" s="33"/>
      <c r="CR64" s="269"/>
      <c r="CS64" s="269"/>
      <c r="CT64" s="269"/>
      <c r="CU64" s="270"/>
      <c r="CV64" s="271"/>
      <c r="CW64" s="272"/>
      <c r="CX64" s="273"/>
      <c r="CY64" s="273"/>
      <c r="CZ64" s="273"/>
      <c r="DA64" s="273"/>
      <c r="DB64" s="40"/>
      <c r="DC64" s="269"/>
      <c r="DD64" s="33"/>
      <c r="DE64" s="269"/>
      <c r="DF64" s="269"/>
      <c r="DG64" s="269"/>
      <c r="DH64" s="270"/>
      <c r="DI64" s="271"/>
      <c r="DJ64" s="272"/>
      <c r="DK64" s="273"/>
      <c r="DL64" s="273"/>
      <c r="DM64" s="273"/>
      <c r="DN64" s="273"/>
      <c r="DO64" s="40"/>
      <c r="DP64" s="269"/>
      <c r="DQ64" s="33"/>
      <c r="DR64" s="269"/>
      <c r="DS64" s="269"/>
      <c r="DT64" s="269"/>
      <c r="DU64" s="270"/>
      <c r="DV64" s="271"/>
      <c r="DW64" s="272"/>
      <c r="DX64" s="273"/>
      <c r="DY64" s="273"/>
      <c r="DZ64" s="273"/>
      <c r="EA64" s="273"/>
      <c r="EB64" s="40"/>
      <c r="EC64" s="269"/>
      <c r="ED64" s="33"/>
      <c r="EE64" s="269"/>
      <c r="EF64" s="269"/>
      <c r="EG64" s="269"/>
      <c r="EH64" s="270"/>
      <c r="EI64" s="271"/>
      <c r="EJ64" s="272"/>
      <c r="EK64" s="273"/>
      <c r="EL64" s="273"/>
      <c r="EM64" s="273"/>
      <c r="EN64" s="273"/>
      <c r="EO64" s="40"/>
      <c r="EP64" s="269"/>
      <c r="EQ64" s="33"/>
      <c r="ER64" s="269"/>
      <c r="ES64" s="269"/>
      <c r="ET64" s="269"/>
      <c r="EU64" s="270"/>
      <c r="EV64" s="271"/>
      <c r="EW64" s="272"/>
      <c r="EX64" s="273"/>
      <c r="EY64" s="273"/>
      <c r="EZ64" s="273"/>
      <c r="FA64" s="273"/>
      <c r="FB64" s="40"/>
      <c r="FC64" s="269"/>
      <c r="FD64" s="33"/>
      <c r="FE64" s="269"/>
      <c r="FF64" s="269"/>
      <c r="FG64" s="269"/>
      <c r="FH64" s="270"/>
      <c r="FI64" s="271"/>
      <c r="FJ64" s="272"/>
      <c r="FK64" s="273"/>
      <c r="FL64" s="273"/>
      <c r="FM64" s="273"/>
      <c r="FN64" s="273"/>
      <c r="FO64" s="40"/>
      <c r="FP64" s="269"/>
      <c r="FQ64" s="33"/>
      <c r="FR64" s="269"/>
      <c r="FS64" s="269"/>
      <c r="FT64" s="269"/>
      <c r="FU64" s="270"/>
      <c r="FV64" s="271"/>
      <c r="FW64" s="272"/>
      <c r="FX64" s="273"/>
      <c r="FY64" s="273"/>
      <c r="FZ64" s="273"/>
      <c r="GA64" s="273"/>
      <c r="GB64" s="40"/>
      <c r="GC64" s="269"/>
      <c r="GD64" s="33"/>
      <c r="GE64" s="269"/>
      <c r="GF64" s="269"/>
      <c r="GG64" s="269"/>
      <c r="GH64" s="270"/>
      <c r="GI64" s="271"/>
      <c r="GJ64" s="272"/>
      <c r="GK64" s="273"/>
      <c r="GL64" s="273"/>
      <c r="GM64" s="273"/>
      <c r="GN64" s="273"/>
      <c r="GO64" s="40"/>
      <c r="GP64" s="269"/>
      <c r="GQ64" s="33"/>
      <c r="GR64" s="269"/>
      <c r="GS64" s="269"/>
      <c r="GT64" s="269"/>
      <c r="GU64" s="270"/>
      <c r="GV64" s="271"/>
      <c r="GW64" s="272"/>
      <c r="GX64" s="273"/>
      <c r="GY64" s="273"/>
      <c r="GZ64" s="273"/>
      <c r="HA64" s="273"/>
      <c r="HB64" s="40"/>
      <c r="HC64" s="269"/>
      <c r="HD64" s="33"/>
      <c r="HE64" s="269"/>
      <c r="HF64" s="269"/>
      <c r="HG64" s="269"/>
      <c r="HH64" s="270"/>
      <c r="HI64" s="271"/>
      <c r="HJ64" s="272"/>
      <c r="HK64" s="273"/>
      <c r="HL64" s="273"/>
      <c r="HM64" s="273"/>
      <c r="HN64" s="273"/>
      <c r="HO64" s="40"/>
      <c r="HP64" s="269"/>
      <c r="HQ64" s="33"/>
      <c r="HR64" s="269"/>
      <c r="HS64" s="269"/>
      <c r="HT64" s="269"/>
      <c r="HU64" s="270"/>
      <c r="HV64" s="271"/>
      <c r="HW64" s="272"/>
      <c r="HX64" s="273"/>
      <c r="HY64" s="273"/>
      <c r="HZ64" s="273"/>
      <c r="IA64" s="273"/>
      <c r="IB64" s="40"/>
      <c r="IC64" s="269"/>
      <c r="ID64" s="33"/>
      <c r="IE64" s="269"/>
      <c r="IF64" s="269"/>
      <c r="IG64" s="269"/>
      <c r="IH64" s="270"/>
      <c r="II64" s="271"/>
      <c r="IJ64" s="272"/>
      <c r="IK64" s="38"/>
      <c r="IL64" s="38"/>
      <c r="IM64" s="38"/>
      <c r="IN64" s="38"/>
    </row>
    <row r="65" spans="1:248" s="16" customFormat="1" ht="15.75" thickBot="1">
      <c r="A65" s="2"/>
      <c r="B65" s="581" t="s">
        <v>114</v>
      </c>
      <c r="C65" s="162">
        <v>563</v>
      </c>
      <c r="D65" s="97"/>
      <c r="E65" s="162">
        <f>SUM(C65:D65)</f>
        <v>563</v>
      </c>
      <c r="F65" s="163">
        <v>2529.6362736310798</v>
      </c>
      <c r="G65" s="164"/>
      <c r="H65" s="713">
        <f>E65*F65</f>
        <v>1424185.222054298</v>
      </c>
      <c r="I65" s="233"/>
      <c r="J65" s="707">
        <f t="shared" si="12"/>
        <v>1424185.222054298</v>
      </c>
      <c r="K65" s="35"/>
      <c r="L65" s="707">
        <f t="shared" si="13"/>
        <v>1424185.222054298</v>
      </c>
      <c r="M65"/>
      <c r="N65"/>
      <c r="O65"/>
      <c r="P65"/>
      <c r="Y65" s="275"/>
      <c r="Z65" s="273"/>
      <c r="AA65" s="273"/>
      <c r="AB65" s="35"/>
      <c r="AC65" s="274"/>
      <c r="AD65" s="275"/>
      <c r="AE65" s="274"/>
      <c r="AF65" s="274"/>
      <c r="AG65" s="274"/>
      <c r="AH65" s="270"/>
      <c r="AI65" s="274"/>
      <c r="AJ65" s="275"/>
      <c r="AK65" s="273"/>
      <c r="AL65" s="273"/>
      <c r="AM65" s="273"/>
      <c r="AN65" s="273"/>
      <c r="AO65" s="35"/>
      <c r="AP65" s="274"/>
      <c r="AQ65" s="275"/>
      <c r="AR65" s="274"/>
      <c r="AS65" s="274"/>
      <c r="AT65" s="274"/>
      <c r="AU65" s="270"/>
      <c r="AV65" s="274"/>
      <c r="AW65" s="275"/>
      <c r="AX65" s="273"/>
      <c r="AY65" s="273"/>
      <c r="AZ65" s="273"/>
      <c r="BA65" s="273"/>
      <c r="BB65" s="35"/>
      <c r="BC65" s="274"/>
      <c r="BD65" s="275"/>
      <c r="BE65" s="274"/>
      <c r="BF65" s="274"/>
      <c r="BG65" s="274"/>
      <c r="BH65" s="270"/>
      <c r="BI65" s="274"/>
      <c r="BJ65" s="275"/>
      <c r="BK65" s="273"/>
      <c r="BL65" s="273"/>
      <c r="BM65" s="273"/>
      <c r="BN65" s="273"/>
      <c r="BO65" s="35"/>
      <c r="BP65" s="274"/>
      <c r="BQ65" s="275"/>
      <c r="BR65" s="274"/>
      <c r="BS65" s="274"/>
      <c r="BT65" s="274"/>
      <c r="BU65" s="270"/>
      <c r="BV65" s="274"/>
      <c r="BW65" s="275"/>
      <c r="BX65" s="273"/>
      <c r="BY65" s="273"/>
      <c r="BZ65" s="273"/>
      <c r="CA65" s="273"/>
      <c r="CB65" s="35"/>
      <c r="CC65" s="274"/>
      <c r="CD65" s="275"/>
      <c r="CE65" s="274"/>
      <c r="CF65" s="274"/>
      <c r="CG65" s="274"/>
      <c r="CH65" s="270"/>
      <c r="CI65" s="274"/>
      <c r="CJ65" s="275"/>
      <c r="CK65" s="273"/>
      <c r="CL65" s="273"/>
      <c r="CM65" s="273"/>
      <c r="CN65" s="273"/>
      <c r="CO65" s="35"/>
      <c r="CP65" s="274"/>
      <c r="CQ65" s="275"/>
      <c r="CR65" s="274"/>
      <c r="CS65" s="274"/>
      <c r="CT65" s="274"/>
      <c r="CU65" s="270"/>
      <c r="CV65" s="274"/>
      <c r="CW65" s="275"/>
      <c r="CX65" s="273"/>
      <c r="CY65" s="273"/>
      <c r="CZ65" s="273"/>
      <c r="DA65" s="273"/>
      <c r="DB65" s="35"/>
      <c r="DC65" s="274"/>
      <c r="DD65" s="275"/>
      <c r="DE65" s="274"/>
      <c r="DF65" s="274"/>
      <c r="DG65" s="274"/>
      <c r="DH65" s="270"/>
      <c r="DI65" s="274"/>
      <c r="DJ65" s="275"/>
      <c r="DK65" s="273"/>
      <c r="DL65" s="273"/>
      <c r="DM65" s="273"/>
      <c r="DN65" s="273"/>
      <c r="DO65" s="35"/>
      <c r="DP65" s="274"/>
      <c r="DQ65" s="275"/>
      <c r="DR65" s="274"/>
      <c r="DS65" s="274"/>
      <c r="DT65" s="274"/>
      <c r="DU65" s="270"/>
      <c r="DV65" s="274"/>
      <c r="DW65" s="275"/>
      <c r="DX65" s="273"/>
      <c r="DY65" s="273"/>
      <c r="DZ65" s="273"/>
      <c r="EA65" s="273"/>
      <c r="EB65" s="35"/>
      <c r="EC65" s="274"/>
      <c r="ED65" s="275"/>
      <c r="EE65" s="274"/>
      <c r="EF65" s="274"/>
      <c r="EG65" s="274"/>
      <c r="EH65" s="270"/>
      <c r="EI65" s="274"/>
      <c r="EJ65" s="275"/>
      <c r="EK65" s="273"/>
      <c r="EL65" s="273"/>
      <c r="EM65" s="273"/>
      <c r="EN65" s="273"/>
      <c r="EO65" s="35"/>
      <c r="EP65" s="274"/>
      <c r="EQ65" s="275"/>
      <c r="ER65" s="274"/>
      <c r="ES65" s="274"/>
      <c r="ET65" s="274"/>
      <c r="EU65" s="270"/>
      <c r="EV65" s="274"/>
      <c r="EW65" s="275"/>
      <c r="EX65" s="273"/>
      <c r="EY65" s="273"/>
      <c r="EZ65" s="273"/>
      <c r="FA65" s="273"/>
      <c r="FB65" s="35"/>
      <c r="FC65" s="274"/>
      <c r="FD65" s="275"/>
      <c r="FE65" s="274"/>
      <c r="FF65" s="274"/>
      <c r="FG65" s="274"/>
      <c r="FH65" s="270"/>
      <c r="FI65" s="274"/>
      <c r="FJ65" s="275"/>
      <c r="FK65" s="273"/>
      <c r="FL65" s="273"/>
      <c r="FM65" s="273"/>
      <c r="FN65" s="273"/>
      <c r="FO65" s="35"/>
      <c r="FP65" s="274"/>
      <c r="FQ65" s="275"/>
      <c r="FR65" s="274"/>
      <c r="FS65" s="274"/>
      <c r="FT65" s="274"/>
      <c r="FU65" s="270"/>
      <c r="FV65" s="274"/>
      <c r="FW65" s="275"/>
      <c r="FX65" s="273"/>
      <c r="FY65" s="273"/>
      <c r="FZ65" s="273"/>
      <c r="GA65" s="273"/>
      <c r="GB65" s="35"/>
      <c r="GC65" s="274"/>
      <c r="GD65" s="275"/>
      <c r="GE65" s="274"/>
      <c r="GF65" s="274"/>
      <c r="GG65" s="274"/>
      <c r="GH65" s="270"/>
      <c r="GI65" s="274"/>
      <c r="GJ65" s="275"/>
      <c r="GK65" s="273"/>
      <c r="GL65" s="273"/>
      <c r="GM65" s="273"/>
      <c r="GN65" s="273"/>
      <c r="GO65" s="35"/>
      <c r="GP65" s="274"/>
      <c r="GQ65" s="275"/>
      <c r="GR65" s="274"/>
      <c r="GS65" s="274"/>
      <c r="GT65" s="274"/>
      <c r="GU65" s="270"/>
      <c r="GV65" s="274"/>
      <c r="GW65" s="275"/>
      <c r="GX65" s="273"/>
      <c r="GY65" s="273"/>
      <c r="GZ65" s="273"/>
      <c r="HA65" s="273"/>
      <c r="HB65" s="35"/>
      <c r="HC65" s="274"/>
      <c r="HD65" s="275"/>
      <c r="HE65" s="274"/>
      <c r="HF65" s="274"/>
      <c r="HG65" s="274"/>
      <c r="HH65" s="270"/>
      <c r="HI65" s="274"/>
      <c r="HJ65" s="275"/>
      <c r="HK65" s="273"/>
      <c r="HL65" s="273"/>
      <c r="HM65" s="273"/>
      <c r="HN65" s="273"/>
      <c r="HO65" s="35"/>
      <c r="HP65" s="274"/>
      <c r="HQ65" s="275"/>
      <c r="HR65" s="274"/>
      <c r="HS65" s="274"/>
      <c r="HT65" s="274"/>
      <c r="HU65" s="270"/>
      <c r="HV65" s="274"/>
      <c r="HW65" s="275"/>
      <c r="HX65" s="273"/>
      <c r="HY65" s="273"/>
      <c r="HZ65" s="273"/>
      <c r="IA65" s="273"/>
      <c r="IB65" s="35"/>
      <c r="IC65" s="274"/>
      <c r="ID65" s="275"/>
      <c r="IE65" s="274"/>
      <c r="IF65" s="274"/>
      <c r="IG65" s="274"/>
      <c r="IH65" s="270"/>
      <c r="II65" s="274"/>
      <c r="IJ65" s="275"/>
      <c r="IK65" s="38"/>
      <c r="IL65" s="38"/>
      <c r="IM65" s="38"/>
      <c r="IN65" s="38"/>
    </row>
    <row r="66" spans="1:248" s="16" customFormat="1" ht="15.75" thickBot="1">
      <c r="A66" s="2"/>
      <c r="B66" s="581" t="s">
        <v>115</v>
      </c>
      <c r="C66" s="162"/>
      <c r="D66" s="97"/>
      <c r="E66" s="162"/>
      <c r="F66" s="394">
        <v>0.05</v>
      </c>
      <c r="G66" s="164"/>
      <c r="H66" s="713">
        <f>SUM($J$63:$J$65)*F66</f>
        <v>139346.61616083462</v>
      </c>
      <c r="I66" s="233"/>
      <c r="J66" s="707">
        <f t="shared" si="12"/>
        <v>139346.61616083462</v>
      </c>
      <c r="K66" s="35"/>
      <c r="L66" s="707">
        <f t="shared" si="13"/>
        <v>139346.61616083462</v>
      </c>
      <c r="M66"/>
      <c r="N66"/>
      <c r="O66"/>
      <c r="P66"/>
      <c r="Y66" s="275"/>
      <c r="Z66" s="273"/>
      <c r="AA66" s="273"/>
      <c r="AB66" s="35"/>
      <c r="AC66" s="274"/>
      <c r="AD66" s="275"/>
      <c r="AE66" s="274"/>
      <c r="AF66" s="274"/>
      <c r="AG66" s="274"/>
      <c r="AH66" s="270"/>
      <c r="AI66" s="274"/>
      <c r="AJ66" s="275"/>
      <c r="AK66" s="273"/>
      <c r="AL66" s="273"/>
      <c r="AM66" s="273"/>
      <c r="AN66" s="273"/>
      <c r="AO66" s="35"/>
      <c r="AP66" s="274"/>
      <c r="AQ66" s="275"/>
      <c r="AR66" s="274"/>
      <c r="AS66" s="274"/>
      <c r="AT66" s="274"/>
      <c r="AU66" s="270"/>
      <c r="AV66" s="274"/>
      <c r="AW66" s="275"/>
      <c r="AX66" s="273"/>
      <c r="AY66" s="273"/>
      <c r="AZ66" s="273"/>
      <c r="BA66" s="273"/>
      <c r="BB66" s="35"/>
      <c r="BC66" s="274"/>
      <c r="BD66" s="275"/>
      <c r="BE66" s="274"/>
      <c r="BF66" s="274"/>
      <c r="BG66" s="274"/>
      <c r="BH66" s="270"/>
      <c r="BI66" s="274"/>
      <c r="BJ66" s="275"/>
      <c r="BK66" s="273"/>
      <c r="BL66" s="273"/>
      <c r="BM66" s="273"/>
      <c r="BN66" s="273"/>
      <c r="BO66" s="35"/>
      <c r="BP66" s="274"/>
      <c r="BQ66" s="275"/>
      <c r="BR66" s="274"/>
      <c r="BS66" s="274"/>
      <c r="BT66" s="274"/>
      <c r="BU66" s="270"/>
      <c r="BV66" s="274"/>
      <c r="BW66" s="275"/>
      <c r="BX66" s="273"/>
      <c r="BY66" s="273"/>
      <c r="BZ66" s="273"/>
      <c r="CA66" s="273"/>
      <c r="CB66" s="35"/>
      <c r="CC66" s="274"/>
      <c r="CD66" s="275"/>
      <c r="CE66" s="274"/>
      <c r="CF66" s="274"/>
      <c r="CG66" s="274"/>
      <c r="CH66" s="270"/>
      <c r="CI66" s="274"/>
      <c r="CJ66" s="275"/>
      <c r="CK66" s="273"/>
      <c r="CL66" s="273"/>
      <c r="CM66" s="273"/>
      <c r="CN66" s="273"/>
      <c r="CO66" s="35"/>
      <c r="CP66" s="274"/>
      <c r="CQ66" s="275"/>
      <c r="CR66" s="274"/>
      <c r="CS66" s="274"/>
      <c r="CT66" s="274"/>
      <c r="CU66" s="270"/>
      <c r="CV66" s="274"/>
      <c r="CW66" s="275"/>
      <c r="CX66" s="273"/>
      <c r="CY66" s="273"/>
      <c r="CZ66" s="273"/>
      <c r="DA66" s="273"/>
      <c r="DB66" s="35"/>
      <c r="DC66" s="274"/>
      <c r="DD66" s="275"/>
      <c r="DE66" s="274"/>
      <c r="DF66" s="274"/>
      <c r="DG66" s="274"/>
      <c r="DH66" s="270"/>
      <c r="DI66" s="274"/>
      <c r="DJ66" s="275"/>
      <c r="DK66" s="273"/>
      <c r="DL66" s="273"/>
      <c r="DM66" s="273"/>
      <c r="DN66" s="273"/>
      <c r="DO66" s="35"/>
      <c r="DP66" s="274"/>
      <c r="DQ66" s="275"/>
      <c r="DR66" s="274"/>
      <c r="DS66" s="274"/>
      <c r="DT66" s="274"/>
      <c r="DU66" s="270"/>
      <c r="DV66" s="274"/>
      <c r="DW66" s="275"/>
      <c r="DX66" s="273"/>
      <c r="DY66" s="273"/>
      <c r="DZ66" s="273"/>
      <c r="EA66" s="273"/>
      <c r="EB66" s="35"/>
      <c r="EC66" s="274"/>
      <c r="ED66" s="275"/>
      <c r="EE66" s="274"/>
      <c r="EF66" s="274"/>
      <c r="EG66" s="274"/>
      <c r="EH66" s="270"/>
      <c r="EI66" s="274"/>
      <c r="EJ66" s="275"/>
      <c r="EK66" s="273"/>
      <c r="EL66" s="273"/>
      <c r="EM66" s="273"/>
      <c r="EN66" s="273"/>
      <c r="EO66" s="35"/>
      <c r="EP66" s="274"/>
      <c r="EQ66" s="275"/>
      <c r="ER66" s="274"/>
      <c r="ES66" s="274"/>
      <c r="ET66" s="274"/>
      <c r="EU66" s="270"/>
      <c r="EV66" s="274"/>
      <c r="EW66" s="275"/>
      <c r="EX66" s="273"/>
      <c r="EY66" s="273"/>
      <c r="EZ66" s="273"/>
      <c r="FA66" s="273"/>
      <c r="FB66" s="35"/>
      <c r="FC66" s="274"/>
      <c r="FD66" s="275"/>
      <c r="FE66" s="274"/>
      <c r="FF66" s="274"/>
      <c r="FG66" s="274"/>
      <c r="FH66" s="270"/>
      <c r="FI66" s="274"/>
      <c r="FJ66" s="275"/>
      <c r="FK66" s="273"/>
      <c r="FL66" s="273"/>
      <c r="FM66" s="273"/>
      <c r="FN66" s="273"/>
      <c r="FO66" s="35"/>
      <c r="FP66" s="274"/>
      <c r="FQ66" s="275"/>
      <c r="FR66" s="274"/>
      <c r="FS66" s="274"/>
      <c r="FT66" s="274"/>
      <c r="FU66" s="270"/>
      <c r="FV66" s="274"/>
      <c r="FW66" s="275"/>
      <c r="FX66" s="273"/>
      <c r="FY66" s="273"/>
      <c r="FZ66" s="273"/>
      <c r="GA66" s="273"/>
      <c r="GB66" s="35"/>
      <c r="GC66" s="274"/>
      <c r="GD66" s="275"/>
      <c r="GE66" s="274"/>
      <c r="GF66" s="274"/>
      <c r="GG66" s="274"/>
      <c r="GH66" s="270"/>
      <c r="GI66" s="274"/>
      <c r="GJ66" s="275"/>
      <c r="GK66" s="273"/>
      <c r="GL66" s="273"/>
      <c r="GM66" s="273"/>
      <c r="GN66" s="273"/>
      <c r="GO66" s="35"/>
      <c r="GP66" s="274"/>
      <c r="GQ66" s="275"/>
      <c r="GR66" s="274"/>
      <c r="GS66" s="274"/>
      <c r="GT66" s="274"/>
      <c r="GU66" s="270"/>
      <c r="GV66" s="274"/>
      <c r="GW66" s="275"/>
      <c r="GX66" s="273"/>
      <c r="GY66" s="273"/>
      <c r="GZ66" s="273"/>
      <c r="HA66" s="273"/>
      <c r="HB66" s="35"/>
      <c r="HC66" s="274"/>
      <c r="HD66" s="275"/>
      <c r="HE66" s="274"/>
      <c r="HF66" s="274"/>
      <c r="HG66" s="274"/>
      <c r="HH66" s="270"/>
      <c r="HI66" s="274"/>
      <c r="HJ66" s="275"/>
      <c r="HK66" s="273"/>
      <c r="HL66" s="273"/>
      <c r="HM66" s="273"/>
      <c r="HN66" s="273"/>
      <c r="HO66" s="35"/>
      <c r="HP66" s="274"/>
      <c r="HQ66" s="275"/>
      <c r="HR66" s="274"/>
      <c r="HS66" s="274"/>
      <c r="HT66" s="274"/>
      <c r="HU66" s="270"/>
      <c r="HV66" s="274"/>
      <c r="HW66" s="275"/>
      <c r="HX66" s="273"/>
      <c r="HY66" s="273"/>
      <c r="HZ66" s="273"/>
      <c r="IA66" s="273"/>
      <c r="IB66" s="35"/>
      <c r="IC66" s="274"/>
      <c r="ID66" s="275"/>
      <c r="IE66" s="274"/>
      <c r="IF66" s="274"/>
      <c r="IG66" s="274"/>
      <c r="IH66" s="270"/>
      <c r="II66" s="274"/>
      <c r="IJ66" s="275"/>
      <c r="IK66" s="38"/>
      <c r="IL66" s="38"/>
      <c r="IM66" s="38"/>
      <c r="IN66" s="38"/>
    </row>
    <row r="67" spans="1:248" s="16" customFormat="1" ht="15.75" thickBot="1">
      <c r="A67" s="2"/>
      <c r="B67" s="581" t="s">
        <v>116</v>
      </c>
      <c r="C67" s="162"/>
      <c r="D67" s="97"/>
      <c r="E67" s="162"/>
      <c r="F67" s="394">
        <v>0.1</v>
      </c>
      <c r="G67" s="164"/>
      <c r="H67" s="713">
        <f>SUM($J$63:$J$66)*F67</f>
        <v>292627.8939377527</v>
      </c>
      <c r="I67" s="233"/>
      <c r="J67" s="707">
        <f t="shared" si="12"/>
        <v>292627.8939377527</v>
      </c>
      <c r="K67" s="35"/>
      <c r="L67" s="707">
        <f t="shared" si="13"/>
        <v>292627.8939377527</v>
      </c>
      <c r="M67"/>
      <c r="N67"/>
      <c r="O67"/>
      <c r="P67"/>
      <c r="Y67" s="275"/>
      <c r="Z67" s="273"/>
      <c r="AA67" s="273"/>
      <c r="AB67" s="35"/>
      <c r="AC67" s="274"/>
      <c r="AD67" s="275"/>
      <c r="AE67" s="274"/>
      <c r="AF67" s="274"/>
      <c r="AG67" s="274"/>
      <c r="AH67" s="270"/>
      <c r="AI67" s="274"/>
      <c r="AJ67" s="275"/>
      <c r="AK67" s="273"/>
      <c r="AL67" s="273"/>
      <c r="AM67" s="273"/>
      <c r="AN67" s="273"/>
      <c r="AO67" s="35"/>
      <c r="AP67" s="274"/>
      <c r="AQ67" s="275"/>
      <c r="AR67" s="274"/>
      <c r="AS67" s="274"/>
      <c r="AT67" s="274"/>
      <c r="AU67" s="270"/>
      <c r="AV67" s="274"/>
      <c r="AW67" s="275"/>
      <c r="AX67" s="273"/>
      <c r="AY67" s="273"/>
      <c r="AZ67" s="273"/>
      <c r="BA67" s="273"/>
      <c r="BB67" s="35"/>
      <c r="BC67" s="274"/>
      <c r="BD67" s="275"/>
      <c r="BE67" s="274"/>
      <c r="BF67" s="274"/>
      <c r="BG67" s="274"/>
      <c r="BH67" s="270"/>
      <c r="BI67" s="274"/>
      <c r="BJ67" s="275"/>
      <c r="BK67" s="273"/>
      <c r="BL67" s="273"/>
      <c r="BM67" s="273"/>
      <c r="BN67" s="273"/>
      <c r="BO67" s="35"/>
      <c r="BP67" s="274"/>
      <c r="BQ67" s="275"/>
      <c r="BR67" s="274"/>
      <c r="BS67" s="274"/>
      <c r="BT67" s="274"/>
      <c r="BU67" s="270"/>
      <c r="BV67" s="274"/>
      <c r="BW67" s="275"/>
      <c r="BX67" s="273"/>
      <c r="BY67" s="273"/>
      <c r="BZ67" s="273"/>
      <c r="CA67" s="273"/>
      <c r="CB67" s="35"/>
      <c r="CC67" s="274"/>
      <c r="CD67" s="275"/>
      <c r="CE67" s="274"/>
      <c r="CF67" s="274"/>
      <c r="CG67" s="274"/>
      <c r="CH67" s="270"/>
      <c r="CI67" s="274"/>
      <c r="CJ67" s="275"/>
      <c r="CK67" s="273"/>
      <c r="CL67" s="273"/>
      <c r="CM67" s="273"/>
      <c r="CN67" s="273"/>
      <c r="CO67" s="35"/>
      <c r="CP67" s="274"/>
      <c r="CQ67" s="275"/>
      <c r="CR67" s="274"/>
      <c r="CS67" s="274"/>
      <c r="CT67" s="274"/>
      <c r="CU67" s="270"/>
      <c r="CV67" s="274"/>
      <c r="CW67" s="275"/>
      <c r="CX67" s="273"/>
      <c r="CY67" s="273"/>
      <c r="CZ67" s="273"/>
      <c r="DA67" s="273"/>
      <c r="DB67" s="35"/>
      <c r="DC67" s="274"/>
      <c r="DD67" s="275"/>
      <c r="DE67" s="274"/>
      <c r="DF67" s="274"/>
      <c r="DG67" s="274"/>
      <c r="DH67" s="270"/>
      <c r="DI67" s="274"/>
      <c r="DJ67" s="275"/>
      <c r="DK67" s="273"/>
      <c r="DL67" s="273"/>
      <c r="DM67" s="273"/>
      <c r="DN67" s="273"/>
      <c r="DO67" s="35"/>
      <c r="DP67" s="274"/>
      <c r="DQ67" s="275"/>
      <c r="DR67" s="274"/>
      <c r="DS67" s="274"/>
      <c r="DT67" s="274"/>
      <c r="DU67" s="270"/>
      <c r="DV67" s="274"/>
      <c r="DW67" s="275"/>
      <c r="DX67" s="273"/>
      <c r="DY67" s="273"/>
      <c r="DZ67" s="273"/>
      <c r="EA67" s="273"/>
      <c r="EB67" s="35"/>
      <c r="EC67" s="274"/>
      <c r="ED67" s="275"/>
      <c r="EE67" s="274"/>
      <c r="EF67" s="274"/>
      <c r="EG67" s="274"/>
      <c r="EH67" s="270"/>
      <c r="EI67" s="274"/>
      <c r="EJ67" s="275"/>
      <c r="EK67" s="273"/>
      <c r="EL67" s="273"/>
      <c r="EM67" s="273"/>
      <c r="EN67" s="273"/>
      <c r="EO67" s="35"/>
      <c r="EP67" s="274"/>
      <c r="EQ67" s="275"/>
      <c r="ER67" s="274"/>
      <c r="ES67" s="274"/>
      <c r="ET67" s="274"/>
      <c r="EU67" s="270"/>
      <c r="EV67" s="274"/>
      <c r="EW67" s="275"/>
      <c r="EX67" s="273"/>
      <c r="EY67" s="273"/>
      <c r="EZ67" s="273"/>
      <c r="FA67" s="273"/>
      <c r="FB67" s="35"/>
      <c r="FC67" s="274"/>
      <c r="FD67" s="275"/>
      <c r="FE67" s="274"/>
      <c r="FF67" s="274"/>
      <c r="FG67" s="274"/>
      <c r="FH67" s="270"/>
      <c r="FI67" s="274"/>
      <c r="FJ67" s="275"/>
      <c r="FK67" s="273"/>
      <c r="FL67" s="273"/>
      <c r="FM67" s="273"/>
      <c r="FN67" s="273"/>
      <c r="FO67" s="35"/>
      <c r="FP67" s="274"/>
      <c r="FQ67" s="275"/>
      <c r="FR67" s="274"/>
      <c r="FS67" s="274"/>
      <c r="FT67" s="274"/>
      <c r="FU67" s="270"/>
      <c r="FV67" s="274"/>
      <c r="FW67" s="275"/>
      <c r="FX67" s="273"/>
      <c r="FY67" s="273"/>
      <c r="FZ67" s="273"/>
      <c r="GA67" s="273"/>
      <c r="GB67" s="35"/>
      <c r="GC67" s="274"/>
      <c r="GD67" s="275"/>
      <c r="GE67" s="274"/>
      <c r="GF67" s="274"/>
      <c r="GG67" s="274"/>
      <c r="GH67" s="270"/>
      <c r="GI67" s="274"/>
      <c r="GJ67" s="275"/>
      <c r="GK67" s="273"/>
      <c r="GL67" s="273"/>
      <c r="GM67" s="273"/>
      <c r="GN67" s="273"/>
      <c r="GO67" s="35"/>
      <c r="GP67" s="274"/>
      <c r="GQ67" s="275"/>
      <c r="GR67" s="274"/>
      <c r="GS67" s="274"/>
      <c r="GT67" s="274"/>
      <c r="GU67" s="270"/>
      <c r="GV67" s="274"/>
      <c r="GW67" s="275"/>
      <c r="GX67" s="273"/>
      <c r="GY67" s="273"/>
      <c r="GZ67" s="273"/>
      <c r="HA67" s="273"/>
      <c r="HB67" s="35"/>
      <c r="HC67" s="274"/>
      <c r="HD67" s="275"/>
      <c r="HE67" s="274"/>
      <c r="HF67" s="274"/>
      <c r="HG67" s="274"/>
      <c r="HH67" s="270"/>
      <c r="HI67" s="274"/>
      <c r="HJ67" s="275"/>
      <c r="HK67" s="273"/>
      <c r="HL67" s="273"/>
      <c r="HM67" s="273"/>
      <c r="HN67" s="273"/>
      <c r="HO67" s="35"/>
      <c r="HP67" s="274"/>
      <c r="HQ67" s="275"/>
      <c r="HR67" s="274"/>
      <c r="HS67" s="274"/>
      <c r="HT67" s="274"/>
      <c r="HU67" s="270"/>
      <c r="HV67" s="274"/>
      <c r="HW67" s="275"/>
      <c r="HX67" s="273"/>
      <c r="HY67" s="273"/>
      <c r="HZ67" s="273"/>
      <c r="IA67" s="273"/>
      <c r="IB67" s="35"/>
      <c r="IC67" s="274"/>
      <c r="ID67" s="275"/>
      <c r="IE67" s="274"/>
      <c r="IF67" s="274"/>
      <c r="IG67" s="274"/>
      <c r="IH67" s="270"/>
      <c r="II67" s="274"/>
      <c r="IJ67" s="275"/>
      <c r="IK67" s="38"/>
      <c r="IL67" s="38"/>
      <c r="IM67" s="38"/>
      <c r="IN67" s="38"/>
    </row>
    <row r="68" spans="1:248" s="16" customFormat="1" ht="15.75" thickBot="1">
      <c r="A68" s="2"/>
      <c r="B68" s="581" t="s">
        <v>117</v>
      </c>
      <c r="C68" s="162"/>
      <c r="D68" s="97"/>
      <c r="E68" s="162"/>
      <c r="F68" s="394">
        <v>0.02</v>
      </c>
      <c r="G68" s="164"/>
      <c r="H68" s="713">
        <f>SUM($J$63:$J$66)*F68</f>
        <v>58525.578787550534</v>
      </c>
      <c r="I68" s="233"/>
      <c r="J68" s="707">
        <f t="shared" si="12"/>
        <v>58525.578787550534</v>
      </c>
      <c r="K68" s="35"/>
      <c r="L68" s="707">
        <f t="shared" si="13"/>
        <v>58525.578787550534</v>
      </c>
      <c r="M68"/>
      <c r="N68"/>
      <c r="O68"/>
      <c r="P68"/>
      <c r="Y68" s="275"/>
      <c r="Z68" s="273"/>
      <c r="AA68" s="273"/>
      <c r="AB68" s="35"/>
      <c r="AC68" s="274"/>
      <c r="AD68" s="275"/>
      <c r="AE68" s="274"/>
      <c r="AF68" s="274"/>
      <c r="AG68" s="274"/>
      <c r="AH68" s="270"/>
      <c r="AI68" s="274"/>
      <c r="AJ68" s="275"/>
      <c r="AK68" s="273"/>
      <c r="AL68" s="273"/>
      <c r="AM68" s="273"/>
      <c r="AN68" s="273"/>
      <c r="AO68" s="35"/>
      <c r="AP68" s="274"/>
      <c r="AQ68" s="275"/>
      <c r="AR68" s="274"/>
      <c r="AS68" s="274"/>
      <c r="AT68" s="274"/>
      <c r="AU68" s="270"/>
      <c r="AV68" s="274"/>
      <c r="AW68" s="275"/>
      <c r="AX68" s="273"/>
      <c r="AY68" s="273"/>
      <c r="AZ68" s="273"/>
      <c r="BA68" s="273"/>
      <c r="BB68" s="35"/>
      <c r="BC68" s="274"/>
      <c r="BD68" s="275"/>
      <c r="BE68" s="274"/>
      <c r="BF68" s="274"/>
      <c r="BG68" s="274"/>
      <c r="BH68" s="270"/>
      <c r="BI68" s="274"/>
      <c r="BJ68" s="275"/>
      <c r="BK68" s="273"/>
      <c r="BL68" s="273"/>
      <c r="BM68" s="273"/>
      <c r="BN68" s="273"/>
      <c r="BO68" s="35"/>
      <c r="BP68" s="274"/>
      <c r="BQ68" s="275"/>
      <c r="BR68" s="274"/>
      <c r="BS68" s="274"/>
      <c r="BT68" s="274"/>
      <c r="BU68" s="270"/>
      <c r="BV68" s="274"/>
      <c r="BW68" s="275"/>
      <c r="BX68" s="273"/>
      <c r="BY68" s="273"/>
      <c r="BZ68" s="273"/>
      <c r="CA68" s="273"/>
      <c r="CB68" s="35"/>
      <c r="CC68" s="274"/>
      <c r="CD68" s="275"/>
      <c r="CE68" s="274"/>
      <c r="CF68" s="274"/>
      <c r="CG68" s="274"/>
      <c r="CH68" s="270"/>
      <c r="CI68" s="274"/>
      <c r="CJ68" s="275"/>
      <c r="CK68" s="273"/>
      <c r="CL68" s="273"/>
      <c r="CM68" s="273"/>
      <c r="CN68" s="273"/>
      <c r="CO68" s="35"/>
      <c r="CP68" s="274"/>
      <c r="CQ68" s="275"/>
      <c r="CR68" s="274"/>
      <c r="CS68" s="274"/>
      <c r="CT68" s="274"/>
      <c r="CU68" s="270"/>
      <c r="CV68" s="274"/>
      <c r="CW68" s="275"/>
      <c r="CX68" s="273"/>
      <c r="CY68" s="273"/>
      <c r="CZ68" s="273"/>
      <c r="DA68" s="273"/>
      <c r="DB68" s="35"/>
      <c r="DC68" s="274"/>
      <c r="DD68" s="275"/>
      <c r="DE68" s="274"/>
      <c r="DF68" s="274"/>
      <c r="DG68" s="274"/>
      <c r="DH68" s="270"/>
      <c r="DI68" s="274"/>
      <c r="DJ68" s="275"/>
      <c r="DK68" s="273"/>
      <c r="DL68" s="273"/>
      <c r="DM68" s="273"/>
      <c r="DN68" s="273"/>
      <c r="DO68" s="35"/>
      <c r="DP68" s="274"/>
      <c r="DQ68" s="275"/>
      <c r="DR68" s="274"/>
      <c r="DS68" s="274"/>
      <c r="DT68" s="274"/>
      <c r="DU68" s="270"/>
      <c r="DV68" s="274"/>
      <c r="DW68" s="275"/>
      <c r="DX68" s="273"/>
      <c r="DY68" s="273"/>
      <c r="DZ68" s="273"/>
      <c r="EA68" s="273"/>
      <c r="EB68" s="35"/>
      <c r="EC68" s="274"/>
      <c r="ED68" s="275"/>
      <c r="EE68" s="274"/>
      <c r="EF68" s="274"/>
      <c r="EG68" s="274"/>
      <c r="EH68" s="270"/>
      <c r="EI68" s="274"/>
      <c r="EJ68" s="275"/>
      <c r="EK68" s="273"/>
      <c r="EL68" s="273"/>
      <c r="EM68" s="273"/>
      <c r="EN68" s="273"/>
      <c r="EO68" s="35"/>
      <c r="EP68" s="274"/>
      <c r="EQ68" s="275"/>
      <c r="ER68" s="274"/>
      <c r="ES68" s="274"/>
      <c r="ET68" s="274"/>
      <c r="EU68" s="270"/>
      <c r="EV68" s="274"/>
      <c r="EW68" s="275"/>
      <c r="EX68" s="273"/>
      <c r="EY68" s="273"/>
      <c r="EZ68" s="273"/>
      <c r="FA68" s="273"/>
      <c r="FB68" s="35"/>
      <c r="FC68" s="274"/>
      <c r="FD68" s="275"/>
      <c r="FE68" s="274"/>
      <c r="FF68" s="274"/>
      <c r="FG68" s="274"/>
      <c r="FH68" s="270"/>
      <c r="FI68" s="274"/>
      <c r="FJ68" s="275"/>
      <c r="FK68" s="273"/>
      <c r="FL68" s="273"/>
      <c r="FM68" s="273"/>
      <c r="FN68" s="273"/>
      <c r="FO68" s="35"/>
      <c r="FP68" s="274"/>
      <c r="FQ68" s="275"/>
      <c r="FR68" s="274"/>
      <c r="FS68" s="274"/>
      <c r="FT68" s="274"/>
      <c r="FU68" s="270"/>
      <c r="FV68" s="274"/>
      <c r="FW68" s="275"/>
      <c r="FX68" s="273"/>
      <c r="FY68" s="273"/>
      <c r="FZ68" s="273"/>
      <c r="GA68" s="273"/>
      <c r="GB68" s="35"/>
      <c r="GC68" s="274"/>
      <c r="GD68" s="275"/>
      <c r="GE68" s="274"/>
      <c r="GF68" s="274"/>
      <c r="GG68" s="274"/>
      <c r="GH68" s="270"/>
      <c r="GI68" s="274"/>
      <c r="GJ68" s="275"/>
      <c r="GK68" s="273"/>
      <c r="GL68" s="273"/>
      <c r="GM68" s="273"/>
      <c r="GN68" s="273"/>
      <c r="GO68" s="35"/>
      <c r="GP68" s="274"/>
      <c r="GQ68" s="275"/>
      <c r="GR68" s="274"/>
      <c r="GS68" s="274"/>
      <c r="GT68" s="274"/>
      <c r="GU68" s="270"/>
      <c r="GV68" s="274"/>
      <c r="GW68" s="275"/>
      <c r="GX68" s="273"/>
      <c r="GY68" s="273"/>
      <c r="GZ68" s="273"/>
      <c r="HA68" s="273"/>
      <c r="HB68" s="35"/>
      <c r="HC68" s="274"/>
      <c r="HD68" s="275"/>
      <c r="HE68" s="274"/>
      <c r="HF68" s="274"/>
      <c r="HG68" s="274"/>
      <c r="HH68" s="270"/>
      <c r="HI68" s="274"/>
      <c r="HJ68" s="275"/>
      <c r="HK68" s="273"/>
      <c r="HL68" s="273"/>
      <c r="HM68" s="273"/>
      <c r="HN68" s="273"/>
      <c r="HO68" s="35"/>
      <c r="HP68" s="274"/>
      <c r="HQ68" s="275"/>
      <c r="HR68" s="274"/>
      <c r="HS68" s="274"/>
      <c r="HT68" s="274"/>
      <c r="HU68" s="270"/>
      <c r="HV68" s="274"/>
      <c r="HW68" s="275"/>
      <c r="HX68" s="273"/>
      <c r="HY68" s="273"/>
      <c r="HZ68" s="273"/>
      <c r="IA68" s="273"/>
      <c r="IB68" s="35"/>
      <c r="IC68" s="274"/>
      <c r="ID68" s="275"/>
      <c r="IE68" s="274"/>
      <c r="IF68" s="274"/>
      <c r="IG68" s="274"/>
      <c r="IH68" s="270"/>
      <c r="II68" s="274"/>
      <c r="IJ68" s="275"/>
      <c r="IK68" s="38"/>
      <c r="IL68" s="38"/>
      <c r="IM68" s="38"/>
      <c r="IN68" s="38"/>
    </row>
    <row r="69" spans="1:248" s="16" customFormat="1" ht="15.75" thickBot="1">
      <c r="A69" s="2"/>
      <c r="B69" s="581" t="s">
        <v>118</v>
      </c>
      <c r="C69" s="162"/>
      <c r="D69" s="97"/>
      <c r="E69" s="162"/>
      <c r="F69" s="394">
        <v>0.03</v>
      </c>
      <c r="G69" s="164"/>
      <c r="H69" s="713">
        <f>SUM($J$63:$J$66)*F69</f>
        <v>87788.368181325801</v>
      </c>
      <c r="I69" s="233"/>
      <c r="J69" s="707">
        <f t="shared" si="12"/>
        <v>87788.368181325801</v>
      </c>
      <c r="K69" s="35"/>
      <c r="L69" s="707">
        <f t="shared" si="13"/>
        <v>87788.368181325801</v>
      </c>
      <c r="M69"/>
      <c r="N69"/>
      <c r="O69"/>
      <c r="P69"/>
      <c r="Y69" s="275"/>
      <c r="Z69" s="273"/>
      <c r="AA69" s="273"/>
      <c r="AB69" s="35"/>
      <c r="AC69" s="274"/>
      <c r="AD69" s="275"/>
      <c r="AE69" s="274"/>
      <c r="AF69" s="274"/>
      <c r="AG69" s="274"/>
      <c r="AH69" s="270"/>
      <c r="AI69" s="274"/>
      <c r="AJ69" s="275"/>
      <c r="AK69" s="273"/>
      <c r="AL69" s="273"/>
      <c r="AM69" s="273"/>
      <c r="AN69" s="273"/>
      <c r="AO69" s="35"/>
      <c r="AP69" s="274"/>
      <c r="AQ69" s="275"/>
      <c r="AR69" s="274"/>
      <c r="AS69" s="274"/>
      <c r="AT69" s="274"/>
      <c r="AU69" s="270"/>
      <c r="AV69" s="274"/>
      <c r="AW69" s="275"/>
      <c r="AX69" s="273"/>
      <c r="AY69" s="273"/>
      <c r="AZ69" s="273"/>
      <c r="BA69" s="273"/>
      <c r="BB69" s="35"/>
      <c r="BC69" s="274"/>
      <c r="BD69" s="275"/>
      <c r="BE69" s="274"/>
      <c r="BF69" s="274"/>
      <c r="BG69" s="274"/>
      <c r="BH69" s="270"/>
      <c r="BI69" s="274"/>
      <c r="BJ69" s="275"/>
      <c r="BK69" s="273"/>
      <c r="BL69" s="273"/>
      <c r="BM69" s="273"/>
      <c r="BN69" s="273"/>
      <c r="BO69" s="35"/>
      <c r="BP69" s="274"/>
      <c r="BQ69" s="275"/>
      <c r="BR69" s="274"/>
      <c r="BS69" s="274"/>
      <c r="BT69" s="274"/>
      <c r="BU69" s="270"/>
      <c r="BV69" s="274"/>
      <c r="BW69" s="275"/>
      <c r="BX69" s="273"/>
      <c r="BY69" s="273"/>
      <c r="BZ69" s="273"/>
      <c r="CA69" s="273"/>
      <c r="CB69" s="35"/>
      <c r="CC69" s="274"/>
      <c r="CD69" s="275"/>
      <c r="CE69" s="274"/>
      <c r="CF69" s="274"/>
      <c r="CG69" s="274"/>
      <c r="CH69" s="270"/>
      <c r="CI69" s="274"/>
      <c r="CJ69" s="275"/>
      <c r="CK69" s="273"/>
      <c r="CL69" s="273"/>
      <c r="CM69" s="273"/>
      <c r="CN69" s="273"/>
      <c r="CO69" s="35"/>
      <c r="CP69" s="274"/>
      <c r="CQ69" s="275"/>
      <c r="CR69" s="274"/>
      <c r="CS69" s="274"/>
      <c r="CT69" s="274"/>
      <c r="CU69" s="270"/>
      <c r="CV69" s="274"/>
      <c r="CW69" s="275"/>
      <c r="CX69" s="273"/>
      <c r="CY69" s="273"/>
      <c r="CZ69" s="273"/>
      <c r="DA69" s="273"/>
      <c r="DB69" s="35"/>
      <c r="DC69" s="274"/>
      <c r="DD69" s="275"/>
      <c r="DE69" s="274"/>
      <c r="DF69" s="274"/>
      <c r="DG69" s="274"/>
      <c r="DH69" s="270"/>
      <c r="DI69" s="274"/>
      <c r="DJ69" s="275"/>
      <c r="DK69" s="273"/>
      <c r="DL69" s="273"/>
      <c r="DM69" s="273"/>
      <c r="DN69" s="273"/>
      <c r="DO69" s="35"/>
      <c r="DP69" s="274"/>
      <c r="DQ69" s="275"/>
      <c r="DR69" s="274"/>
      <c r="DS69" s="274"/>
      <c r="DT69" s="274"/>
      <c r="DU69" s="270"/>
      <c r="DV69" s="274"/>
      <c r="DW69" s="275"/>
      <c r="DX69" s="273"/>
      <c r="DY69" s="273"/>
      <c r="DZ69" s="273"/>
      <c r="EA69" s="273"/>
      <c r="EB69" s="35"/>
      <c r="EC69" s="274"/>
      <c r="ED69" s="275"/>
      <c r="EE69" s="274"/>
      <c r="EF69" s="274"/>
      <c r="EG69" s="274"/>
      <c r="EH69" s="270"/>
      <c r="EI69" s="274"/>
      <c r="EJ69" s="275"/>
      <c r="EK69" s="273"/>
      <c r="EL69" s="273"/>
      <c r="EM69" s="273"/>
      <c r="EN69" s="273"/>
      <c r="EO69" s="35"/>
      <c r="EP69" s="274"/>
      <c r="EQ69" s="275"/>
      <c r="ER69" s="274"/>
      <c r="ES69" s="274"/>
      <c r="ET69" s="274"/>
      <c r="EU69" s="270"/>
      <c r="EV69" s="274"/>
      <c r="EW69" s="275"/>
      <c r="EX69" s="273"/>
      <c r="EY69" s="273"/>
      <c r="EZ69" s="273"/>
      <c r="FA69" s="273"/>
      <c r="FB69" s="35"/>
      <c r="FC69" s="274"/>
      <c r="FD69" s="275"/>
      <c r="FE69" s="274"/>
      <c r="FF69" s="274"/>
      <c r="FG69" s="274"/>
      <c r="FH69" s="270"/>
      <c r="FI69" s="274"/>
      <c r="FJ69" s="275"/>
      <c r="FK69" s="273"/>
      <c r="FL69" s="273"/>
      <c r="FM69" s="273"/>
      <c r="FN69" s="273"/>
      <c r="FO69" s="35"/>
      <c r="FP69" s="274"/>
      <c r="FQ69" s="275"/>
      <c r="FR69" s="274"/>
      <c r="FS69" s="274"/>
      <c r="FT69" s="274"/>
      <c r="FU69" s="270"/>
      <c r="FV69" s="274"/>
      <c r="FW69" s="275"/>
      <c r="FX69" s="273"/>
      <c r="FY69" s="273"/>
      <c r="FZ69" s="273"/>
      <c r="GA69" s="273"/>
      <c r="GB69" s="35"/>
      <c r="GC69" s="274"/>
      <c r="GD69" s="275"/>
      <c r="GE69" s="274"/>
      <c r="GF69" s="274"/>
      <c r="GG69" s="274"/>
      <c r="GH69" s="270"/>
      <c r="GI69" s="274"/>
      <c r="GJ69" s="275"/>
      <c r="GK69" s="273"/>
      <c r="GL69" s="273"/>
      <c r="GM69" s="273"/>
      <c r="GN69" s="273"/>
      <c r="GO69" s="35"/>
      <c r="GP69" s="274"/>
      <c r="GQ69" s="275"/>
      <c r="GR69" s="274"/>
      <c r="GS69" s="274"/>
      <c r="GT69" s="274"/>
      <c r="GU69" s="270"/>
      <c r="GV69" s="274"/>
      <c r="GW69" s="275"/>
      <c r="GX69" s="273"/>
      <c r="GY69" s="273"/>
      <c r="GZ69" s="273"/>
      <c r="HA69" s="273"/>
      <c r="HB69" s="35"/>
      <c r="HC69" s="274"/>
      <c r="HD69" s="275"/>
      <c r="HE69" s="274"/>
      <c r="HF69" s="274"/>
      <c r="HG69" s="274"/>
      <c r="HH69" s="270"/>
      <c r="HI69" s="274"/>
      <c r="HJ69" s="275"/>
      <c r="HK69" s="273"/>
      <c r="HL69" s="273"/>
      <c r="HM69" s="273"/>
      <c r="HN69" s="273"/>
      <c r="HO69" s="35"/>
      <c r="HP69" s="274"/>
      <c r="HQ69" s="275"/>
      <c r="HR69" s="274"/>
      <c r="HS69" s="274"/>
      <c r="HT69" s="274"/>
      <c r="HU69" s="270"/>
      <c r="HV69" s="274"/>
      <c r="HW69" s="275"/>
      <c r="HX69" s="273"/>
      <c r="HY69" s="273"/>
      <c r="HZ69" s="273"/>
      <c r="IA69" s="273"/>
      <c r="IB69" s="35"/>
      <c r="IC69" s="274"/>
      <c r="ID69" s="275"/>
      <c r="IE69" s="274"/>
      <c r="IF69" s="274"/>
      <c r="IG69" s="274"/>
      <c r="IH69" s="270"/>
      <c r="II69" s="274"/>
      <c r="IJ69" s="275"/>
      <c r="IK69" s="38"/>
      <c r="IL69" s="38"/>
      <c r="IM69" s="38"/>
      <c r="IN69" s="38"/>
    </row>
    <row r="70" spans="1:248" s="16" customFormat="1" ht="15.75" thickBot="1">
      <c r="A70" s="2"/>
      <c r="B70" s="581" t="s">
        <v>119</v>
      </c>
      <c r="C70" s="162"/>
      <c r="D70" s="97"/>
      <c r="E70" s="162"/>
      <c r="F70" s="394">
        <v>0.16</v>
      </c>
      <c r="G70" s="164"/>
      <c r="H70" s="713">
        <f>H69*F70</f>
        <v>14046.138909012128</v>
      </c>
      <c r="I70" s="233"/>
      <c r="J70" s="707">
        <f t="shared" si="12"/>
        <v>14046.138909012128</v>
      </c>
      <c r="K70" s="35"/>
      <c r="L70" s="707">
        <f t="shared" si="13"/>
        <v>14046.138909012128</v>
      </c>
      <c r="M70"/>
      <c r="N70"/>
      <c r="O70"/>
      <c r="P70"/>
      <c r="Y70" s="35"/>
      <c r="Z70" s="273"/>
      <c r="AA70" s="273"/>
      <c r="AB70" s="35"/>
      <c r="AC70" s="274"/>
      <c r="AD70" s="275"/>
      <c r="AE70" s="274"/>
      <c r="AF70" s="274"/>
      <c r="AG70" s="274"/>
      <c r="AH70" s="270"/>
      <c r="AI70" s="274"/>
      <c r="AJ70" s="275"/>
      <c r="AK70" s="273"/>
      <c r="AL70" s="273"/>
      <c r="AM70" s="273"/>
      <c r="AN70" s="273"/>
      <c r="AO70" s="35"/>
      <c r="AP70" s="274"/>
      <c r="AQ70" s="275"/>
      <c r="AR70" s="274"/>
      <c r="AS70" s="274"/>
      <c r="AT70" s="274"/>
      <c r="AU70" s="270"/>
      <c r="AV70" s="274"/>
      <c r="AW70" s="275"/>
      <c r="AX70" s="273"/>
      <c r="AY70" s="273"/>
      <c r="AZ70" s="273"/>
      <c r="BA70" s="273"/>
      <c r="BB70" s="35"/>
      <c r="BC70" s="274"/>
      <c r="BD70" s="275"/>
      <c r="BE70" s="274"/>
      <c r="BF70" s="274"/>
      <c r="BG70" s="274"/>
      <c r="BH70" s="270"/>
      <c r="BI70" s="274"/>
      <c r="BJ70" s="275"/>
      <c r="BK70" s="273"/>
      <c r="BL70" s="273"/>
      <c r="BM70" s="273"/>
      <c r="BN70" s="273"/>
      <c r="BO70" s="35"/>
      <c r="BP70" s="274"/>
      <c r="BQ70" s="275"/>
      <c r="BR70" s="274"/>
      <c r="BS70" s="274"/>
      <c r="BT70" s="274"/>
      <c r="BU70" s="270"/>
      <c r="BV70" s="274"/>
      <c r="BW70" s="275"/>
      <c r="BX70" s="273"/>
      <c r="BY70" s="273"/>
      <c r="BZ70" s="273"/>
      <c r="CA70" s="273"/>
      <c r="CB70" s="35"/>
      <c r="CC70" s="274"/>
      <c r="CD70" s="275"/>
      <c r="CE70" s="274"/>
      <c r="CF70" s="274"/>
      <c r="CG70" s="274"/>
      <c r="CH70" s="270"/>
      <c r="CI70" s="274"/>
      <c r="CJ70" s="275"/>
      <c r="CK70" s="273"/>
      <c r="CL70" s="273"/>
      <c r="CM70" s="273"/>
      <c r="CN70" s="273"/>
      <c r="CO70" s="35"/>
      <c r="CP70" s="274"/>
      <c r="CQ70" s="275"/>
      <c r="CR70" s="274"/>
      <c r="CS70" s="274"/>
      <c r="CT70" s="274"/>
      <c r="CU70" s="270"/>
      <c r="CV70" s="274"/>
      <c r="CW70" s="275"/>
      <c r="CX70" s="273"/>
      <c r="CY70" s="273"/>
      <c r="CZ70" s="273"/>
      <c r="DA70" s="273"/>
      <c r="DB70" s="35"/>
      <c r="DC70" s="274"/>
      <c r="DD70" s="275"/>
      <c r="DE70" s="274"/>
      <c r="DF70" s="274"/>
      <c r="DG70" s="274"/>
      <c r="DH70" s="270"/>
      <c r="DI70" s="274"/>
      <c r="DJ70" s="275"/>
      <c r="DK70" s="273"/>
      <c r="DL70" s="273"/>
      <c r="DM70" s="273"/>
      <c r="DN70" s="273"/>
      <c r="DO70" s="35"/>
      <c r="DP70" s="274"/>
      <c r="DQ70" s="275"/>
      <c r="DR70" s="274"/>
      <c r="DS70" s="274"/>
      <c r="DT70" s="274"/>
      <c r="DU70" s="270"/>
      <c r="DV70" s="274"/>
      <c r="DW70" s="275"/>
      <c r="DX70" s="273"/>
      <c r="DY70" s="273"/>
      <c r="DZ70" s="273"/>
      <c r="EA70" s="273"/>
      <c r="EB70" s="35"/>
      <c r="EC70" s="274"/>
      <c r="ED70" s="275"/>
      <c r="EE70" s="274"/>
      <c r="EF70" s="274"/>
      <c r="EG70" s="274"/>
      <c r="EH70" s="270"/>
      <c r="EI70" s="274"/>
      <c r="EJ70" s="275"/>
      <c r="EK70" s="273"/>
      <c r="EL70" s="273"/>
      <c r="EM70" s="273"/>
      <c r="EN70" s="273"/>
      <c r="EO70" s="35"/>
      <c r="EP70" s="274"/>
      <c r="EQ70" s="275"/>
      <c r="ER70" s="274"/>
      <c r="ES70" s="274"/>
      <c r="ET70" s="274"/>
      <c r="EU70" s="270"/>
      <c r="EV70" s="274"/>
      <c r="EW70" s="275"/>
      <c r="EX70" s="273"/>
      <c r="EY70" s="273"/>
      <c r="EZ70" s="273"/>
      <c r="FA70" s="273"/>
      <c r="FB70" s="35"/>
      <c r="FC70" s="274"/>
      <c r="FD70" s="275"/>
      <c r="FE70" s="274"/>
      <c r="FF70" s="274"/>
      <c r="FG70" s="274"/>
      <c r="FH70" s="270"/>
      <c r="FI70" s="274"/>
      <c r="FJ70" s="275"/>
      <c r="FK70" s="273"/>
      <c r="FL70" s="273"/>
      <c r="FM70" s="273"/>
      <c r="FN70" s="273"/>
      <c r="FO70" s="35"/>
      <c r="FP70" s="274"/>
      <c r="FQ70" s="275"/>
      <c r="FR70" s="274"/>
      <c r="FS70" s="274"/>
      <c r="FT70" s="274"/>
      <c r="FU70" s="270"/>
      <c r="FV70" s="274"/>
      <c r="FW70" s="275"/>
      <c r="FX70" s="273"/>
      <c r="FY70" s="273"/>
      <c r="FZ70" s="273"/>
      <c r="GA70" s="273"/>
      <c r="GB70" s="35"/>
      <c r="GC70" s="274"/>
      <c r="GD70" s="275"/>
      <c r="GE70" s="274"/>
      <c r="GF70" s="274"/>
      <c r="GG70" s="274"/>
      <c r="GH70" s="270"/>
      <c r="GI70" s="274"/>
      <c r="GJ70" s="275"/>
      <c r="GK70" s="273"/>
      <c r="GL70" s="273"/>
      <c r="GM70" s="273"/>
      <c r="GN70" s="273"/>
      <c r="GO70" s="35"/>
      <c r="GP70" s="274"/>
      <c r="GQ70" s="275"/>
      <c r="GR70" s="274"/>
      <c r="GS70" s="274"/>
      <c r="GT70" s="274"/>
      <c r="GU70" s="270"/>
      <c r="GV70" s="274"/>
      <c r="GW70" s="275"/>
      <c r="GX70" s="273"/>
      <c r="GY70" s="273"/>
      <c r="GZ70" s="273"/>
      <c r="HA70" s="273"/>
      <c r="HB70" s="35"/>
      <c r="HC70" s="274"/>
      <c r="HD70" s="275"/>
      <c r="HE70" s="274"/>
      <c r="HF70" s="274"/>
      <c r="HG70" s="274"/>
      <c r="HH70" s="270"/>
      <c r="HI70" s="274"/>
      <c r="HJ70" s="275"/>
      <c r="HK70" s="273"/>
      <c r="HL70" s="273"/>
      <c r="HM70" s="273"/>
      <c r="HN70" s="273"/>
      <c r="HO70" s="35"/>
      <c r="HP70" s="274"/>
      <c r="HQ70" s="275"/>
      <c r="HR70" s="274"/>
      <c r="HS70" s="274"/>
      <c r="HT70" s="274"/>
      <c r="HU70" s="270"/>
      <c r="HV70" s="274"/>
      <c r="HW70" s="275"/>
      <c r="HX70" s="273"/>
      <c r="HY70" s="273"/>
      <c r="HZ70" s="273"/>
      <c r="IA70" s="273"/>
      <c r="IB70" s="35"/>
      <c r="IC70" s="274"/>
      <c r="ID70" s="275"/>
      <c r="IE70" s="274"/>
      <c r="IF70" s="274"/>
      <c r="IG70" s="274"/>
      <c r="IH70" s="270"/>
      <c r="II70" s="274"/>
      <c r="IJ70" s="275"/>
      <c r="IK70" s="38"/>
      <c r="IL70" s="38"/>
      <c r="IM70" s="38"/>
      <c r="IN70" s="38"/>
    </row>
    <row r="71" spans="1:248" s="16" customFormat="1" ht="15.75" thickBot="1">
      <c r="A71" s="2"/>
      <c r="B71" s="576" t="s">
        <v>120</v>
      </c>
      <c r="C71" s="74"/>
      <c r="D71" s="577"/>
      <c r="E71" s="74"/>
      <c r="F71" s="578"/>
      <c r="G71" s="579"/>
      <c r="H71" s="712">
        <f>SUM(H72:H77)</f>
        <v>382822.13057644502</v>
      </c>
      <c r="I71" s="580"/>
      <c r="J71" s="706">
        <f>SUM(J72:J77)</f>
        <v>382822.13057644502</v>
      </c>
      <c r="L71" s="706">
        <f>SUM(L72:L77)</f>
        <v>6E-11</v>
      </c>
      <c r="M71"/>
      <c r="N71"/>
      <c r="O71"/>
      <c r="P71"/>
      <c r="Y71" s="33"/>
      <c r="Z71" s="273"/>
      <c r="AA71" s="273"/>
      <c r="AB71" s="35"/>
      <c r="AC71" s="274"/>
      <c r="AD71" s="275"/>
      <c r="AE71" s="274"/>
      <c r="AF71" s="274"/>
      <c r="AG71" s="274"/>
      <c r="AH71" s="270"/>
      <c r="AI71" s="274"/>
      <c r="AJ71" s="275"/>
      <c r="AK71" s="273"/>
      <c r="AL71" s="273"/>
      <c r="AM71" s="273"/>
      <c r="AN71" s="273"/>
      <c r="AO71" s="35"/>
      <c r="AP71" s="274"/>
      <c r="AQ71" s="275"/>
      <c r="AR71" s="274"/>
      <c r="AS71" s="274"/>
      <c r="AT71" s="274"/>
      <c r="AU71" s="270"/>
      <c r="AV71" s="274"/>
      <c r="AW71" s="275"/>
      <c r="AX71" s="273"/>
      <c r="AY71" s="273"/>
      <c r="AZ71" s="273"/>
      <c r="BA71" s="273"/>
      <c r="BB71" s="35"/>
      <c r="BC71" s="274"/>
      <c r="BD71" s="275"/>
      <c r="BE71" s="274"/>
      <c r="BF71" s="274"/>
      <c r="BG71" s="274"/>
      <c r="BH71" s="270"/>
      <c r="BI71" s="274"/>
      <c r="BJ71" s="275"/>
      <c r="BK71" s="273"/>
      <c r="BL71" s="273"/>
      <c r="BM71" s="273"/>
      <c r="BN71" s="273"/>
      <c r="BO71" s="35"/>
      <c r="BP71" s="274"/>
      <c r="BQ71" s="275"/>
      <c r="BR71" s="274"/>
      <c r="BS71" s="274"/>
      <c r="BT71" s="274"/>
      <c r="BU71" s="270"/>
      <c r="BV71" s="274"/>
      <c r="BW71" s="275"/>
      <c r="BX71" s="273"/>
      <c r="BY71" s="273"/>
      <c r="BZ71" s="273"/>
      <c r="CA71" s="273"/>
      <c r="CB71" s="35"/>
      <c r="CC71" s="274"/>
      <c r="CD71" s="275"/>
      <c r="CE71" s="274"/>
      <c r="CF71" s="274"/>
      <c r="CG71" s="274"/>
      <c r="CH71" s="270"/>
      <c r="CI71" s="274"/>
      <c r="CJ71" s="275"/>
      <c r="CK71" s="273"/>
      <c r="CL71" s="273"/>
      <c r="CM71" s="273"/>
      <c r="CN71" s="273"/>
      <c r="CO71" s="35"/>
      <c r="CP71" s="274"/>
      <c r="CQ71" s="275"/>
      <c r="CR71" s="274"/>
      <c r="CS71" s="274"/>
      <c r="CT71" s="274"/>
      <c r="CU71" s="270"/>
      <c r="CV71" s="274"/>
      <c r="CW71" s="275"/>
      <c r="CX71" s="273"/>
      <c r="CY71" s="273"/>
      <c r="CZ71" s="273"/>
      <c r="DA71" s="273"/>
      <c r="DB71" s="35"/>
      <c r="DC71" s="274"/>
      <c r="DD71" s="275"/>
      <c r="DE71" s="274"/>
      <c r="DF71" s="274"/>
      <c r="DG71" s="274"/>
      <c r="DH71" s="270"/>
      <c r="DI71" s="274"/>
      <c r="DJ71" s="275"/>
      <c r="DK71" s="273"/>
      <c r="DL71" s="273"/>
      <c r="DM71" s="273"/>
      <c r="DN71" s="273"/>
      <c r="DO71" s="35"/>
      <c r="DP71" s="274"/>
      <c r="DQ71" s="275"/>
      <c r="DR71" s="274"/>
      <c r="DS71" s="274"/>
      <c r="DT71" s="274"/>
      <c r="DU71" s="270"/>
      <c r="DV71" s="274"/>
      <c r="DW71" s="275"/>
      <c r="DX71" s="273"/>
      <c r="DY71" s="273"/>
      <c r="DZ71" s="273"/>
      <c r="EA71" s="273"/>
      <c r="EB71" s="35"/>
      <c r="EC71" s="274"/>
      <c r="ED71" s="275"/>
      <c r="EE71" s="274"/>
      <c r="EF71" s="274"/>
      <c r="EG71" s="274"/>
      <c r="EH71" s="270"/>
      <c r="EI71" s="274"/>
      <c r="EJ71" s="275"/>
      <c r="EK71" s="273"/>
      <c r="EL71" s="273"/>
      <c r="EM71" s="273"/>
      <c r="EN71" s="273"/>
      <c r="EO71" s="35"/>
      <c r="EP71" s="274"/>
      <c r="EQ71" s="275"/>
      <c r="ER71" s="274"/>
      <c r="ES71" s="274"/>
      <c r="ET71" s="274"/>
      <c r="EU71" s="270"/>
      <c r="EV71" s="274"/>
      <c r="EW71" s="275"/>
      <c r="EX71" s="273"/>
      <c r="EY71" s="273"/>
      <c r="EZ71" s="273"/>
      <c r="FA71" s="273"/>
      <c r="FB71" s="35"/>
      <c r="FC71" s="274"/>
      <c r="FD71" s="275"/>
      <c r="FE71" s="274"/>
      <c r="FF71" s="274"/>
      <c r="FG71" s="274"/>
      <c r="FH71" s="270"/>
      <c r="FI71" s="274"/>
      <c r="FJ71" s="275"/>
      <c r="FK71" s="273"/>
      <c r="FL71" s="273"/>
      <c r="FM71" s="273"/>
      <c r="FN71" s="273"/>
      <c r="FO71" s="35"/>
      <c r="FP71" s="274"/>
      <c r="FQ71" s="275"/>
      <c r="FR71" s="274"/>
      <c r="FS71" s="274"/>
      <c r="FT71" s="274"/>
      <c r="FU71" s="270"/>
      <c r="FV71" s="274"/>
      <c r="FW71" s="275"/>
      <c r="FX71" s="273"/>
      <c r="FY71" s="273"/>
      <c r="FZ71" s="273"/>
      <c r="GA71" s="273"/>
      <c r="GB71" s="35"/>
      <c r="GC71" s="274"/>
      <c r="GD71" s="275"/>
      <c r="GE71" s="274"/>
      <c r="GF71" s="274"/>
      <c r="GG71" s="274"/>
      <c r="GH71" s="270"/>
      <c r="GI71" s="274"/>
      <c r="GJ71" s="275"/>
      <c r="GK71" s="273"/>
      <c r="GL71" s="273"/>
      <c r="GM71" s="273"/>
      <c r="GN71" s="273"/>
      <c r="GO71" s="35"/>
      <c r="GP71" s="274"/>
      <c r="GQ71" s="275"/>
      <c r="GR71" s="274"/>
      <c r="GS71" s="274"/>
      <c r="GT71" s="274"/>
      <c r="GU71" s="270"/>
      <c r="GV71" s="274"/>
      <c r="GW71" s="275"/>
      <c r="GX71" s="273"/>
      <c r="GY71" s="273"/>
      <c r="GZ71" s="273"/>
      <c r="HA71" s="273"/>
      <c r="HB71" s="35"/>
      <c r="HC71" s="274"/>
      <c r="HD71" s="275"/>
      <c r="HE71" s="274"/>
      <c r="HF71" s="274"/>
      <c r="HG71" s="274"/>
      <c r="HH71" s="270"/>
      <c r="HI71" s="274"/>
      <c r="HJ71" s="275"/>
      <c r="HK71" s="273"/>
      <c r="HL71" s="273"/>
      <c r="HM71" s="273"/>
      <c r="HN71" s="273"/>
      <c r="HO71" s="35"/>
      <c r="HP71" s="274"/>
      <c r="HQ71" s="275"/>
      <c r="HR71" s="274"/>
      <c r="HS71" s="274"/>
      <c r="HT71" s="274"/>
      <c r="HU71" s="270"/>
      <c r="HV71" s="274"/>
      <c r="HW71" s="275"/>
      <c r="HX71" s="273"/>
      <c r="HY71" s="273"/>
      <c r="HZ71" s="273"/>
      <c r="IA71" s="273"/>
      <c r="IB71" s="35"/>
      <c r="IC71" s="274"/>
      <c r="ID71" s="275"/>
      <c r="IE71" s="274"/>
      <c r="IF71" s="274"/>
      <c r="IG71" s="274"/>
      <c r="IH71" s="270"/>
      <c r="II71" s="274"/>
      <c r="IJ71" s="275"/>
      <c r="IK71" s="38"/>
      <c r="IL71" s="38"/>
      <c r="IM71" s="38"/>
      <c r="IN71" s="38"/>
    </row>
    <row r="72" spans="1:248" s="16" customFormat="1" ht="15.75" thickBot="1">
      <c r="A72" s="2"/>
      <c r="B72" s="581" t="s">
        <v>121</v>
      </c>
      <c r="C72" s="162">
        <v>1960</v>
      </c>
      <c r="D72" s="97"/>
      <c r="E72" s="162">
        <f>SUM(C72:D72)</f>
        <v>1960</v>
      </c>
      <c r="F72" s="163">
        <f>(315719176.75/1960)/1000</f>
        <v>161.08121262755103</v>
      </c>
      <c r="G72" s="164"/>
      <c r="H72" s="713">
        <f>E72*F72</f>
        <v>315719.17674999998</v>
      </c>
      <c r="I72" s="233"/>
      <c r="J72" s="707">
        <f t="shared" ref="J72:J77" si="14">SUM(H72:I72)</f>
        <v>315719.17674999998</v>
      </c>
      <c r="K72" s="35"/>
      <c r="L72" s="707">
        <v>9.9999999999999994E-12</v>
      </c>
      <c r="M72"/>
      <c r="N72"/>
      <c r="O72"/>
      <c r="P72"/>
      <c r="Y72" s="33"/>
      <c r="Z72" s="273"/>
      <c r="AA72" s="273"/>
      <c r="AB72" s="35"/>
      <c r="AC72" s="274"/>
      <c r="AD72" s="275"/>
      <c r="AE72" s="274"/>
      <c r="AF72" s="274"/>
      <c r="AG72" s="274"/>
      <c r="AH72" s="270"/>
      <c r="AI72" s="274"/>
      <c r="AJ72" s="275"/>
      <c r="AK72" s="273"/>
      <c r="AL72" s="273"/>
      <c r="AM72" s="273"/>
      <c r="AN72" s="273"/>
      <c r="AO72" s="35"/>
      <c r="AP72" s="274"/>
      <c r="AQ72" s="275"/>
      <c r="AR72" s="274"/>
      <c r="AS72" s="274"/>
      <c r="AT72" s="274"/>
      <c r="AU72" s="270"/>
      <c r="AV72" s="274"/>
      <c r="AW72" s="275"/>
      <c r="AX72" s="273"/>
      <c r="AY72" s="273"/>
      <c r="AZ72" s="273"/>
      <c r="BA72" s="273"/>
      <c r="BB72" s="35"/>
      <c r="BC72" s="274"/>
      <c r="BD72" s="275"/>
      <c r="BE72" s="274"/>
      <c r="BF72" s="274"/>
      <c r="BG72" s="274"/>
      <c r="BH72" s="270"/>
      <c r="BI72" s="274"/>
      <c r="BJ72" s="275"/>
      <c r="BK72" s="273"/>
      <c r="BL72" s="273"/>
      <c r="BM72" s="273"/>
      <c r="BN72" s="273"/>
      <c r="BO72" s="35"/>
      <c r="BP72" s="274"/>
      <c r="BQ72" s="275"/>
      <c r="BR72" s="274"/>
      <c r="BS72" s="274"/>
      <c r="BT72" s="274"/>
      <c r="BU72" s="270"/>
      <c r="BV72" s="274"/>
      <c r="BW72" s="275"/>
      <c r="BX72" s="273"/>
      <c r="BY72" s="273"/>
      <c r="BZ72" s="273"/>
      <c r="CA72" s="273"/>
      <c r="CB72" s="35"/>
      <c r="CC72" s="274"/>
      <c r="CD72" s="275"/>
      <c r="CE72" s="274"/>
      <c r="CF72" s="274"/>
      <c r="CG72" s="274"/>
      <c r="CH72" s="270"/>
      <c r="CI72" s="274"/>
      <c r="CJ72" s="275"/>
      <c r="CK72" s="273"/>
      <c r="CL72" s="273"/>
      <c r="CM72" s="273"/>
      <c r="CN72" s="273"/>
      <c r="CO72" s="35"/>
      <c r="CP72" s="274"/>
      <c r="CQ72" s="275"/>
      <c r="CR72" s="274"/>
      <c r="CS72" s="274"/>
      <c r="CT72" s="274"/>
      <c r="CU72" s="270"/>
      <c r="CV72" s="274"/>
      <c r="CW72" s="275"/>
      <c r="CX72" s="273"/>
      <c r="CY72" s="273"/>
      <c r="CZ72" s="273"/>
      <c r="DA72" s="273"/>
      <c r="DB72" s="35"/>
      <c r="DC72" s="274"/>
      <c r="DD72" s="275"/>
      <c r="DE72" s="274"/>
      <c r="DF72" s="274"/>
      <c r="DG72" s="274"/>
      <c r="DH72" s="270"/>
      <c r="DI72" s="274"/>
      <c r="DJ72" s="275"/>
      <c r="DK72" s="273"/>
      <c r="DL72" s="273"/>
      <c r="DM72" s="273"/>
      <c r="DN72" s="273"/>
      <c r="DO72" s="35"/>
      <c r="DP72" s="274"/>
      <c r="DQ72" s="275"/>
      <c r="DR72" s="274"/>
      <c r="DS72" s="274"/>
      <c r="DT72" s="274"/>
      <c r="DU72" s="270"/>
      <c r="DV72" s="274"/>
      <c r="DW72" s="275"/>
      <c r="DX72" s="273"/>
      <c r="DY72" s="273"/>
      <c r="DZ72" s="273"/>
      <c r="EA72" s="273"/>
      <c r="EB72" s="35"/>
      <c r="EC72" s="274"/>
      <c r="ED72" s="275"/>
      <c r="EE72" s="274"/>
      <c r="EF72" s="274"/>
      <c r="EG72" s="274"/>
      <c r="EH72" s="270"/>
      <c r="EI72" s="274"/>
      <c r="EJ72" s="275"/>
      <c r="EK72" s="273"/>
      <c r="EL72" s="273"/>
      <c r="EM72" s="273"/>
      <c r="EN72" s="273"/>
      <c r="EO72" s="35"/>
      <c r="EP72" s="274"/>
      <c r="EQ72" s="275"/>
      <c r="ER72" s="274"/>
      <c r="ES72" s="274"/>
      <c r="ET72" s="274"/>
      <c r="EU72" s="270"/>
      <c r="EV72" s="274"/>
      <c r="EW72" s="275"/>
      <c r="EX72" s="273"/>
      <c r="EY72" s="273"/>
      <c r="EZ72" s="273"/>
      <c r="FA72" s="273"/>
      <c r="FB72" s="35"/>
      <c r="FC72" s="274"/>
      <c r="FD72" s="275"/>
      <c r="FE72" s="274"/>
      <c r="FF72" s="274"/>
      <c r="FG72" s="274"/>
      <c r="FH72" s="270"/>
      <c r="FI72" s="274"/>
      <c r="FJ72" s="275"/>
      <c r="FK72" s="273"/>
      <c r="FL72" s="273"/>
      <c r="FM72" s="273"/>
      <c r="FN72" s="273"/>
      <c r="FO72" s="35"/>
      <c r="FP72" s="274"/>
      <c r="FQ72" s="275"/>
      <c r="FR72" s="274"/>
      <c r="FS72" s="274"/>
      <c r="FT72" s="274"/>
      <c r="FU72" s="270"/>
      <c r="FV72" s="274"/>
      <c r="FW72" s="275"/>
      <c r="FX72" s="273"/>
      <c r="FY72" s="273"/>
      <c r="FZ72" s="273"/>
      <c r="GA72" s="273"/>
      <c r="GB72" s="35"/>
      <c r="GC72" s="274"/>
      <c r="GD72" s="275"/>
      <c r="GE72" s="274"/>
      <c r="GF72" s="274"/>
      <c r="GG72" s="274"/>
      <c r="GH72" s="270"/>
      <c r="GI72" s="274"/>
      <c r="GJ72" s="275"/>
      <c r="GK72" s="273"/>
      <c r="GL72" s="273"/>
      <c r="GM72" s="273"/>
      <c r="GN72" s="273"/>
      <c r="GO72" s="35"/>
      <c r="GP72" s="274"/>
      <c r="GQ72" s="275"/>
      <c r="GR72" s="274"/>
      <c r="GS72" s="274"/>
      <c r="GT72" s="274"/>
      <c r="GU72" s="270"/>
      <c r="GV72" s="274"/>
      <c r="GW72" s="275"/>
      <c r="GX72" s="273"/>
      <c r="GY72" s="273"/>
      <c r="GZ72" s="273"/>
      <c r="HA72" s="273"/>
      <c r="HB72" s="35"/>
      <c r="HC72" s="274"/>
      <c r="HD72" s="275"/>
      <c r="HE72" s="274"/>
      <c r="HF72" s="274"/>
      <c r="HG72" s="274"/>
      <c r="HH72" s="270"/>
      <c r="HI72" s="274"/>
      <c r="HJ72" s="275"/>
      <c r="HK72" s="273"/>
      <c r="HL72" s="273"/>
      <c r="HM72" s="273"/>
      <c r="HN72" s="273"/>
      <c r="HO72" s="35"/>
      <c r="HP72" s="274"/>
      <c r="HQ72" s="275"/>
      <c r="HR72" s="274"/>
      <c r="HS72" s="274"/>
      <c r="HT72" s="274"/>
      <c r="HU72" s="270"/>
      <c r="HV72" s="274"/>
      <c r="HW72" s="275"/>
      <c r="HX72" s="273"/>
      <c r="HY72" s="273"/>
      <c r="HZ72" s="273"/>
      <c r="IA72" s="273"/>
      <c r="IB72" s="35"/>
      <c r="IC72" s="274"/>
      <c r="ID72" s="275"/>
      <c r="IE72" s="274"/>
      <c r="IF72" s="274"/>
      <c r="IG72" s="274"/>
      <c r="IH72" s="270"/>
      <c r="II72" s="274"/>
      <c r="IJ72" s="275"/>
      <c r="IK72" s="38"/>
      <c r="IL72" s="38"/>
      <c r="IM72" s="38"/>
      <c r="IN72" s="38"/>
    </row>
    <row r="73" spans="1:248" s="16" customFormat="1" ht="15.75" thickBot="1">
      <c r="A73" s="2"/>
      <c r="B73" s="581" t="s">
        <v>115</v>
      </c>
      <c r="C73" s="401"/>
      <c r="D73" s="400"/>
      <c r="E73" s="401"/>
      <c r="F73" s="394">
        <v>0.05</v>
      </c>
      <c r="G73" s="402"/>
      <c r="H73" s="52">
        <f>F73*SUM($J$72:$J$72)</f>
        <v>15785.9588375</v>
      </c>
      <c r="I73" s="403"/>
      <c r="J73" s="707">
        <f t="shared" si="14"/>
        <v>15785.9588375</v>
      </c>
      <c r="K73" s="35"/>
      <c r="L73" s="707">
        <v>9.9999999999999994E-12</v>
      </c>
      <c r="M73"/>
      <c r="N73"/>
      <c r="O73"/>
      <c r="P73"/>
      <c r="Y73" s="33"/>
      <c r="Z73" s="273"/>
      <c r="AA73" s="273"/>
      <c r="AB73" s="35"/>
      <c r="AC73" s="274"/>
      <c r="AD73" s="275"/>
      <c r="AE73" s="274"/>
      <c r="AF73" s="274"/>
      <c r="AG73" s="274"/>
      <c r="AH73" s="270"/>
      <c r="AI73" s="274"/>
      <c r="AJ73" s="275"/>
      <c r="AK73" s="273"/>
      <c r="AL73" s="273"/>
      <c r="AM73" s="273"/>
      <c r="AN73" s="273"/>
      <c r="AO73" s="35"/>
      <c r="AP73" s="274"/>
      <c r="AQ73" s="275"/>
      <c r="AR73" s="274"/>
      <c r="AS73" s="274"/>
      <c r="AT73" s="274"/>
      <c r="AU73" s="270"/>
      <c r="AV73" s="274"/>
      <c r="AW73" s="275"/>
      <c r="AX73" s="273"/>
      <c r="AY73" s="273"/>
      <c r="AZ73" s="273"/>
      <c r="BA73" s="273"/>
      <c r="BB73" s="35"/>
      <c r="BC73" s="274"/>
      <c r="BD73" s="275"/>
      <c r="BE73" s="274"/>
      <c r="BF73" s="274"/>
      <c r="BG73" s="274"/>
      <c r="BH73" s="270"/>
      <c r="BI73" s="274"/>
      <c r="BJ73" s="275"/>
      <c r="BK73" s="273"/>
      <c r="BL73" s="273"/>
      <c r="BM73" s="273"/>
      <c r="BN73" s="273"/>
      <c r="BO73" s="35"/>
      <c r="BP73" s="274"/>
      <c r="BQ73" s="275"/>
      <c r="BR73" s="274"/>
      <c r="BS73" s="274"/>
      <c r="BT73" s="274"/>
      <c r="BU73" s="270"/>
      <c r="BV73" s="274"/>
      <c r="BW73" s="275"/>
      <c r="BX73" s="273"/>
      <c r="BY73" s="273"/>
      <c r="BZ73" s="273"/>
      <c r="CA73" s="273"/>
      <c r="CB73" s="35"/>
      <c r="CC73" s="274"/>
      <c r="CD73" s="275"/>
      <c r="CE73" s="274"/>
      <c r="CF73" s="274"/>
      <c r="CG73" s="274"/>
      <c r="CH73" s="270"/>
      <c r="CI73" s="274"/>
      <c r="CJ73" s="275"/>
      <c r="CK73" s="273"/>
      <c r="CL73" s="273"/>
      <c r="CM73" s="273"/>
      <c r="CN73" s="273"/>
      <c r="CO73" s="35"/>
      <c r="CP73" s="274"/>
      <c r="CQ73" s="275"/>
      <c r="CR73" s="274"/>
      <c r="CS73" s="274"/>
      <c r="CT73" s="274"/>
      <c r="CU73" s="270"/>
      <c r="CV73" s="274"/>
      <c r="CW73" s="275"/>
      <c r="CX73" s="273"/>
      <c r="CY73" s="273"/>
      <c r="CZ73" s="273"/>
      <c r="DA73" s="273"/>
      <c r="DB73" s="35"/>
      <c r="DC73" s="274"/>
      <c r="DD73" s="275"/>
      <c r="DE73" s="274"/>
      <c r="DF73" s="274"/>
      <c r="DG73" s="274"/>
      <c r="DH73" s="270"/>
      <c r="DI73" s="274"/>
      <c r="DJ73" s="275"/>
      <c r="DK73" s="273"/>
      <c r="DL73" s="273"/>
      <c r="DM73" s="273"/>
      <c r="DN73" s="273"/>
      <c r="DO73" s="35"/>
      <c r="DP73" s="274"/>
      <c r="DQ73" s="275"/>
      <c r="DR73" s="274"/>
      <c r="DS73" s="274"/>
      <c r="DT73" s="274"/>
      <c r="DU73" s="270"/>
      <c r="DV73" s="274"/>
      <c r="DW73" s="275"/>
      <c r="DX73" s="273"/>
      <c r="DY73" s="273"/>
      <c r="DZ73" s="273"/>
      <c r="EA73" s="273"/>
      <c r="EB73" s="35"/>
      <c r="EC73" s="274"/>
      <c r="ED73" s="275"/>
      <c r="EE73" s="274"/>
      <c r="EF73" s="274"/>
      <c r="EG73" s="274"/>
      <c r="EH73" s="270"/>
      <c r="EI73" s="274"/>
      <c r="EJ73" s="275"/>
      <c r="EK73" s="273"/>
      <c r="EL73" s="273"/>
      <c r="EM73" s="273"/>
      <c r="EN73" s="273"/>
      <c r="EO73" s="35"/>
      <c r="EP73" s="274"/>
      <c r="EQ73" s="275"/>
      <c r="ER73" s="274"/>
      <c r="ES73" s="274"/>
      <c r="ET73" s="274"/>
      <c r="EU73" s="270"/>
      <c r="EV73" s="274"/>
      <c r="EW73" s="275"/>
      <c r="EX73" s="273"/>
      <c r="EY73" s="273"/>
      <c r="EZ73" s="273"/>
      <c r="FA73" s="273"/>
      <c r="FB73" s="35"/>
      <c r="FC73" s="274"/>
      <c r="FD73" s="275"/>
      <c r="FE73" s="274"/>
      <c r="FF73" s="274"/>
      <c r="FG73" s="274"/>
      <c r="FH73" s="270"/>
      <c r="FI73" s="274"/>
      <c r="FJ73" s="275"/>
      <c r="FK73" s="273"/>
      <c r="FL73" s="273"/>
      <c r="FM73" s="273"/>
      <c r="FN73" s="273"/>
      <c r="FO73" s="35"/>
      <c r="FP73" s="274"/>
      <c r="FQ73" s="275"/>
      <c r="FR73" s="274"/>
      <c r="FS73" s="274"/>
      <c r="FT73" s="274"/>
      <c r="FU73" s="270"/>
      <c r="FV73" s="274"/>
      <c r="FW73" s="275"/>
      <c r="FX73" s="273"/>
      <c r="FY73" s="273"/>
      <c r="FZ73" s="273"/>
      <c r="GA73" s="273"/>
      <c r="GB73" s="35"/>
      <c r="GC73" s="274"/>
      <c r="GD73" s="275"/>
      <c r="GE73" s="274"/>
      <c r="GF73" s="274"/>
      <c r="GG73" s="274"/>
      <c r="GH73" s="270"/>
      <c r="GI73" s="274"/>
      <c r="GJ73" s="275"/>
      <c r="GK73" s="273"/>
      <c r="GL73" s="273"/>
      <c r="GM73" s="273"/>
      <c r="GN73" s="273"/>
      <c r="GO73" s="35"/>
      <c r="GP73" s="274"/>
      <c r="GQ73" s="275"/>
      <c r="GR73" s="274"/>
      <c r="GS73" s="274"/>
      <c r="GT73" s="274"/>
      <c r="GU73" s="270"/>
      <c r="GV73" s="274"/>
      <c r="GW73" s="275"/>
      <c r="GX73" s="273"/>
      <c r="GY73" s="273"/>
      <c r="GZ73" s="273"/>
      <c r="HA73" s="273"/>
      <c r="HB73" s="35"/>
      <c r="HC73" s="274"/>
      <c r="HD73" s="275"/>
      <c r="HE73" s="274"/>
      <c r="HF73" s="274"/>
      <c r="HG73" s="274"/>
      <c r="HH73" s="270"/>
      <c r="HI73" s="274"/>
      <c r="HJ73" s="275"/>
      <c r="HK73" s="273"/>
      <c r="HL73" s="273"/>
      <c r="HM73" s="273"/>
      <c r="HN73" s="273"/>
      <c r="HO73" s="35"/>
      <c r="HP73" s="274"/>
      <c r="HQ73" s="275"/>
      <c r="HR73" s="274"/>
      <c r="HS73" s="274"/>
      <c r="HT73" s="274"/>
      <c r="HU73" s="270"/>
      <c r="HV73" s="274"/>
      <c r="HW73" s="275"/>
      <c r="HX73" s="273"/>
      <c r="HY73" s="273"/>
      <c r="HZ73" s="273"/>
      <c r="IA73" s="273"/>
      <c r="IB73" s="35"/>
      <c r="IC73" s="274"/>
      <c r="ID73" s="275"/>
      <c r="IE73" s="274"/>
      <c r="IF73" s="274"/>
      <c r="IG73" s="274"/>
      <c r="IH73" s="270"/>
      <c r="II73" s="274"/>
      <c r="IJ73" s="275"/>
      <c r="IK73" s="38"/>
      <c r="IL73" s="38"/>
      <c r="IM73" s="38"/>
      <c r="IN73" s="38"/>
    </row>
    <row r="74" spans="1:248" s="16" customFormat="1" ht="15.75" thickBot="1">
      <c r="A74" s="2"/>
      <c r="B74" s="581" t="s">
        <v>116</v>
      </c>
      <c r="F74" s="394">
        <v>0.1</v>
      </c>
      <c r="H74" s="52">
        <f>F74*SUM($J$72:$J$73)</f>
        <v>33150.513558750004</v>
      </c>
      <c r="J74" s="707">
        <f t="shared" si="14"/>
        <v>33150.513558750004</v>
      </c>
      <c r="K74" s="35"/>
      <c r="L74" s="707">
        <v>9.9999999999999994E-12</v>
      </c>
      <c r="M74"/>
      <c r="N74"/>
      <c r="O74"/>
      <c r="P74"/>
      <c r="Y74" s="33"/>
      <c r="Z74" s="273"/>
      <c r="AA74" s="273"/>
      <c r="AB74" s="35"/>
      <c r="AC74" s="274"/>
      <c r="AD74" s="275"/>
      <c r="AE74" s="274"/>
      <c r="AF74" s="274"/>
      <c r="AG74" s="274"/>
      <c r="AH74" s="270"/>
      <c r="AI74" s="274"/>
      <c r="AJ74" s="275"/>
      <c r="AK74" s="273"/>
      <c r="AL74" s="273"/>
      <c r="AM74" s="273"/>
      <c r="AN74" s="273"/>
      <c r="AO74" s="35"/>
      <c r="AP74" s="274"/>
      <c r="AQ74" s="275"/>
      <c r="AR74" s="274"/>
      <c r="AS74" s="274"/>
      <c r="AT74" s="274"/>
      <c r="AU74" s="270"/>
      <c r="AV74" s="274"/>
      <c r="AW74" s="275"/>
      <c r="AX74" s="273"/>
      <c r="AY74" s="273"/>
      <c r="AZ74" s="273"/>
      <c r="BA74" s="273"/>
      <c r="BB74" s="35"/>
      <c r="BC74" s="274"/>
      <c r="BD74" s="275"/>
      <c r="BE74" s="274"/>
      <c r="BF74" s="274"/>
      <c r="BG74" s="274"/>
      <c r="BH74" s="270"/>
      <c r="BI74" s="274"/>
      <c r="BJ74" s="275"/>
      <c r="BK74" s="273"/>
      <c r="BL74" s="273"/>
      <c r="BM74" s="273"/>
      <c r="BN74" s="273"/>
      <c r="BO74" s="35"/>
      <c r="BP74" s="274"/>
      <c r="BQ74" s="275"/>
      <c r="BR74" s="274"/>
      <c r="BS74" s="274"/>
      <c r="BT74" s="274"/>
      <c r="BU74" s="270"/>
      <c r="BV74" s="274"/>
      <c r="BW74" s="275"/>
      <c r="BX74" s="273"/>
      <c r="BY74" s="273"/>
      <c r="BZ74" s="273"/>
      <c r="CA74" s="273"/>
      <c r="CB74" s="35"/>
      <c r="CC74" s="274"/>
      <c r="CD74" s="275"/>
      <c r="CE74" s="274"/>
      <c r="CF74" s="274"/>
      <c r="CG74" s="274"/>
      <c r="CH74" s="270"/>
      <c r="CI74" s="274"/>
      <c r="CJ74" s="275"/>
      <c r="CK74" s="273"/>
      <c r="CL74" s="273"/>
      <c r="CM74" s="273"/>
      <c r="CN74" s="273"/>
      <c r="CO74" s="35"/>
      <c r="CP74" s="274"/>
      <c r="CQ74" s="275"/>
      <c r="CR74" s="274"/>
      <c r="CS74" s="274"/>
      <c r="CT74" s="274"/>
      <c r="CU74" s="270"/>
      <c r="CV74" s="274"/>
      <c r="CW74" s="275"/>
      <c r="CX74" s="273"/>
      <c r="CY74" s="273"/>
      <c r="CZ74" s="273"/>
      <c r="DA74" s="273"/>
      <c r="DB74" s="35"/>
      <c r="DC74" s="274"/>
      <c r="DD74" s="275"/>
      <c r="DE74" s="274"/>
      <c r="DF74" s="274"/>
      <c r="DG74" s="274"/>
      <c r="DH74" s="270"/>
      <c r="DI74" s="274"/>
      <c r="DJ74" s="275"/>
      <c r="DK74" s="273"/>
      <c r="DL74" s="273"/>
      <c r="DM74" s="273"/>
      <c r="DN74" s="273"/>
      <c r="DO74" s="35"/>
      <c r="DP74" s="274"/>
      <c r="DQ74" s="275"/>
      <c r="DR74" s="274"/>
      <c r="DS74" s="274"/>
      <c r="DT74" s="274"/>
      <c r="DU74" s="270"/>
      <c r="DV74" s="274"/>
      <c r="DW74" s="275"/>
      <c r="DX74" s="273"/>
      <c r="DY74" s="273"/>
      <c r="DZ74" s="273"/>
      <c r="EA74" s="273"/>
      <c r="EB74" s="35"/>
      <c r="EC74" s="274"/>
      <c r="ED74" s="275"/>
      <c r="EE74" s="274"/>
      <c r="EF74" s="274"/>
      <c r="EG74" s="274"/>
      <c r="EH74" s="270"/>
      <c r="EI74" s="274"/>
      <c r="EJ74" s="275"/>
      <c r="EK74" s="273"/>
      <c r="EL74" s="273"/>
      <c r="EM74" s="273"/>
      <c r="EN74" s="273"/>
      <c r="EO74" s="35"/>
      <c r="EP74" s="274"/>
      <c r="EQ74" s="275"/>
      <c r="ER74" s="274"/>
      <c r="ES74" s="274"/>
      <c r="ET74" s="274"/>
      <c r="EU74" s="270"/>
      <c r="EV74" s="274"/>
      <c r="EW74" s="275"/>
      <c r="EX74" s="273"/>
      <c r="EY74" s="273"/>
      <c r="EZ74" s="273"/>
      <c r="FA74" s="273"/>
      <c r="FB74" s="35"/>
      <c r="FC74" s="274"/>
      <c r="FD74" s="275"/>
      <c r="FE74" s="274"/>
      <c r="FF74" s="274"/>
      <c r="FG74" s="274"/>
      <c r="FH74" s="270"/>
      <c r="FI74" s="274"/>
      <c r="FJ74" s="275"/>
      <c r="FK74" s="273"/>
      <c r="FL74" s="273"/>
      <c r="FM74" s="273"/>
      <c r="FN74" s="273"/>
      <c r="FO74" s="35"/>
      <c r="FP74" s="274"/>
      <c r="FQ74" s="275"/>
      <c r="FR74" s="274"/>
      <c r="FS74" s="274"/>
      <c r="FT74" s="274"/>
      <c r="FU74" s="270"/>
      <c r="FV74" s="274"/>
      <c r="FW74" s="275"/>
      <c r="FX74" s="273"/>
      <c r="FY74" s="273"/>
      <c r="FZ74" s="273"/>
      <c r="GA74" s="273"/>
      <c r="GB74" s="35"/>
      <c r="GC74" s="274"/>
      <c r="GD74" s="275"/>
      <c r="GE74" s="274"/>
      <c r="GF74" s="274"/>
      <c r="GG74" s="274"/>
      <c r="GH74" s="270"/>
      <c r="GI74" s="274"/>
      <c r="GJ74" s="275"/>
      <c r="GK74" s="273"/>
      <c r="GL74" s="273"/>
      <c r="GM74" s="273"/>
      <c r="GN74" s="273"/>
      <c r="GO74" s="35"/>
      <c r="GP74" s="274"/>
      <c r="GQ74" s="275"/>
      <c r="GR74" s="274"/>
      <c r="GS74" s="274"/>
      <c r="GT74" s="274"/>
      <c r="GU74" s="270"/>
      <c r="GV74" s="274"/>
      <c r="GW74" s="275"/>
      <c r="GX74" s="273"/>
      <c r="GY74" s="273"/>
      <c r="GZ74" s="273"/>
      <c r="HA74" s="273"/>
      <c r="HB74" s="35"/>
      <c r="HC74" s="274"/>
      <c r="HD74" s="275"/>
      <c r="HE74" s="274"/>
      <c r="HF74" s="274"/>
      <c r="HG74" s="274"/>
      <c r="HH74" s="270"/>
      <c r="HI74" s="274"/>
      <c r="HJ74" s="275"/>
      <c r="HK74" s="273"/>
      <c r="HL74" s="273"/>
      <c r="HM74" s="273"/>
      <c r="HN74" s="273"/>
      <c r="HO74" s="35"/>
      <c r="HP74" s="274"/>
      <c r="HQ74" s="275"/>
      <c r="HR74" s="274"/>
      <c r="HS74" s="274"/>
      <c r="HT74" s="274"/>
      <c r="HU74" s="270"/>
      <c r="HV74" s="274"/>
      <c r="HW74" s="275"/>
      <c r="HX74" s="273"/>
      <c r="HY74" s="273"/>
      <c r="HZ74" s="273"/>
      <c r="IA74" s="273"/>
      <c r="IB74" s="35"/>
      <c r="IC74" s="274"/>
      <c r="ID74" s="275"/>
      <c r="IE74" s="274"/>
      <c r="IF74" s="274"/>
      <c r="IG74" s="274"/>
      <c r="IH74" s="270"/>
      <c r="II74" s="274"/>
      <c r="IJ74" s="275"/>
      <c r="IK74" s="38"/>
      <c r="IL74" s="38"/>
      <c r="IM74" s="38"/>
      <c r="IN74" s="38"/>
    </row>
    <row r="75" spans="1:248" s="16" customFormat="1" ht="15.75" thickBot="1">
      <c r="A75" s="2"/>
      <c r="B75" s="581" t="s">
        <v>117</v>
      </c>
      <c r="C75" s="401"/>
      <c r="D75" s="400"/>
      <c r="E75" s="401"/>
      <c r="F75" s="394">
        <v>0.02</v>
      </c>
      <c r="G75" s="402"/>
      <c r="H75" s="52">
        <f>F75*SUM($J$72:$J$73)</f>
        <v>6630.1027117499998</v>
      </c>
      <c r="I75" s="403"/>
      <c r="J75" s="707">
        <f t="shared" si="14"/>
        <v>6630.1027117499998</v>
      </c>
      <c r="K75" s="35"/>
      <c r="L75" s="707">
        <v>9.9999999999999994E-12</v>
      </c>
      <c r="M75"/>
      <c r="N75"/>
      <c r="O75"/>
      <c r="P75"/>
      <c r="R75"/>
      <c r="S75"/>
      <c r="T75"/>
      <c r="U75"/>
      <c r="V75"/>
      <c r="W75"/>
      <c r="X75"/>
      <c r="Y75" s="33"/>
      <c r="Z75" s="273"/>
      <c r="AA75" s="273"/>
      <c r="AB75" s="35"/>
      <c r="AC75" s="274"/>
      <c r="AD75" s="275"/>
      <c r="AE75" s="274"/>
      <c r="AF75" s="274"/>
      <c r="AG75" s="274"/>
      <c r="AH75" s="270"/>
      <c r="AI75" s="274"/>
      <c r="AJ75" s="275"/>
      <c r="AK75" s="273"/>
      <c r="AL75" s="273"/>
      <c r="AM75" s="273"/>
      <c r="AN75" s="273"/>
      <c r="AO75" s="35"/>
      <c r="AP75" s="274"/>
      <c r="AQ75" s="275"/>
      <c r="AR75" s="274"/>
      <c r="AS75" s="274"/>
      <c r="AT75" s="274"/>
      <c r="AU75" s="270"/>
      <c r="AV75" s="274"/>
      <c r="AW75" s="275"/>
      <c r="AX75" s="273"/>
      <c r="AY75" s="273"/>
      <c r="AZ75" s="273"/>
      <c r="BA75" s="273"/>
      <c r="BB75" s="35"/>
      <c r="BC75" s="274"/>
      <c r="BD75" s="275"/>
      <c r="BE75" s="274"/>
      <c r="BF75" s="274"/>
      <c r="BG75" s="274"/>
      <c r="BH75" s="270"/>
      <c r="BI75" s="274"/>
      <c r="BJ75" s="275"/>
      <c r="BK75" s="273"/>
      <c r="BL75" s="273"/>
      <c r="BM75" s="273"/>
      <c r="BN75" s="273"/>
      <c r="BO75" s="35"/>
      <c r="BP75" s="274"/>
      <c r="BQ75" s="275"/>
      <c r="BR75" s="274"/>
      <c r="BS75" s="274"/>
      <c r="BT75" s="274"/>
      <c r="BU75" s="270"/>
      <c r="BV75" s="274"/>
      <c r="BW75" s="275"/>
      <c r="BX75" s="273"/>
      <c r="BY75" s="273"/>
      <c r="BZ75" s="273"/>
      <c r="CA75" s="273"/>
      <c r="CB75" s="35"/>
      <c r="CC75" s="274"/>
      <c r="CD75" s="275"/>
      <c r="CE75" s="274"/>
      <c r="CF75" s="274"/>
      <c r="CG75" s="274"/>
      <c r="CH75" s="270"/>
      <c r="CI75" s="274"/>
      <c r="CJ75" s="275"/>
      <c r="CK75" s="273"/>
      <c r="CL75" s="273"/>
      <c r="CM75" s="273"/>
      <c r="CN75" s="273"/>
      <c r="CO75" s="35"/>
      <c r="CP75" s="274"/>
      <c r="CQ75" s="275"/>
      <c r="CR75" s="274"/>
      <c r="CS75" s="274"/>
      <c r="CT75" s="274"/>
      <c r="CU75" s="270"/>
      <c r="CV75" s="274"/>
      <c r="CW75" s="275"/>
      <c r="CX75" s="273"/>
      <c r="CY75" s="273"/>
      <c r="CZ75" s="273"/>
      <c r="DA75" s="273"/>
      <c r="DB75" s="35"/>
      <c r="DC75" s="274"/>
      <c r="DD75" s="275"/>
      <c r="DE75" s="274"/>
      <c r="DF75" s="274"/>
      <c r="DG75" s="274"/>
      <c r="DH75" s="270"/>
      <c r="DI75" s="274"/>
      <c r="DJ75" s="275"/>
      <c r="DK75" s="273"/>
      <c r="DL75" s="273"/>
      <c r="DM75" s="273"/>
      <c r="DN75" s="273"/>
      <c r="DO75" s="35"/>
      <c r="DP75" s="274"/>
      <c r="DQ75" s="275"/>
      <c r="DR75" s="274"/>
      <c r="DS75" s="274"/>
      <c r="DT75" s="274"/>
      <c r="DU75" s="270"/>
      <c r="DV75" s="274"/>
      <c r="DW75" s="275"/>
      <c r="DX75" s="273"/>
      <c r="DY75" s="273"/>
      <c r="DZ75" s="273"/>
      <c r="EA75" s="273"/>
      <c r="EB75" s="35"/>
      <c r="EC75" s="274"/>
      <c r="ED75" s="275"/>
      <c r="EE75" s="274"/>
      <c r="EF75" s="274"/>
      <c r="EG75" s="274"/>
      <c r="EH75" s="270"/>
      <c r="EI75" s="274"/>
      <c r="EJ75" s="275"/>
      <c r="EK75" s="273"/>
      <c r="EL75" s="273"/>
      <c r="EM75" s="273"/>
      <c r="EN75" s="273"/>
      <c r="EO75" s="35"/>
      <c r="EP75" s="274"/>
      <c r="EQ75" s="275"/>
      <c r="ER75" s="274"/>
      <c r="ES75" s="274"/>
      <c r="ET75" s="274"/>
      <c r="EU75" s="270"/>
      <c r="EV75" s="274"/>
      <c r="EW75" s="275"/>
      <c r="EX75" s="273"/>
      <c r="EY75" s="273"/>
      <c r="EZ75" s="273"/>
      <c r="FA75" s="273"/>
      <c r="FB75" s="35"/>
      <c r="FC75" s="274"/>
      <c r="FD75" s="275"/>
      <c r="FE75" s="274"/>
      <c r="FF75" s="274"/>
      <c r="FG75" s="274"/>
      <c r="FH75" s="270"/>
      <c r="FI75" s="274"/>
      <c r="FJ75" s="275"/>
      <c r="FK75" s="273"/>
      <c r="FL75" s="273"/>
      <c r="FM75" s="273"/>
      <c r="FN75" s="273"/>
      <c r="FO75" s="35"/>
      <c r="FP75" s="274"/>
      <c r="FQ75" s="275"/>
      <c r="FR75" s="274"/>
      <c r="FS75" s="274"/>
      <c r="FT75" s="274"/>
      <c r="FU75" s="270"/>
      <c r="FV75" s="274"/>
      <c r="FW75" s="275"/>
      <c r="FX75" s="273"/>
      <c r="FY75" s="273"/>
      <c r="FZ75" s="273"/>
      <c r="GA75" s="273"/>
      <c r="GB75" s="35"/>
      <c r="GC75" s="274"/>
      <c r="GD75" s="275"/>
      <c r="GE75" s="274"/>
      <c r="GF75" s="274"/>
      <c r="GG75" s="274"/>
      <c r="GH75" s="270"/>
      <c r="GI75" s="274"/>
      <c r="GJ75" s="275"/>
      <c r="GK75" s="273"/>
      <c r="GL75" s="273"/>
      <c r="GM75" s="273"/>
      <c r="GN75" s="273"/>
      <c r="GO75" s="35"/>
      <c r="GP75" s="274"/>
      <c r="GQ75" s="275"/>
      <c r="GR75" s="274"/>
      <c r="GS75" s="274"/>
      <c r="GT75" s="274"/>
      <c r="GU75" s="270"/>
      <c r="GV75" s="274"/>
      <c r="GW75" s="275"/>
      <c r="GX75" s="273"/>
      <c r="GY75" s="273"/>
      <c r="GZ75" s="273"/>
      <c r="HA75" s="273"/>
      <c r="HB75" s="35"/>
      <c r="HC75" s="274"/>
      <c r="HD75" s="275"/>
      <c r="HE75" s="274"/>
      <c r="HF75" s="274"/>
      <c r="HG75" s="274"/>
      <c r="HH75" s="270"/>
      <c r="HI75" s="274"/>
      <c r="HJ75" s="275"/>
      <c r="HK75" s="273"/>
      <c r="HL75" s="273"/>
      <c r="HM75" s="273"/>
      <c r="HN75" s="273"/>
      <c r="HO75" s="35"/>
      <c r="HP75" s="274"/>
      <c r="HQ75" s="275"/>
      <c r="HR75" s="274"/>
      <c r="HS75" s="274"/>
      <c r="HT75" s="274"/>
      <c r="HU75" s="270"/>
      <c r="HV75" s="274"/>
      <c r="HW75" s="275"/>
      <c r="HX75" s="273"/>
      <c r="HY75" s="273"/>
      <c r="HZ75" s="273"/>
      <c r="IA75" s="273"/>
      <c r="IB75" s="35"/>
      <c r="IC75" s="274"/>
      <c r="ID75" s="275"/>
      <c r="IE75" s="274"/>
      <c r="IF75" s="274"/>
      <c r="IG75" s="274"/>
      <c r="IH75" s="270"/>
      <c r="II75" s="274"/>
      <c r="IJ75" s="275"/>
      <c r="IK75" s="38"/>
      <c r="IL75" s="38"/>
      <c r="IM75" s="38"/>
      <c r="IN75" s="38"/>
    </row>
    <row r="76" spans="1:248" s="16" customFormat="1" ht="15.75" thickBot="1">
      <c r="A76" s="2"/>
      <c r="B76" s="581" t="s">
        <v>118</v>
      </c>
      <c r="C76" s="401"/>
      <c r="D76" s="400"/>
      <c r="E76" s="401"/>
      <c r="F76" s="394">
        <v>0.03</v>
      </c>
      <c r="G76" s="402"/>
      <c r="H76" s="52">
        <f>F76*SUM($J$72:$J$73)</f>
        <v>9945.1540676249988</v>
      </c>
      <c r="I76" s="403"/>
      <c r="J76" s="707">
        <f t="shared" si="14"/>
        <v>9945.1540676249988</v>
      </c>
      <c r="K76" s="35"/>
      <c r="L76" s="707">
        <v>9.9999999999999994E-12</v>
      </c>
      <c r="M76"/>
      <c r="N76"/>
      <c r="O76"/>
      <c r="P76"/>
      <c r="R76"/>
      <c r="S76"/>
      <c r="T76"/>
      <c r="U76"/>
      <c r="V76"/>
      <c r="W76"/>
      <c r="X76"/>
      <c r="Y76" s="33"/>
      <c r="Z76" s="273"/>
      <c r="AA76" s="273"/>
      <c r="AB76" s="35"/>
      <c r="AC76" s="274"/>
      <c r="AD76" s="275"/>
      <c r="AE76" s="274"/>
      <c r="AF76" s="274"/>
      <c r="AG76" s="274"/>
      <c r="AH76" s="270"/>
      <c r="AI76" s="274"/>
      <c r="AJ76" s="275"/>
      <c r="AK76" s="273"/>
      <c r="AL76" s="273"/>
      <c r="AM76" s="273"/>
      <c r="AN76" s="273"/>
      <c r="AO76" s="35"/>
      <c r="AP76" s="274"/>
      <c r="AQ76" s="275"/>
      <c r="AR76" s="274"/>
      <c r="AS76" s="274"/>
      <c r="AT76" s="274"/>
      <c r="AU76" s="270"/>
      <c r="AV76" s="274"/>
      <c r="AW76" s="275"/>
      <c r="AX76" s="273"/>
      <c r="AY76" s="273"/>
      <c r="AZ76" s="273"/>
      <c r="BA76" s="273"/>
      <c r="BB76" s="35"/>
      <c r="BC76" s="274"/>
      <c r="BD76" s="275"/>
      <c r="BE76" s="274"/>
      <c r="BF76" s="274"/>
      <c r="BG76" s="274"/>
      <c r="BH76" s="270"/>
      <c r="BI76" s="274"/>
      <c r="BJ76" s="275"/>
      <c r="BK76" s="273"/>
      <c r="BL76" s="273"/>
      <c r="BM76" s="273"/>
      <c r="BN76" s="273"/>
      <c r="BO76" s="35"/>
      <c r="BP76" s="274"/>
      <c r="BQ76" s="275"/>
      <c r="BR76" s="274"/>
      <c r="BS76" s="274"/>
      <c r="BT76" s="274"/>
      <c r="BU76" s="270"/>
      <c r="BV76" s="274"/>
      <c r="BW76" s="275"/>
      <c r="BX76" s="273"/>
      <c r="BY76" s="273"/>
      <c r="BZ76" s="273"/>
      <c r="CA76" s="273"/>
      <c r="CB76" s="35"/>
      <c r="CC76" s="274"/>
      <c r="CD76" s="275"/>
      <c r="CE76" s="274"/>
      <c r="CF76" s="274"/>
      <c r="CG76" s="274"/>
      <c r="CH76" s="270"/>
      <c r="CI76" s="274"/>
      <c r="CJ76" s="275"/>
      <c r="CK76" s="273"/>
      <c r="CL76" s="273"/>
      <c r="CM76" s="273"/>
      <c r="CN76" s="273"/>
      <c r="CO76" s="35"/>
      <c r="CP76" s="274"/>
      <c r="CQ76" s="275"/>
      <c r="CR76" s="274"/>
      <c r="CS76" s="274"/>
      <c r="CT76" s="274"/>
      <c r="CU76" s="270"/>
      <c r="CV76" s="274"/>
      <c r="CW76" s="275"/>
      <c r="CX76" s="273"/>
      <c r="CY76" s="273"/>
      <c r="CZ76" s="273"/>
      <c r="DA76" s="273"/>
      <c r="DB76" s="35"/>
      <c r="DC76" s="274"/>
      <c r="DD76" s="275"/>
      <c r="DE76" s="274"/>
      <c r="DF76" s="274"/>
      <c r="DG76" s="274"/>
      <c r="DH76" s="270"/>
      <c r="DI76" s="274"/>
      <c r="DJ76" s="275"/>
      <c r="DK76" s="273"/>
      <c r="DL76" s="273"/>
      <c r="DM76" s="273"/>
      <c r="DN76" s="273"/>
      <c r="DO76" s="35"/>
      <c r="DP76" s="274"/>
      <c r="DQ76" s="275"/>
      <c r="DR76" s="274"/>
      <c r="DS76" s="274"/>
      <c r="DT76" s="274"/>
      <c r="DU76" s="270"/>
      <c r="DV76" s="274"/>
      <c r="DW76" s="275"/>
      <c r="DX76" s="273"/>
      <c r="DY76" s="273"/>
      <c r="DZ76" s="273"/>
      <c r="EA76" s="273"/>
      <c r="EB76" s="35"/>
      <c r="EC76" s="274"/>
      <c r="ED76" s="275"/>
      <c r="EE76" s="274"/>
      <c r="EF76" s="274"/>
      <c r="EG76" s="274"/>
      <c r="EH76" s="270"/>
      <c r="EI76" s="274"/>
      <c r="EJ76" s="275"/>
      <c r="EK76" s="273"/>
      <c r="EL76" s="273"/>
      <c r="EM76" s="273"/>
      <c r="EN76" s="273"/>
      <c r="EO76" s="35"/>
      <c r="EP76" s="274"/>
      <c r="EQ76" s="275"/>
      <c r="ER76" s="274"/>
      <c r="ES76" s="274"/>
      <c r="ET76" s="274"/>
      <c r="EU76" s="270"/>
      <c r="EV76" s="274"/>
      <c r="EW76" s="275"/>
      <c r="EX76" s="273"/>
      <c r="EY76" s="273"/>
      <c r="EZ76" s="273"/>
      <c r="FA76" s="273"/>
      <c r="FB76" s="35"/>
      <c r="FC76" s="274"/>
      <c r="FD76" s="275"/>
      <c r="FE76" s="274"/>
      <c r="FF76" s="274"/>
      <c r="FG76" s="274"/>
      <c r="FH76" s="270"/>
      <c r="FI76" s="274"/>
      <c r="FJ76" s="275"/>
      <c r="FK76" s="273"/>
      <c r="FL76" s="273"/>
      <c r="FM76" s="273"/>
      <c r="FN76" s="273"/>
      <c r="FO76" s="35"/>
      <c r="FP76" s="274"/>
      <c r="FQ76" s="275"/>
      <c r="FR76" s="274"/>
      <c r="FS76" s="274"/>
      <c r="FT76" s="274"/>
      <c r="FU76" s="270"/>
      <c r="FV76" s="274"/>
      <c r="FW76" s="275"/>
      <c r="FX76" s="273"/>
      <c r="FY76" s="273"/>
      <c r="FZ76" s="273"/>
      <c r="GA76" s="273"/>
      <c r="GB76" s="35"/>
      <c r="GC76" s="274"/>
      <c r="GD76" s="275"/>
      <c r="GE76" s="274"/>
      <c r="GF76" s="274"/>
      <c r="GG76" s="274"/>
      <c r="GH76" s="270"/>
      <c r="GI76" s="274"/>
      <c r="GJ76" s="275"/>
      <c r="GK76" s="273"/>
      <c r="GL76" s="273"/>
      <c r="GM76" s="273"/>
      <c r="GN76" s="273"/>
      <c r="GO76" s="35"/>
      <c r="GP76" s="274"/>
      <c r="GQ76" s="275"/>
      <c r="GR76" s="274"/>
      <c r="GS76" s="274"/>
      <c r="GT76" s="274"/>
      <c r="GU76" s="270"/>
      <c r="GV76" s="274"/>
      <c r="GW76" s="275"/>
      <c r="GX76" s="273"/>
      <c r="GY76" s="273"/>
      <c r="GZ76" s="273"/>
      <c r="HA76" s="273"/>
      <c r="HB76" s="35"/>
      <c r="HC76" s="274"/>
      <c r="HD76" s="275"/>
      <c r="HE76" s="274"/>
      <c r="HF76" s="274"/>
      <c r="HG76" s="274"/>
      <c r="HH76" s="270"/>
      <c r="HI76" s="274"/>
      <c r="HJ76" s="275"/>
      <c r="HK76" s="273"/>
      <c r="HL76" s="273"/>
      <c r="HM76" s="273"/>
      <c r="HN76" s="273"/>
      <c r="HO76" s="35"/>
      <c r="HP76" s="274"/>
      <c r="HQ76" s="275"/>
      <c r="HR76" s="274"/>
      <c r="HS76" s="274"/>
      <c r="HT76" s="274"/>
      <c r="HU76" s="270"/>
      <c r="HV76" s="274"/>
      <c r="HW76" s="275"/>
      <c r="HX76" s="273"/>
      <c r="HY76" s="273"/>
      <c r="HZ76" s="273"/>
      <c r="IA76" s="273"/>
      <c r="IB76" s="35"/>
      <c r="IC76" s="274"/>
      <c r="ID76" s="275"/>
      <c r="IE76" s="274"/>
      <c r="IF76" s="274"/>
      <c r="IG76" s="274"/>
      <c r="IH76" s="270"/>
      <c r="II76" s="274"/>
      <c r="IJ76" s="275"/>
      <c r="IK76" s="38"/>
      <c r="IL76" s="38"/>
      <c r="IM76" s="38"/>
      <c r="IN76" s="38"/>
    </row>
    <row r="77" spans="1:248" s="16" customFormat="1" ht="15.75" thickBot="1">
      <c r="A77" s="2"/>
      <c r="B77" s="581" t="s">
        <v>119</v>
      </c>
      <c r="C77" s="401"/>
      <c r="D77" s="400"/>
      <c r="E77" s="401"/>
      <c r="F77" s="394">
        <v>0.16</v>
      </c>
      <c r="G77" s="402"/>
      <c r="H77" s="52">
        <f>F77*H76</f>
        <v>1591.2246508199999</v>
      </c>
      <c r="I77" s="403"/>
      <c r="J77" s="707">
        <f t="shared" si="14"/>
        <v>1591.2246508199999</v>
      </c>
      <c r="K77" s="35"/>
      <c r="L77" s="707">
        <v>9.9999999999999994E-12</v>
      </c>
      <c r="M77"/>
      <c r="N77"/>
      <c r="O77"/>
      <c r="P77"/>
      <c r="R77"/>
      <c r="S77"/>
      <c r="T77"/>
      <c r="U77"/>
      <c r="V77"/>
      <c r="W77"/>
      <c r="X77"/>
      <c r="Y77" s="33"/>
      <c r="Z77" s="273"/>
      <c r="AA77" s="273"/>
      <c r="AB77" s="35"/>
      <c r="AC77" s="274"/>
      <c r="AD77" s="275"/>
      <c r="AE77" s="274"/>
      <c r="AF77" s="274"/>
      <c r="AG77" s="274"/>
      <c r="AH77" s="270"/>
      <c r="AI77" s="274"/>
      <c r="AJ77" s="275"/>
      <c r="AK77" s="273"/>
      <c r="AL77" s="273"/>
      <c r="AM77" s="273"/>
      <c r="AN77" s="273"/>
      <c r="AO77" s="35"/>
      <c r="AP77" s="274"/>
      <c r="AQ77" s="275"/>
      <c r="AR77" s="274"/>
      <c r="AS77" s="274"/>
      <c r="AT77" s="274"/>
      <c r="AU77" s="270"/>
      <c r="AV77" s="274"/>
      <c r="AW77" s="275"/>
      <c r="AX77" s="273"/>
      <c r="AY77" s="273"/>
      <c r="AZ77" s="273"/>
      <c r="BA77" s="273"/>
      <c r="BB77" s="35"/>
      <c r="BC77" s="274"/>
      <c r="BD77" s="275"/>
      <c r="BE77" s="274"/>
      <c r="BF77" s="274"/>
      <c r="BG77" s="274"/>
      <c r="BH77" s="270"/>
      <c r="BI77" s="274"/>
      <c r="BJ77" s="275"/>
      <c r="BK77" s="273"/>
      <c r="BL77" s="273"/>
      <c r="BM77" s="273"/>
      <c r="BN77" s="273"/>
      <c r="BO77" s="35"/>
      <c r="BP77" s="274"/>
      <c r="BQ77" s="275"/>
      <c r="BR77" s="274"/>
      <c r="BS77" s="274"/>
      <c r="BT77" s="274"/>
      <c r="BU77" s="270"/>
      <c r="BV77" s="274"/>
      <c r="BW77" s="275"/>
      <c r="BX77" s="273"/>
      <c r="BY77" s="273"/>
      <c r="BZ77" s="273"/>
      <c r="CA77" s="273"/>
      <c r="CB77" s="35"/>
      <c r="CC77" s="274"/>
      <c r="CD77" s="275"/>
      <c r="CE77" s="274"/>
      <c r="CF77" s="274"/>
      <c r="CG77" s="274"/>
      <c r="CH77" s="270"/>
      <c r="CI77" s="274"/>
      <c r="CJ77" s="275"/>
      <c r="CK77" s="273"/>
      <c r="CL77" s="273"/>
      <c r="CM77" s="273"/>
      <c r="CN77" s="273"/>
      <c r="CO77" s="35"/>
      <c r="CP77" s="274"/>
      <c r="CQ77" s="275"/>
      <c r="CR77" s="274"/>
      <c r="CS77" s="274"/>
      <c r="CT77" s="274"/>
      <c r="CU77" s="270"/>
      <c r="CV77" s="274"/>
      <c r="CW77" s="275"/>
      <c r="CX77" s="273"/>
      <c r="CY77" s="273"/>
      <c r="CZ77" s="273"/>
      <c r="DA77" s="273"/>
      <c r="DB77" s="35"/>
      <c r="DC77" s="274"/>
      <c r="DD77" s="275"/>
      <c r="DE77" s="274"/>
      <c r="DF77" s="274"/>
      <c r="DG77" s="274"/>
      <c r="DH77" s="270"/>
      <c r="DI77" s="274"/>
      <c r="DJ77" s="275"/>
      <c r="DK77" s="273"/>
      <c r="DL77" s="273"/>
      <c r="DM77" s="273"/>
      <c r="DN77" s="273"/>
      <c r="DO77" s="35"/>
      <c r="DP77" s="274"/>
      <c r="DQ77" s="275"/>
      <c r="DR77" s="274"/>
      <c r="DS77" s="274"/>
      <c r="DT77" s="274"/>
      <c r="DU77" s="270"/>
      <c r="DV77" s="274"/>
      <c r="DW77" s="275"/>
      <c r="DX77" s="273"/>
      <c r="DY77" s="273"/>
      <c r="DZ77" s="273"/>
      <c r="EA77" s="273"/>
      <c r="EB77" s="35"/>
      <c r="EC77" s="274"/>
      <c r="ED77" s="275"/>
      <c r="EE77" s="274"/>
      <c r="EF77" s="274"/>
      <c r="EG77" s="274"/>
      <c r="EH77" s="270"/>
      <c r="EI77" s="274"/>
      <c r="EJ77" s="275"/>
      <c r="EK77" s="273"/>
      <c r="EL77" s="273"/>
      <c r="EM77" s="273"/>
      <c r="EN77" s="273"/>
      <c r="EO77" s="35"/>
      <c r="EP77" s="274"/>
      <c r="EQ77" s="275"/>
      <c r="ER77" s="274"/>
      <c r="ES77" s="274"/>
      <c r="ET77" s="274"/>
      <c r="EU77" s="270"/>
      <c r="EV77" s="274"/>
      <c r="EW77" s="275"/>
      <c r="EX77" s="273"/>
      <c r="EY77" s="273"/>
      <c r="EZ77" s="273"/>
      <c r="FA77" s="273"/>
      <c r="FB77" s="35"/>
      <c r="FC77" s="274"/>
      <c r="FD77" s="275"/>
      <c r="FE77" s="274"/>
      <c r="FF77" s="274"/>
      <c r="FG77" s="274"/>
      <c r="FH77" s="270"/>
      <c r="FI77" s="274"/>
      <c r="FJ77" s="275"/>
      <c r="FK77" s="273"/>
      <c r="FL77" s="273"/>
      <c r="FM77" s="273"/>
      <c r="FN77" s="273"/>
      <c r="FO77" s="35"/>
      <c r="FP77" s="274"/>
      <c r="FQ77" s="275"/>
      <c r="FR77" s="274"/>
      <c r="FS77" s="274"/>
      <c r="FT77" s="274"/>
      <c r="FU77" s="270"/>
      <c r="FV77" s="274"/>
      <c r="FW77" s="275"/>
      <c r="FX77" s="273"/>
      <c r="FY77" s="273"/>
      <c r="FZ77" s="273"/>
      <c r="GA77" s="273"/>
      <c r="GB77" s="35"/>
      <c r="GC77" s="274"/>
      <c r="GD77" s="275"/>
      <c r="GE77" s="274"/>
      <c r="GF77" s="274"/>
      <c r="GG77" s="274"/>
      <c r="GH77" s="270"/>
      <c r="GI77" s="274"/>
      <c r="GJ77" s="275"/>
      <c r="GK77" s="273"/>
      <c r="GL77" s="273"/>
      <c r="GM77" s="273"/>
      <c r="GN77" s="273"/>
      <c r="GO77" s="35"/>
      <c r="GP77" s="274"/>
      <c r="GQ77" s="275"/>
      <c r="GR77" s="274"/>
      <c r="GS77" s="274"/>
      <c r="GT77" s="274"/>
      <c r="GU77" s="270"/>
      <c r="GV77" s="274"/>
      <c r="GW77" s="275"/>
      <c r="GX77" s="273"/>
      <c r="GY77" s="273"/>
      <c r="GZ77" s="273"/>
      <c r="HA77" s="273"/>
      <c r="HB77" s="35"/>
      <c r="HC77" s="274"/>
      <c r="HD77" s="275"/>
      <c r="HE77" s="274"/>
      <c r="HF77" s="274"/>
      <c r="HG77" s="274"/>
      <c r="HH77" s="270"/>
      <c r="HI77" s="274"/>
      <c r="HJ77" s="275"/>
      <c r="HK77" s="273"/>
      <c r="HL77" s="273"/>
      <c r="HM77" s="273"/>
      <c r="HN77" s="273"/>
      <c r="HO77" s="35"/>
      <c r="HP77" s="274"/>
      <c r="HQ77" s="275"/>
      <c r="HR77" s="274"/>
      <c r="HS77" s="274"/>
      <c r="HT77" s="274"/>
      <c r="HU77" s="270"/>
      <c r="HV77" s="274"/>
      <c r="HW77" s="275"/>
      <c r="HX77" s="273"/>
      <c r="HY77" s="273"/>
      <c r="HZ77" s="273"/>
      <c r="IA77" s="273"/>
      <c r="IB77" s="35"/>
      <c r="IC77" s="274"/>
      <c r="ID77" s="275"/>
      <c r="IE77" s="274"/>
      <c r="IF77" s="274"/>
      <c r="IG77" s="274"/>
      <c r="IH77" s="270"/>
      <c r="II77" s="274"/>
      <c r="IJ77" s="275"/>
      <c r="IK77" s="38"/>
      <c r="IL77" s="38"/>
      <c r="IM77" s="38"/>
      <c r="IN77" s="38"/>
    </row>
    <row r="78" spans="1:248" ht="15.75" thickBot="1">
      <c r="B78" s="576" t="s">
        <v>122</v>
      </c>
      <c r="C78" s="74">
        <f>SUM(C79:C80)</f>
        <v>1200</v>
      </c>
      <c r="D78" s="577"/>
      <c r="E78" s="74">
        <f>SUM(E79:E80)</f>
        <v>1200</v>
      </c>
      <c r="F78" s="578"/>
      <c r="G78" s="579"/>
      <c r="H78" s="712">
        <f>SUM(H79:H80)</f>
        <v>1578372</v>
      </c>
      <c r="I78" s="580"/>
      <c r="J78" s="706">
        <f>SUM(J79:J80)</f>
        <v>1578372</v>
      </c>
      <c r="L78" s="706">
        <f>L79</f>
        <v>9.9999999999999994E-12</v>
      </c>
      <c r="M78"/>
      <c r="N78"/>
      <c r="O78"/>
      <c r="P78"/>
      <c r="Y78" s="268"/>
    </row>
    <row r="79" spans="1:248" s="16" customFormat="1" ht="15.75" thickBot="1">
      <c r="A79" s="3"/>
      <c r="B79" s="572" t="s">
        <v>123</v>
      </c>
      <c r="C79" s="71">
        <f>+'CUADRO DE AREAS'!D137*0+1000*1</f>
        <v>1000</v>
      </c>
      <c r="D79" s="170"/>
      <c r="E79" s="71">
        <f>SUM(C79:D79)</f>
        <v>1000</v>
      </c>
      <c r="F79" s="141">
        <f>+CARGAS_PPRU!F76</f>
        <v>1315.31</v>
      </c>
      <c r="G79" s="141"/>
      <c r="H79" s="28">
        <f>F79*E79</f>
        <v>1315310</v>
      </c>
      <c r="I79" s="573"/>
      <c r="J79" s="625">
        <f>SUM(H79:I79)</f>
        <v>1315310</v>
      </c>
      <c r="K79" s="35"/>
      <c r="L79" s="625">
        <v>9.9999999999999994E-12</v>
      </c>
      <c r="M79"/>
      <c r="N79"/>
      <c r="O79"/>
      <c r="P79"/>
      <c r="Y79" s="268"/>
      <c r="Z79" s="273"/>
      <c r="AA79" s="273"/>
      <c r="AB79" s="40"/>
      <c r="AC79" s="269"/>
      <c r="AD79" s="33"/>
      <c r="AE79" s="269"/>
      <c r="AF79" s="269"/>
      <c r="AG79" s="269"/>
      <c r="AH79" s="270"/>
      <c r="AI79" s="271"/>
      <c r="AJ79" s="272"/>
      <c r="AK79" s="273"/>
      <c r="AL79" s="273"/>
      <c r="AM79" s="273"/>
      <c r="AN79" s="273"/>
      <c r="AO79" s="40"/>
      <c r="AP79" s="269"/>
      <c r="AQ79" s="33"/>
      <c r="AR79" s="269"/>
      <c r="AS79" s="269"/>
      <c r="AT79" s="269"/>
      <c r="AU79" s="270"/>
      <c r="AV79" s="271"/>
      <c r="AW79" s="272"/>
      <c r="AX79" s="273"/>
      <c r="AY79" s="273"/>
      <c r="AZ79" s="273"/>
      <c r="BA79" s="273"/>
      <c r="BB79" s="40"/>
      <c r="BC79" s="269"/>
      <c r="BD79" s="33"/>
      <c r="BE79" s="269"/>
      <c r="BF79" s="269"/>
      <c r="BG79" s="269"/>
      <c r="BH79" s="270"/>
      <c r="BI79" s="271"/>
      <c r="BJ79" s="272"/>
      <c r="BK79" s="273"/>
      <c r="BL79" s="273"/>
      <c r="BM79" s="273"/>
      <c r="BN79" s="273"/>
      <c r="BO79" s="40"/>
      <c r="BP79" s="269"/>
      <c r="BQ79" s="33"/>
      <c r="BR79" s="269"/>
      <c r="BS79" s="269"/>
      <c r="BT79" s="269"/>
      <c r="BU79" s="270"/>
      <c r="BV79" s="271"/>
      <c r="BW79" s="272"/>
      <c r="BX79" s="273"/>
      <c r="BY79" s="273"/>
      <c r="BZ79" s="273"/>
      <c r="CA79" s="273"/>
      <c r="CB79" s="40"/>
      <c r="CC79" s="269"/>
      <c r="CD79" s="33"/>
      <c r="CE79" s="269"/>
      <c r="CF79" s="269"/>
      <c r="CG79" s="269"/>
      <c r="CH79" s="270"/>
      <c r="CI79" s="271"/>
      <c r="CJ79" s="272"/>
      <c r="CK79" s="273"/>
      <c r="CL79" s="273"/>
      <c r="CM79" s="273"/>
      <c r="CN79" s="273"/>
      <c r="CO79" s="40"/>
      <c r="CP79" s="269"/>
      <c r="CQ79" s="33"/>
      <c r="CR79" s="269"/>
      <c r="CS79" s="269"/>
      <c r="CT79" s="269"/>
      <c r="CU79" s="270"/>
      <c r="CV79" s="271"/>
      <c r="CW79" s="272"/>
      <c r="CX79" s="273"/>
      <c r="CY79" s="273"/>
      <c r="CZ79" s="273"/>
      <c r="DA79" s="273"/>
      <c r="DB79" s="40"/>
      <c r="DC79" s="269"/>
      <c r="DD79" s="33"/>
      <c r="DE79" s="269"/>
      <c r="DF79" s="269"/>
      <c r="DG79" s="269"/>
      <c r="DH79" s="270"/>
      <c r="DI79" s="271"/>
      <c r="DJ79" s="272"/>
      <c r="DK79" s="273"/>
      <c r="DL79" s="273"/>
      <c r="DM79" s="273"/>
      <c r="DN79" s="273"/>
      <c r="DO79" s="40"/>
      <c r="DP79" s="269"/>
      <c r="DQ79" s="33"/>
      <c r="DR79" s="269"/>
      <c r="DS79" s="269"/>
      <c r="DT79" s="269"/>
      <c r="DU79" s="270"/>
      <c r="DV79" s="271"/>
      <c r="DW79" s="272"/>
      <c r="DX79" s="273"/>
      <c r="DY79" s="273"/>
      <c r="DZ79" s="273"/>
      <c r="EA79" s="273"/>
      <c r="EB79" s="40"/>
      <c r="EC79" s="269"/>
      <c r="ED79" s="33"/>
      <c r="EE79" s="269"/>
      <c r="EF79" s="269"/>
      <c r="EG79" s="269"/>
      <c r="EH79" s="270"/>
      <c r="EI79" s="271"/>
      <c r="EJ79" s="272"/>
      <c r="EK79" s="273"/>
      <c r="EL79" s="273"/>
      <c r="EM79" s="273"/>
      <c r="EN79" s="273"/>
      <c r="EO79" s="40"/>
      <c r="EP79" s="269"/>
      <c r="EQ79" s="33"/>
      <c r="ER79" s="269"/>
      <c r="ES79" s="269"/>
      <c r="ET79" s="269"/>
      <c r="EU79" s="270"/>
      <c r="EV79" s="271"/>
      <c r="EW79" s="272"/>
      <c r="EX79" s="273"/>
      <c r="EY79" s="273"/>
      <c r="EZ79" s="273"/>
      <c r="FA79" s="273"/>
      <c r="FB79" s="40"/>
      <c r="FC79" s="269"/>
      <c r="FD79" s="33"/>
      <c r="FE79" s="269"/>
      <c r="FF79" s="269"/>
      <c r="FG79" s="269"/>
      <c r="FH79" s="270"/>
      <c r="FI79" s="271"/>
      <c r="FJ79" s="272"/>
      <c r="FK79" s="273"/>
      <c r="FL79" s="273"/>
      <c r="FM79" s="273"/>
      <c r="FN79" s="273"/>
      <c r="FO79" s="40"/>
      <c r="FP79" s="269"/>
      <c r="FQ79" s="33"/>
      <c r="FR79" s="269"/>
      <c r="FS79" s="269"/>
      <c r="FT79" s="269"/>
      <c r="FU79" s="270"/>
      <c r="FV79" s="271"/>
      <c r="FW79" s="272"/>
      <c r="FX79" s="273"/>
      <c r="FY79" s="273"/>
      <c r="FZ79" s="273"/>
      <c r="GA79" s="273"/>
      <c r="GB79" s="40"/>
      <c r="GC79" s="269"/>
      <c r="GD79" s="33"/>
      <c r="GE79" s="269"/>
      <c r="GF79" s="269"/>
      <c r="GG79" s="269"/>
      <c r="GH79" s="270"/>
      <c r="GI79" s="271"/>
      <c r="GJ79" s="272"/>
      <c r="GK79" s="273"/>
      <c r="GL79" s="273"/>
      <c r="GM79" s="273"/>
      <c r="GN79" s="273"/>
      <c r="GO79" s="40"/>
      <c r="GP79" s="269"/>
      <c r="GQ79" s="33"/>
      <c r="GR79" s="269"/>
      <c r="GS79" s="269"/>
      <c r="GT79" s="269"/>
      <c r="GU79" s="270"/>
      <c r="GV79" s="271"/>
      <c r="GW79" s="272"/>
      <c r="GX79" s="273"/>
      <c r="GY79" s="273"/>
      <c r="GZ79" s="273"/>
      <c r="HA79" s="273"/>
      <c r="HB79" s="40"/>
      <c r="HC79" s="269"/>
      <c r="HD79" s="33"/>
      <c r="HE79" s="269"/>
      <c r="HF79" s="269"/>
      <c r="HG79" s="269"/>
      <c r="HH79" s="270"/>
      <c r="HI79" s="271"/>
      <c r="HJ79" s="272"/>
      <c r="HK79" s="273"/>
      <c r="HL79" s="273"/>
      <c r="HM79" s="273"/>
      <c r="HN79" s="273"/>
      <c r="HO79" s="40"/>
      <c r="HP79" s="269"/>
      <c r="HQ79" s="33"/>
      <c r="HR79" s="269"/>
      <c r="HS79" s="269"/>
      <c r="HT79" s="269"/>
      <c r="HU79" s="270"/>
      <c r="HV79" s="271"/>
      <c r="HW79" s="272"/>
      <c r="HX79" s="273"/>
      <c r="HY79" s="273"/>
      <c r="HZ79" s="273"/>
      <c r="IA79" s="273"/>
      <c r="IB79" s="40"/>
      <c r="IC79" s="269"/>
      <c r="ID79" s="33"/>
      <c r="IE79" s="269"/>
      <c r="IF79" s="269"/>
      <c r="IG79" s="269"/>
      <c r="IH79" s="270"/>
      <c r="II79" s="271"/>
      <c r="IJ79" s="272"/>
      <c r="IK79" s="38"/>
      <c r="IL79" s="38"/>
      <c r="IM79" s="38"/>
      <c r="IN79" s="38"/>
    </row>
    <row r="80" spans="1:248" s="16" customFormat="1" ht="15.75" thickBot="1">
      <c r="A80" s="3"/>
      <c r="B80" s="572" t="s">
        <v>124</v>
      </c>
      <c r="C80" s="71">
        <f>+EDIFICABILIDAD!H95</f>
        <v>200</v>
      </c>
      <c r="D80" s="170"/>
      <c r="E80" s="71">
        <f>SUM(C80:D80)</f>
        <v>200</v>
      </c>
      <c r="F80" s="556">
        <v>1315.31</v>
      </c>
      <c r="G80" s="141"/>
      <c r="H80" s="28">
        <f>F80*E80</f>
        <v>263062</v>
      </c>
      <c r="I80" s="573"/>
      <c r="J80" s="625">
        <f>SUM(H80:I80)</f>
        <v>263062</v>
      </c>
      <c r="K80" s="35"/>
      <c r="L80" s="625">
        <v>9.9999999999999994E-12</v>
      </c>
      <c r="M80"/>
      <c r="N80"/>
      <c r="O80"/>
      <c r="P80"/>
      <c r="Y80" s="268"/>
      <c r="Z80" s="273"/>
      <c r="AA80" s="273"/>
      <c r="AB80" s="40"/>
      <c r="AC80" s="269"/>
      <c r="AD80" s="33"/>
      <c r="AE80" s="269"/>
      <c r="AF80" s="269"/>
      <c r="AG80" s="269"/>
      <c r="AH80" s="270"/>
      <c r="AI80" s="271"/>
      <c r="AJ80" s="272"/>
      <c r="AK80" s="273"/>
      <c r="AL80" s="273"/>
      <c r="AM80" s="273"/>
      <c r="AN80" s="273"/>
      <c r="AO80" s="40"/>
      <c r="AP80" s="269"/>
      <c r="AQ80" s="33"/>
      <c r="AR80" s="269"/>
      <c r="AS80" s="269"/>
      <c r="AT80" s="269"/>
      <c r="AU80" s="270"/>
      <c r="AV80" s="271"/>
      <c r="AW80" s="272"/>
      <c r="AX80" s="273"/>
      <c r="AY80" s="273"/>
      <c r="AZ80" s="273"/>
      <c r="BA80" s="273"/>
      <c r="BB80" s="40"/>
      <c r="BC80" s="269"/>
      <c r="BD80" s="33"/>
      <c r="BE80" s="269"/>
      <c r="BF80" s="269"/>
      <c r="BG80" s="269"/>
      <c r="BH80" s="270"/>
      <c r="BI80" s="271"/>
      <c r="BJ80" s="272"/>
      <c r="BK80" s="273"/>
      <c r="BL80" s="273"/>
      <c r="BM80" s="273"/>
      <c r="BN80" s="273"/>
      <c r="BO80" s="40"/>
      <c r="BP80" s="269"/>
      <c r="BQ80" s="33"/>
      <c r="BR80" s="269"/>
      <c r="BS80" s="269"/>
      <c r="BT80" s="269"/>
      <c r="BU80" s="270"/>
      <c r="BV80" s="271"/>
      <c r="BW80" s="272"/>
      <c r="BX80" s="273"/>
      <c r="BY80" s="273"/>
      <c r="BZ80" s="273"/>
      <c r="CA80" s="273"/>
      <c r="CB80" s="40"/>
      <c r="CC80" s="269"/>
      <c r="CD80" s="33"/>
      <c r="CE80" s="269"/>
      <c r="CF80" s="269"/>
      <c r="CG80" s="269"/>
      <c r="CH80" s="270"/>
      <c r="CI80" s="271"/>
      <c r="CJ80" s="272"/>
      <c r="CK80" s="273"/>
      <c r="CL80" s="273"/>
      <c r="CM80" s="273"/>
      <c r="CN80" s="273"/>
      <c r="CO80" s="40"/>
      <c r="CP80" s="269"/>
      <c r="CQ80" s="33"/>
      <c r="CR80" s="269"/>
      <c r="CS80" s="269"/>
      <c r="CT80" s="269"/>
      <c r="CU80" s="270"/>
      <c r="CV80" s="271"/>
      <c r="CW80" s="272"/>
      <c r="CX80" s="273"/>
      <c r="CY80" s="273"/>
      <c r="CZ80" s="273"/>
      <c r="DA80" s="273"/>
      <c r="DB80" s="40"/>
      <c r="DC80" s="269"/>
      <c r="DD80" s="33"/>
      <c r="DE80" s="269"/>
      <c r="DF80" s="269"/>
      <c r="DG80" s="269"/>
      <c r="DH80" s="270"/>
      <c r="DI80" s="271"/>
      <c r="DJ80" s="272"/>
      <c r="DK80" s="273"/>
      <c r="DL80" s="273"/>
      <c r="DM80" s="273"/>
      <c r="DN80" s="273"/>
      <c r="DO80" s="40"/>
      <c r="DP80" s="269"/>
      <c r="DQ80" s="33"/>
      <c r="DR80" s="269"/>
      <c r="DS80" s="269"/>
      <c r="DT80" s="269"/>
      <c r="DU80" s="270"/>
      <c r="DV80" s="271"/>
      <c r="DW80" s="272"/>
      <c r="DX80" s="273"/>
      <c r="DY80" s="273"/>
      <c r="DZ80" s="273"/>
      <c r="EA80" s="273"/>
      <c r="EB80" s="40"/>
      <c r="EC80" s="269"/>
      <c r="ED80" s="33"/>
      <c r="EE80" s="269"/>
      <c r="EF80" s="269"/>
      <c r="EG80" s="269"/>
      <c r="EH80" s="270"/>
      <c r="EI80" s="271"/>
      <c r="EJ80" s="272"/>
      <c r="EK80" s="273"/>
      <c r="EL80" s="273"/>
      <c r="EM80" s="273"/>
      <c r="EN80" s="273"/>
      <c r="EO80" s="40"/>
      <c r="EP80" s="269"/>
      <c r="EQ80" s="33"/>
      <c r="ER80" s="269"/>
      <c r="ES80" s="269"/>
      <c r="ET80" s="269"/>
      <c r="EU80" s="270"/>
      <c r="EV80" s="271"/>
      <c r="EW80" s="272"/>
      <c r="EX80" s="273"/>
      <c r="EY80" s="273"/>
      <c r="EZ80" s="273"/>
      <c r="FA80" s="273"/>
      <c r="FB80" s="40"/>
      <c r="FC80" s="269"/>
      <c r="FD80" s="33"/>
      <c r="FE80" s="269"/>
      <c r="FF80" s="269"/>
      <c r="FG80" s="269"/>
      <c r="FH80" s="270"/>
      <c r="FI80" s="271"/>
      <c r="FJ80" s="272"/>
      <c r="FK80" s="273"/>
      <c r="FL80" s="273"/>
      <c r="FM80" s="273"/>
      <c r="FN80" s="273"/>
      <c r="FO80" s="40"/>
      <c r="FP80" s="269"/>
      <c r="FQ80" s="33"/>
      <c r="FR80" s="269"/>
      <c r="FS80" s="269"/>
      <c r="FT80" s="269"/>
      <c r="FU80" s="270"/>
      <c r="FV80" s="271"/>
      <c r="FW80" s="272"/>
      <c r="FX80" s="273"/>
      <c r="FY80" s="273"/>
      <c r="FZ80" s="273"/>
      <c r="GA80" s="273"/>
      <c r="GB80" s="40"/>
      <c r="GC80" s="269"/>
      <c r="GD80" s="33"/>
      <c r="GE80" s="269"/>
      <c r="GF80" s="269"/>
      <c r="GG80" s="269"/>
      <c r="GH80" s="270"/>
      <c r="GI80" s="271"/>
      <c r="GJ80" s="272"/>
      <c r="GK80" s="273"/>
      <c r="GL80" s="273"/>
      <c r="GM80" s="273"/>
      <c r="GN80" s="273"/>
      <c r="GO80" s="40"/>
      <c r="GP80" s="269"/>
      <c r="GQ80" s="33"/>
      <c r="GR80" s="269"/>
      <c r="GS80" s="269"/>
      <c r="GT80" s="269"/>
      <c r="GU80" s="270"/>
      <c r="GV80" s="271"/>
      <c r="GW80" s="272"/>
      <c r="GX80" s="273"/>
      <c r="GY80" s="273"/>
      <c r="GZ80" s="273"/>
      <c r="HA80" s="273"/>
      <c r="HB80" s="40"/>
      <c r="HC80" s="269"/>
      <c r="HD80" s="33"/>
      <c r="HE80" s="269"/>
      <c r="HF80" s="269"/>
      <c r="HG80" s="269"/>
      <c r="HH80" s="270"/>
      <c r="HI80" s="271"/>
      <c r="HJ80" s="272"/>
      <c r="HK80" s="273"/>
      <c r="HL80" s="273"/>
      <c r="HM80" s="273"/>
      <c r="HN80" s="273"/>
      <c r="HO80" s="40"/>
      <c r="HP80" s="269"/>
      <c r="HQ80" s="33"/>
      <c r="HR80" s="269"/>
      <c r="HS80" s="269"/>
      <c r="HT80" s="269"/>
      <c r="HU80" s="270"/>
      <c r="HV80" s="271"/>
      <c r="HW80" s="272"/>
      <c r="HX80" s="273"/>
      <c r="HY80" s="273"/>
      <c r="HZ80" s="273"/>
      <c r="IA80" s="273"/>
      <c r="IB80" s="40"/>
      <c r="IC80" s="269"/>
      <c r="ID80" s="33"/>
      <c r="IE80" s="269"/>
      <c r="IF80" s="269"/>
      <c r="IG80" s="269"/>
      <c r="IH80" s="270"/>
      <c r="II80" s="271"/>
      <c r="IJ80" s="272"/>
      <c r="IK80" s="38"/>
      <c r="IL80" s="38"/>
      <c r="IM80" s="38"/>
      <c r="IN80" s="38"/>
    </row>
    <row r="81" spans="1:248" s="16" customFormat="1" ht="15.75" thickBot="1">
      <c r="A81" s="4"/>
      <c r="B81" s="171" t="s">
        <v>125</v>
      </c>
      <c r="C81" s="575"/>
      <c r="D81" s="172"/>
      <c r="E81" s="575"/>
      <c r="F81" s="564"/>
      <c r="G81" s="565"/>
      <c r="H81" s="711">
        <f>H82+H88</f>
        <v>1957073.9935602422</v>
      </c>
      <c r="I81" s="564"/>
      <c r="J81" s="705">
        <f>J82+J88</f>
        <v>1957073.9935602422</v>
      </c>
      <c r="K81" s="35"/>
      <c r="L81" s="705">
        <f>L82+L88</f>
        <v>1957073.9935602422</v>
      </c>
      <c r="M81"/>
      <c r="N81"/>
      <c r="O81"/>
      <c r="P81"/>
      <c r="Y81" s="274"/>
      <c r="Z81" s="276"/>
      <c r="AA81" s="276"/>
      <c r="AB81" s="38"/>
      <c r="AC81" s="267"/>
      <c r="AD81" s="268"/>
      <c r="AE81" s="267"/>
      <c r="AF81" s="267"/>
      <c r="AG81" s="267"/>
      <c r="AH81" s="36"/>
      <c r="AI81" s="267"/>
      <c r="AJ81" s="268"/>
      <c r="AK81" s="276"/>
      <c r="AL81" s="276"/>
      <c r="AM81" s="276"/>
      <c r="AN81" s="276"/>
      <c r="AO81" s="38"/>
      <c r="AP81" s="267"/>
      <c r="AQ81" s="268"/>
      <c r="AR81" s="267"/>
      <c r="AS81" s="267"/>
      <c r="AT81" s="267"/>
      <c r="AU81" s="36"/>
      <c r="AV81" s="267"/>
      <c r="AW81" s="268"/>
      <c r="AX81" s="276"/>
      <c r="AY81" s="276"/>
      <c r="AZ81" s="276"/>
      <c r="BA81" s="276"/>
      <c r="BB81" s="38"/>
      <c r="BC81" s="267"/>
      <c r="BD81" s="268"/>
      <c r="BE81" s="267"/>
      <c r="BF81" s="267"/>
      <c r="BG81" s="267"/>
      <c r="BH81" s="36"/>
      <c r="BI81" s="267"/>
      <c r="BJ81" s="268"/>
      <c r="BK81" s="276"/>
      <c r="BL81" s="276"/>
      <c r="BM81" s="276"/>
      <c r="BN81" s="276"/>
      <c r="BO81" s="38"/>
      <c r="BP81" s="267"/>
      <c r="BQ81" s="268"/>
      <c r="BR81" s="267"/>
      <c r="BS81" s="267"/>
      <c r="BT81" s="267"/>
      <c r="BU81" s="36"/>
      <c r="BV81" s="267"/>
      <c r="BW81" s="268"/>
      <c r="BX81" s="276"/>
      <c r="BY81" s="276"/>
      <c r="BZ81" s="276"/>
      <c r="CA81" s="276"/>
      <c r="CB81" s="38"/>
      <c r="CC81" s="267"/>
      <c r="CD81" s="268"/>
      <c r="CE81" s="267"/>
      <c r="CF81" s="267"/>
      <c r="CG81" s="267"/>
      <c r="CH81" s="36"/>
      <c r="CI81" s="267"/>
      <c r="CJ81" s="268"/>
      <c r="CK81" s="276"/>
      <c r="CL81" s="276"/>
      <c r="CM81" s="276"/>
      <c r="CN81" s="276"/>
      <c r="CO81" s="38"/>
      <c r="CP81" s="267"/>
      <c r="CQ81" s="268"/>
      <c r="CR81" s="267"/>
      <c r="CS81" s="267"/>
      <c r="CT81" s="267"/>
      <c r="CU81" s="36"/>
      <c r="CV81" s="267"/>
      <c r="CW81" s="268"/>
      <c r="CX81" s="276"/>
      <c r="CY81" s="276"/>
      <c r="CZ81" s="276"/>
      <c r="DA81" s="276"/>
      <c r="DB81" s="38"/>
      <c r="DC81" s="267"/>
      <c r="DD81" s="268"/>
      <c r="DE81" s="267"/>
      <c r="DF81" s="267"/>
      <c r="DG81" s="267"/>
      <c r="DH81" s="36"/>
      <c r="DI81" s="267"/>
      <c r="DJ81" s="268"/>
      <c r="DK81" s="276"/>
      <c r="DL81" s="276"/>
      <c r="DM81" s="276"/>
      <c r="DN81" s="276"/>
      <c r="DO81" s="38"/>
      <c r="DP81" s="267"/>
      <c r="DQ81" s="268"/>
      <c r="DR81" s="267"/>
      <c r="DS81" s="267"/>
      <c r="DT81" s="267"/>
      <c r="DU81" s="36"/>
      <c r="DV81" s="267"/>
      <c r="DW81" s="268"/>
      <c r="DX81" s="276"/>
      <c r="DY81" s="276"/>
      <c r="DZ81" s="276"/>
      <c r="EA81" s="276"/>
      <c r="EB81" s="38"/>
      <c r="EC81" s="267"/>
      <c r="ED81" s="268"/>
      <c r="EE81" s="267"/>
      <c r="EF81" s="267"/>
      <c r="EG81" s="267"/>
      <c r="EH81" s="36"/>
      <c r="EI81" s="267"/>
      <c r="EJ81" s="268"/>
      <c r="EK81" s="276"/>
      <c r="EL81" s="276"/>
      <c r="EM81" s="276"/>
      <c r="EN81" s="276"/>
      <c r="EO81" s="38"/>
      <c r="EP81" s="267"/>
      <c r="EQ81" s="268"/>
      <c r="ER81" s="267"/>
      <c r="ES81" s="267"/>
      <c r="ET81" s="267"/>
      <c r="EU81" s="36"/>
      <c r="EV81" s="267"/>
      <c r="EW81" s="268"/>
      <c r="EX81" s="276"/>
      <c r="EY81" s="276"/>
      <c r="EZ81" s="276"/>
      <c r="FA81" s="276"/>
      <c r="FB81" s="38"/>
      <c r="FC81" s="267"/>
      <c r="FD81" s="268"/>
      <c r="FE81" s="267"/>
      <c r="FF81" s="267"/>
      <c r="FG81" s="267"/>
      <c r="FH81" s="36"/>
      <c r="FI81" s="267"/>
      <c r="FJ81" s="268"/>
      <c r="FK81" s="276"/>
      <c r="FL81" s="276"/>
      <c r="FM81" s="276"/>
      <c r="FN81" s="276"/>
      <c r="FO81" s="38"/>
      <c r="FP81" s="267"/>
      <c r="FQ81" s="268"/>
      <c r="FR81" s="267"/>
      <c r="FS81" s="267"/>
      <c r="FT81" s="267"/>
      <c r="FU81" s="36"/>
      <c r="FV81" s="267"/>
      <c r="FW81" s="268"/>
      <c r="FX81" s="276"/>
      <c r="FY81" s="276"/>
      <c r="FZ81" s="276"/>
      <c r="GA81" s="276"/>
      <c r="GB81" s="38"/>
      <c r="GC81" s="267"/>
      <c r="GD81" s="268"/>
      <c r="GE81" s="267"/>
      <c r="GF81" s="267"/>
      <c r="GG81" s="267"/>
      <c r="GH81" s="36"/>
      <c r="GI81" s="267"/>
      <c r="GJ81" s="268"/>
      <c r="GK81" s="276"/>
      <c r="GL81" s="276"/>
      <c r="GM81" s="276"/>
      <c r="GN81" s="276"/>
      <c r="GO81" s="38"/>
      <c r="GP81" s="267"/>
      <c r="GQ81" s="268"/>
      <c r="GR81" s="267"/>
      <c r="GS81" s="267"/>
      <c r="GT81" s="267"/>
      <c r="GU81" s="36"/>
      <c r="GV81" s="267"/>
      <c r="GW81" s="268"/>
      <c r="GX81" s="276"/>
      <c r="GY81" s="276"/>
      <c r="GZ81" s="276"/>
      <c r="HA81" s="276"/>
      <c r="HB81" s="38"/>
      <c r="HC81" s="267"/>
      <c r="HD81" s="268"/>
      <c r="HE81" s="267"/>
      <c r="HF81" s="267"/>
      <c r="HG81" s="267"/>
      <c r="HH81" s="36"/>
      <c r="HI81" s="267"/>
      <c r="HJ81" s="268"/>
      <c r="HK81" s="276"/>
      <c r="HL81" s="276"/>
      <c r="HM81" s="276"/>
      <c r="HN81" s="276"/>
      <c r="HO81" s="38"/>
      <c r="HP81" s="267"/>
      <c r="HQ81" s="268"/>
      <c r="HR81" s="267"/>
      <c r="HS81" s="267"/>
      <c r="HT81" s="267"/>
      <c r="HU81" s="36"/>
      <c r="HV81" s="267"/>
      <c r="HW81" s="268"/>
      <c r="HX81" s="276"/>
      <c r="HY81" s="276"/>
      <c r="HZ81" s="276"/>
      <c r="IA81" s="276"/>
      <c r="IB81" s="38"/>
      <c r="IC81" s="267"/>
      <c r="ID81" s="268"/>
      <c r="IE81" s="267"/>
      <c r="IF81" s="267"/>
      <c r="IG81" s="267"/>
      <c r="IH81" s="36"/>
      <c r="II81" s="267"/>
      <c r="IJ81" s="268"/>
      <c r="IK81" s="38"/>
      <c r="IL81" s="38"/>
      <c r="IM81" s="38"/>
      <c r="IN81" s="38"/>
    </row>
    <row r="82" spans="1:248" s="17" customFormat="1" ht="15.75" thickBot="1">
      <c r="A82" s="5"/>
      <c r="B82" s="585" t="s">
        <v>126</v>
      </c>
      <c r="C82" s="180"/>
      <c r="D82" s="179"/>
      <c r="E82" s="180"/>
      <c r="F82" s="181"/>
      <c r="G82" s="182"/>
      <c r="H82" s="714">
        <f>SUM(H83:H87)</f>
        <v>1328125.5161869251</v>
      </c>
      <c r="I82" s="234"/>
      <c r="J82" s="708">
        <f>SUM(J83:J87)</f>
        <v>1328125.5161869251</v>
      </c>
      <c r="K82" s="35"/>
      <c r="L82" s="708">
        <f>SUM(L83:L87)</f>
        <v>1328125.5161869251</v>
      </c>
      <c r="M82"/>
      <c r="N82"/>
      <c r="O82"/>
      <c r="P82"/>
      <c r="R82" s="277"/>
      <c r="S82" s="830"/>
      <c r="T82" s="830"/>
      <c r="U82" s="830"/>
      <c r="V82" s="830"/>
      <c r="W82" s="41"/>
      <c r="X82" s="267"/>
      <c r="Y82" s="277"/>
      <c r="Z82" s="276"/>
      <c r="AA82" s="276"/>
      <c r="AB82" s="41"/>
      <c r="AC82" s="267"/>
      <c r="AD82" s="268"/>
      <c r="AE82" s="267"/>
      <c r="AF82" s="267"/>
      <c r="AG82" s="267"/>
      <c r="AH82" s="36"/>
      <c r="AI82" s="267"/>
      <c r="AJ82" s="268"/>
      <c r="AK82" s="276"/>
      <c r="AL82" s="276"/>
      <c r="AM82" s="276"/>
      <c r="AN82" s="276"/>
      <c r="AO82" s="41"/>
      <c r="AP82" s="267"/>
      <c r="AQ82" s="268"/>
      <c r="AR82" s="267"/>
      <c r="AS82" s="267"/>
      <c r="AT82" s="267"/>
      <c r="AU82" s="36"/>
      <c r="AV82" s="267"/>
      <c r="AW82" s="268"/>
      <c r="AX82" s="276"/>
      <c r="AY82" s="276"/>
      <c r="AZ82" s="276"/>
      <c r="BA82" s="276"/>
      <c r="BB82" s="41"/>
      <c r="BC82" s="267"/>
      <c r="BD82" s="268"/>
      <c r="BE82" s="267"/>
      <c r="BF82" s="267"/>
      <c r="BG82" s="267"/>
      <c r="BH82" s="36"/>
      <c r="BI82" s="267"/>
      <c r="BJ82" s="268"/>
      <c r="BK82" s="276"/>
      <c r="BL82" s="276"/>
      <c r="BM82" s="276"/>
      <c r="BN82" s="276"/>
      <c r="BO82" s="41"/>
      <c r="BP82" s="267"/>
      <c r="BQ82" s="268"/>
      <c r="BR82" s="267"/>
      <c r="BS82" s="267"/>
      <c r="BT82" s="267"/>
      <c r="BU82" s="36"/>
      <c r="BV82" s="267"/>
      <c r="BW82" s="268"/>
      <c r="BX82" s="276"/>
      <c r="BY82" s="276"/>
      <c r="BZ82" s="276"/>
      <c r="CA82" s="276"/>
      <c r="CB82" s="41"/>
      <c r="CC82" s="267"/>
      <c r="CD82" s="268"/>
      <c r="CE82" s="267"/>
      <c r="CF82" s="267"/>
      <c r="CG82" s="267"/>
      <c r="CH82" s="36"/>
      <c r="CI82" s="267"/>
      <c r="CJ82" s="268"/>
      <c r="CK82" s="276"/>
      <c r="CL82" s="276"/>
      <c r="CM82" s="276"/>
      <c r="CN82" s="276"/>
      <c r="CO82" s="41"/>
      <c r="CP82" s="267"/>
      <c r="CQ82" s="268"/>
      <c r="CR82" s="267"/>
      <c r="CS82" s="267"/>
      <c r="CT82" s="267"/>
      <c r="CU82" s="36"/>
      <c r="CV82" s="267"/>
      <c r="CW82" s="268"/>
      <c r="CX82" s="276"/>
      <c r="CY82" s="276"/>
      <c r="CZ82" s="276"/>
      <c r="DA82" s="276"/>
      <c r="DB82" s="41"/>
      <c r="DC82" s="267"/>
      <c r="DD82" s="268"/>
      <c r="DE82" s="267"/>
      <c r="DF82" s="267"/>
      <c r="DG82" s="267"/>
      <c r="DH82" s="36"/>
      <c r="DI82" s="267"/>
      <c r="DJ82" s="268"/>
      <c r="DK82" s="276"/>
      <c r="DL82" s="276"/>
      <c r="DM82" s="276"/>
      <c r="DN82" s="276"/>
      <c r="DO82" s="41"/>
      <c r="DP82" s="267"/>
      <c r="DQ82" s="268"/>
      <c r="DR82" s="267"/>
      <c r="DS82" s="267"/>
      <c r="DT82" s="267"/>
      <c r="DU82" s="36"/>
      <c r="DV82" s="267"/>
      <c r="DW82" s="268"/>
      <c r="DX82" s="276"/>
      <c r="DY82" s="276"/>
      <c r="DZ82" s="276"/>
      <c r="EA82" s="276"/>
      <c r="EB82" s="41"/>
      <c r="EC82" s="267"/>
      <c r="ED82" s="268"/>
      <c r="EE82" s="267"/>
      <c r="EF82" s="267"/>
      <c r="EG82" s="267"/>
      <c r="EH82" s="36"/>
      <c r="EI82" s="267"/>
      <c r="EJ82" s="268"/>
      <c r="EK82" s="276"/>
      <c r="EL82" s="276"/>
      <c r="EM82" s="276"/>
      <c r="EN82" s="276"/>
      <c r="EO82" s="41"/>
      <c r="EP82" s="267"/>
      <c r="EQ82" s="268"/>
      <c r="ER82" s="267"/>
      <c r="ES82" s="267"/>
      <c r="ET82" s="267"/>
      <c r="EU82" s="36"/>
      <c r="EV82" s="267"/>
      <c r="EW82" s="268"/>
      <c r="EX82" s="276"/>
      <c r="EY82" s="276"/>
      <c r="EZ82" s="276"/>
      <c r="FA82" s="276"/>
      <c r="FB82" s="41"/>
      <c r="FC82" s="267"/>
      <c r="FD82" s="268"/>
      <c r="FE82" s="267"/>
      <c r="FF82" s="267"/>
      <c r="FG82" s="267"/>
      <c r="FH82" s="36"/>
      <c r="FI82" s="267"/>
      <c r="FJ82" s="268"/>
      <c r="FK82" s="276"/>
      <c r="FL82" s="276"/>
      <c r="FM82" s="276"/>
      <c r="FN82" s="276"/>
      <c r="FO82" s="41"/>
      <c r="FP82" s="267"/>
      <c r="FQ82" s="268"/>
      <c r="FR82" s="267"/>
      <c r="FS82" s="267"/>
      <c r="FT82" s="267"/>
      <c r="FU82" s="36"/>
      <c r="FV82" s="267"/>
      <c r="FW82" s="268"/>
      <c r="FX82" s="276"/>
      <c r="FY82" s="276"/>
      <c r="FZ82" s="276"/>
      <c r="GA82" s="276"/>
      <c r="GB82" s="41"/>
      <c r="GC82" s="267"/>
      <c r="GD82" s="268"/>
      <c r="GE82" s="267"/>
      <c r="GF82" s="267"/>
      <c r="GG82" s="267"/>
      <c r="GH82" s="36"/>
      <c r="GI82" s="267"/>
      <c r="GJ82" s="268"/>
      <c r="GK82" s="276"/>
      <c r="GL82" s="276"/>
      <c r="GM82" s="276"/>
      <c r="GN82" s="276"/>
      <c r="GO82" s="41"/>
      <c r="GP82" s="267"/>
      <c r="GQ82" s="268"/>
      <c r="GR82" s="267"/>
      <c r="GS82" s="267"/>
      <c r="GT82" s="267"/>
      <c r="GU82" s="36"/>
      <c r="GV82" s="267"/>
      <c r="GW82" s="268"/>
      <c r="GX82" s="276"/>
      <c r="GY82" s="276"/>
      <c r="GZ82" s="276"/>
      <c r="HA82" s="276"/>
      <c r="HB82" s="41"/>
      <c r="HC82" s="267"/>
      <c r="HD82" s="268"/>
      <c r="HE82" s="267"/>
      <c r="HF82" s="267"/>
      <c r="HG82" s="267"/>
      <c r="HH82" s="36"/>
      <c r="HI82" s="267"/>
      <c r="HJ82" s="268"/>
      <c r="HK82" s="276"/>
      <c r="HL82" s="276"/>
      <c r="HM82" s="276"/>
      <c r="HN82" s="276"/>
      <c r="HO82" s="41"/>
      <c r="HP82" s="267"/>
      <c r="HQ82" s="268"/>
      <c r="HR82" s="267"/>
      <c r="HS82" s="267"/>
      <c r="HT82" s="267"/>
      <c r="HU82" s="36"/>
      <c r="HV82" s="267"/>
      <c r="HW82" s="268"/>
      <c r="HX82" s="276"/>
      <c r="HY82" s="276"/>
      <c r="HZ82" s="276"/>
      <c r="IA82" s="276"/>
      <c r="IB82" s="41"/>
      <c r="IC82" s="267"/>
      <c r="ID82" s="268"/>
      <c r="IE82" s="267"/>
      <c r="IF82" s="267"/>
      <c r="IG82" s="267"/>
      <c r="IH82" s="36"/>
      <c r="II82" s="267"/>
      <c r="IJ82" s="268"/>
      <c r="IK82" s="41"/>
      <c r="IL82" s="41"/>
      <c r="IM82" s="41"/>
      <c r="IN82" s="41"/>
    </row>
    <row r="83" spans="1:248" s="16" customFormat="1" ht="15.75" thickBot="1">
      <c r="A83" s="4"/>
      <c r="B83" s="587" t="s">
        <v>127</v>
      </c>
      <c r="C83" s="588"/>
      <c r="D83" s="588"/>
      <c r="E83" s="588"/>
      <c r="F83" s="141"/>
      <c r="G83" s="141"/>
      <c r="H83" s="28">
        <v>145320</v>
      </c>
      <c r="I83" s="573"/>
      <c r="J83" s="625">
        <f>SUM(H83:I83)</f>
        <v>145320</v>
      </c>
      <c r="K83" s="35"/>
      <c r="L83" s="625">
        <f>SUM(J83:K83)</f>
        <v>145320</v>
      </c>
      <c r="M83"/>
      <c r="N83"/>
      <c r="O83"/>
      <c r="P83"/>
      <c r="R83" s="279"/>
      <c r="S83" s="273"/>
      <c r="T83" s="273"/>
      <c r="U83" s="273"/>
      <c r="V83" s="273"/>
      <c r="W83" s="42"/>
      <c r="X83" s="274"/>
      <c r="Y83" s="268"/>
      <c r="Z83" s="273"/>
      <c r="AA83" s="273"/>
      <c r="AB83" s="38"/>
      <c r="AC83" s="274"/>
      <c r="AD83" s="122"/>
      <c r="AE83" s="274"/>
      <c r="AF83" s="274"/>
      <c r="AG83" s="274"/>
      <c r="AH83" s="34"/>
      <c r="AI83" s="274"/>
      <c r="AJ83" s="122"/>
      <c r="AK83" s="273"/>
      <c r="AL83" s="273"/>
      <c r="AM83" s="273"/>
      <c r="AN83" s="273"/>
      <c r="AO83" s="38"/>
      <c r="AP83" s="274"/>
      <c r="AQ83" s="122"/>
      <c r="AR83" s="274"/>
      <c r="AS83" s="274"/>
      <c r="AT83" s="274"/>
      <c r="AU83" s="34"/>
      <c r="AV83" s="274"/>
      <c r="AW83" s="122"/>
      <c r="AX83" s="273"/>
      <c r="AY83" s="273"/>
      <c r="AZ83" s="273"/>
      <c r="BA83" s="273"/>
      <c r="BB83" s="38"/>
      <c r="BC83" s="274"/>
      <c r="BD83" s="122"/>
      <c r="BE83" s="274"/>
      <c r="BF83" s="274"/>
      <c r="BG83" s="274"/>
      <c r="BH83" s="34"/>
      <c r="BI83" s="274"/>
      <c r="BJ83" s="122"/>
      <c r="BK83" s="273"/>
      <c r="BL83" s="273"/>
      <c r="BM83" s="273"/>
      <c r="BN83" s="273"/>
      <c r="BO83" s="38"/>
      <c r="BP83" s="274"/>
      <c r="BQ83" s="122"/>
      <c r="BR83" s="274"/>
      <c r="BS83" s="274"/>
      <c r="BT83" s="274"/>
      <c r="BU83" s="34"/>
      <c r="BV83" s="274"/>
      <c r="BW83" s="122"/>
      <c r="BX83" s="273"/>
      <c r="BY83" s="273"/>
      <c r="BZ83" s="273"/>
      <c r="CA83" s="273"/>
      <c r="CB83" s="38"/>
      <c r="CC83" s="274"/>
      <c r="CD83" s="122"/>
      <c r="CE83" s="274"/>
      <c r="CF83" s="274"/>
      <c r="CG83" s="274"/>
      <c r="CH83" s="34"/>
      <c r="CI83" s="274"/>
      <c r="CJ83" s="122"/>
      <c r="CK83" s="273"/>
      <c r="CL83" s="273"/>
      <c r="CM83" s="273"/>
      <c r="CN83" s="273"/>
      <c r="CO83" s="38"/>
      <c r="CP83" s="274"/>
      <c r="CQ83" s="122"/>
      <c r="CR83" s="274"/>
      <c r="CS83" s="274"/>
      <c r="CT83" s="274"/>
      <c r="CU83" s="34"/>
      <c r="CV83" s="274"/>
      <c r="CW83" s="122"/>
      <c r="CX83" s="273"/>
      <c r="CY83" s="273"/>
      <c r="CZ83" s="273"/>
      <c r="DA83" s="273"/>
      <c r="DB83" s="38"/>
      <c r="DC83" s="274"/>
      <c r="DD83" s="122"/>
      <c r="DE83" s="274"/>
      <c r="DF83" s="274"/>
      <c r="DG83" s="274"/>
      <c r="DH83" s="34"/>
      <c r="DI83" s="274"/>
      <c r="DJ83" s="122"/>
      <c r="DK83" s="273"/>
      <c r="DL83" s="273"/>
      <c r="DM83" s="273"/>
      <c r="DN83" s="273"/>
      <c r="DO83" s="38"/>
      <c r="DP83" s="274"/>
      <c r="DQ83" s="122"/>
      <c r="DR83" s="274"/>
      <c r="DS83" s="274"/>
      <c r="DT83" s="274"/>
      <c r="DU83" s="34"/>
      <c r="DV83" s="274"/>
      <c r="DW83" s="122"/>
      <c r="DX83" s="273"/>
      <c r="DY83" s="273"/>
      <c r="DZ83" s="273"/>
      <c r="EA83" s="273"/>
      <c r="EB83" s="38"/>
      <c r="EC83" s="274"/>
      <c r="ED83" s="122"/>
      <c r="EE83" s="274"/>
      <c r="EF83" s="274"/>
      <c r="EG83" s="274"/>
      <c r="EH83" s="34"/>
      <c r="EI83" s="274"/>
      <c r="EJ83" s="122"/>
      <c r="EK83" s="273"/>
      <c r="EL83" s="273"/>
      <c r="EM83" s="273"/>
      <c r="EN83" s="273"/>
      <c r="EO83" s="38"/>
      <c r="EP83" s="274"/>
      <c r="EQ83" s="122"/>
      <c r="ER83" s="274"/>
      <c r="ES83" s="274"/>
      <c r="ET83" s="274"/>
      <c r="EU83" s="34"/>
      <c r="EV83" s="274"/>
      <c r="EW83" s="122"/>
      <c r="EX83" s="273"/>
      <c r="EY83" s="273"/>
      <c r="EZ83" s="273"/>
      <c r="FA83" s="273"/>
      <c r="FB83" s="38"/>
      <c r="FC83" s="274"/>
      <c r="FD83" s="122"/>
      <c r="FE83" s="274"/>
      <c r="FF83" s="274"/>
      <c r="FG83" s="274"/>
      <c r="FH83" s="34"/>
      <c r="FI83" s="274"/>
      <c r="FJ83" s="122"/>
      <c r="FK83" s="273"/>
      <c r="FL83" s="273"/>
      <c r="FM83" s="273"/>
      <c r="FN83" s="273"/>
      <c r="FO83" s="38"/>
      <c r="FP83" s="274"/>
      <c r="FQ83" s="122"/>
      <c r="FR83" s="274"/>
      <c r="FS83" s="274"/>
      <c r="FT83" s="274"/>
      <c r="FU83" s="34"/>
      <c r="FV83" s="274"/>
      <c r="FW83" s="122"/>
      <c r="FX83" s="273"/>
      <c r="FY83" s="273"/>
      <c r="FZ83" s="273"/>
      <c r="GA83" s="273"/>
      <c r="GB83" s="38"/>
      <c r="GC83" s="274"/>
      <c r="GD83" s="122"/>
      <c r="GE83" s="274"/>
      <c r="GF83" s="274"/>
      <c r="GG83" s="274"/>
      <c r="GH83" s="34"/>
      <c r="GI83" s="274"/>
      <c r="GJ83" s="122"/>
      <c r="GK83" s="273"/>
      <c r="GL83" s="273"/>
      <c r="GM83" s="273"/>
      <c r="GN83" s="273"/>
      <c r="GO83" s="38"/>
      <c r="GP83" s="274"/>
      <c r="GQ83" s="122"/>
      <c r="GR83" s="274"/>
      <c r="GS83" s="274"/>
      <c r="GT83" s="274"/>
      <c r="GU83" s="34"/>
      <c r="GV83" s="274"/>
      <c r="GW83" s="122"/>
      <c r="GX83" s="273"/>
      <c r="GY83" s="273"/>
      <c r="GZ83" s="273"/>
      <c r="HA83" s="273"/>
      <c r="HB83" s="38"/>
      <c r="HC83" s="274"/>
      <c r="HD83" s="122"/>
      <c r="HE83" s="274"/>
      <c r="HF83" s="274"/>
      <c r="HG83" s="274"/>
      <c r="HH83" s="34"/>
      <c r="HI83" s="274"/>
      <c r="HJ83" s="122"/>
      <c r="HK83" s="273"/>
      <c r="HL83" s="273"/>
      <c r="HM83" s="273"/>
      <c r="HN83" s="273"/>
      <c r="HO83" s="38"/>
      <c r="HP83" s="274"/>
      <c r="HQ83" s="122"/>
      <c r="HR83" s="274"/>
      <c r="HS83" s="274"/>
      <c r="HT83" s="274"/>
      <c r="HU83" s="34"/>
      <c r="HV83" s="274"/>
      <c r="HW83" s="122"/>
      <c r="HX83" s="273"/>
      <c r="HY83" s="273"/>
      <c r="HZ83" s="273"/>
      <c r="IA83" s="273"/>
      <c r="IB83" s="38"/>
      <c r="IC83" s="274"/>
      <c r="ID83" s="122"/>
      <c r="IE83" s="274"/>
      <c r="IF83" s="274"/>
      <c r="IG83" s="274"/>
      <c r="IH83" s="34"/>
      <c r="II83" s="274"/>
      <c r="IJ83" s="122"/>
      <c r="IK83" s="38"/>
      <c r="IL83" s="38"/>
      <c r="IM83" s="38"/>
      <c r="IN83" s="38"/>
    </row>
    <row r="84" spans="1:248" s="16" customFormat="1" ht="15.75" thickBot="1">
      <c r="A84" s="5"/>
      <c r="B84" s="587" t="s">
        <v>128</v>
      </c>
      <c r="C84" s="588"/>
      <c r="D84" s="588"/>
      <c r="E84" s="588"/>
      <c r="F84" s="141"/>
      <c r="G84" s="141"/>
      <c r="H84" s="28">
        <v>438332.65961215511</v>
      </c>
      <c r="I84" s="573"/>
      <c r="J84" s="625">
        <f>SUM(H84:I84)</f>
        <v>438332.65961215511</v>
      </c>
      <c r="K84" s="35"/>
      <c r="L84" s="625">
        <f>SUM(J84:K84)</f>
        <v>438332.65961215511</v>
      </c>
      <c r="M84"/>
      <c r="N84"/>
      <c r="O84"/>
      <c r="P84"/>
      <c r="R84" s="267"/>
      <c r="S84" s="267"/>
      <c r="T84" s="267"/>
      <c r="U84" s="36"/>
      <c r="V84" s="267"/>
      <c r="W84" s="277"/>
      <c r="X84" s="830"/>
      <c r="Y84" s="830"/>
      <c r="Z84" s="830"/>
      <c r="AA84" s="830"/>
      <c r="AB84" s="41"/>
      <c r="AC84" s="267"/>
      <c r="AD84" s="277"/>
      <c r="AE84" s="267"/>
      <c r="AF84" s="267"/>
      <c r="AG84" s="267"/>
      <c r="AH84" s="36"/>
      <c r="AI84" s="267"/>
      <c r="AJ84" s="277"/>
      <c r="AK84" s="830"/>
      <c r="AL84" s="830"/>
      <c r="AM84" s="830"/>
      <c r="AN84" s="830"/>
      <c r="AO84" s="41"/>
      <c r="AP84" s="267"/>
      <c r="AQ84" s="277"/>
      <c r="AR84" s="267"/>
      <c r="AS84" s="267"/>
      <c r="AT84" s="267"/>
      <c r="AU84" s="36"/>
      <c r="AV84" s="267"/>
      <c r="AW84" s="277"/>
      <c r="AX84" s="830"/>
      <c r="AY84" s="830"/>
      <c r="AZ84" s="830"/>
      <c r="BA84" s="830"/>
      <c r="BB84" s="41"/>
      <c r="BC84" s="267"/>
      <c r="BD84" s="277"/>
      <c r="BE84" s="267"/>
      <c r="BF84" s="267"/>
      <c r="BG84" s="267"/>
      <c r="BH84" s="36"/>
      <c r="BI84" s="267"/>
      <c r="BJ84" s="277"/>
      <c r="BK84" s="830"/>
      <c r="BL84" s="830"/>
      <c r="BM84" s="830"/>
      <c r="BN84" s="830"/>
      <c r="BO84" s="41"/>
      <c r="BP84" s="267"/>
      <c r="BQ84" s="277"/>
      <c r="BR84" s="267"/>
      <c r="BS84" s="267"/>
      <c r="BT84" s="267"/>
      <c r="BU84" s="36"/>
      <c r="BV84" s="267"/>
      <c r="BW84" s="277"/>
      <c r="BX84" s="830"/>
      <c r="BY84" s="830"/>
      <c r="BZ84" s="830"/>
      <c r="CA84" s="830"/>
      <c r="CB84" s="41"/>
      <c r="CC84" s="267"/>
      <c r="CD84" s="277"/>
      <c r="CE84" s="267"/>
      <c r="CF84" s="267"/>
      <c r="CG84" s="267"/>
      <c r="CH84" s="36"/>
      <c r="CI84" s="267"/>
      <c r="CJ84" s="277"/>
      <c r="CK84" s="830"/>
      <c r="CL84" s="830"/>
      <c r="CM84" s="830"/>
      <c r="CN84" s="830"/>
      <c r="CO84" s="41"/>
      <c r="CP84" s="267"/>
      <c r="CQ84" s="277"/>
      <c r="CR84" s="267"/>
      <c r="CS84" s="267"/>
      <c r="CT84" s="267"/>
      <c r="CU84" s="36"/>
      <c r="CV84" s="267"/>
      <c r="CW84" s="277"/>
      <c r="CX84" s="830"/>
      <c r="CY84" s="830"/>
      <c r="CZ84" s="830"/>
      <c r="DA84" s="830"/>
      <c r="DB84" s="41"/>
      <c r="DC84" s="267"/>
      <c r="DD84" s="277"/>
      <c r="DE84" s="267"/>
      <c r="DF84" s="267"/>
      <c r="DG84" s="267"/>
      <c r="DH84" s="36"/>
      <c r="DI84" s="267"/>
      <c r="DJ84" s="277"/>
      <c r="DK84" s="830"/>
      <c r="DL84" s="830"/>
      <c r="DM84" s="830"/>
      <c r="DN84" s="830"/>
      <c r="DO84" s="41"/>
      <c r="DP84" s="267"/>
      <c r="DQ84" s="277"/>
      <c r="DR84" s="267"/>
      <c r="DS84" s="267"/>
      <c r="DT84" s="267"/>
      <c r="DU84" s="36"/>
      <c r="DV84" s="267"/>
      <c r="DW84" s="277"/>
      <c r="DX84" s="830"/>
      <c r="DY84" s="830"/>
      <c r="DZ84" s="830"/>
      <c r="EA84" s="830"/>
      <c r="EB84" s="41"/>
      <c r="EC84" s="267"/>
      <c r="ED84" s="277"/>
      <c r="EE84" s="267"/>
      <c r="EF84" s="267"/>
      <c r="EG84" s="267"/>
      <c r="EH84" s="36"/>
      <c r="EI84" s="267"/>
      <c r="EJ84" s="277"/>
      <c r="EK84" s="830"/>
      <c r="EL84" s="830"/>
      <c r="EM84" s="830"/>
      <c r="EN84" s="830"/>
      <c r="EO84" s="41"/>
      <c r="EP84" s="267"/>
      <c r="EQ84" s="277"/>
      <c r="ER84" s="267"/>
      <c r="ES84" s="267"/>
      <c r="ET84" s="267"/>
      <c r="EU84" s="36"/>
      <c r="EV84" s="267"/>
      <c r="EW84" s="277"/>
      <c r="EX84" s="830"/>
      <c r="EY84" s="830"/>
      <c r="EZ84" s="830"/>
      <c r="FA84" s="830"/>
      <c r="FB84" s="41"/>
      <c r="FC84" s="267"/>
      <c r="FD84" s="277"/>
      <c r="FE84" s="267"/>
      <c r="FF84" s="267"/>
      <c r="FG84" s="267"/>
      <c r="FH84" s="36"/>
      <c r="FI84" s="267"/>
      <c r="FJ84" s="277"/>
      <c r="FK84" s="830"/>
      <c r="FL84" s="830"/>
      <c r="FM84" s="830"/>
      <c r="FN84" s="830"/>
      <c r="FO84" s="41"/>
      <c r="FP84" s="267"/>
      <c r="FQ84" s="277"/>
      <c r="FR84" s="267"/>
      <c r="FS84" s="267"/>
      <c r="FT84" s="267"/>
      <c r="FU84" s="36"/>
      <c r="FV84" s="267"/>
      <c r="FW84" s="277"/>
      <c r="FX84" s="830"/>
      <c r="FY84" s="830"/>
      <c r="FZ84" s="830"/>
      <c r="GA84" s="830"/>
      <c r="GB84" s="41"/>
      <c r="GC84" s="267"/>
      <c r="GD84" s="277"/>
      <c r="GE84" s="267"/>
      <c r="GF84" s="267"/>
      <c r="GG84" s="267"/>
      <c r="GH84" s="36"/>
      <c r="GI84" s="267"/>
      <c r="GJ84" s="277"/>
      <c r="GK84" s="830"/>
      <c r="GL84" s="830"/>
      <c r="GM84" s="830"/>
      <c r="GN84" s="830"/>
      <c r="GO84" s="41"/>
      <c r="GP84" s="267"/>
      <c r="GQ84" s="277"/>
      <c r="GR84" s="267"/>
      <c r="GS84" s="267"/>
      <c r="GT84" s="267"/>
      <c r="GU84" s="36"/>
      <c r="GV84" s="267"/>
      <c r="GW84" s="277"/>
      <c r="GX84" s="830"/>
      <c r="GY84" s="830"/>
      <c r="GZ84" s="830"/>
      <c r="HA84" s="830"/>
      <c r="HB84" s="41"/>
      <c r="HC84" s="267"/>
      <c r="HD84" s="277"/>
      <c r="HE84" s="267"/>
      <c r="HF84" s="267"/>
      <c r="HG84" s="267"/>
      <c r="HH84" s="36"/>
      <c r="HI84" s="267"/>
      <c r="HJ84" s="277"/>
      <c r="HK84" s="830"/>
      <c r="HL84" s="830"/>
      <c r="HM84" s="830"/>
      <c r="HN84" s="830"/>
      <c r="HO84" s="41"/>
      <c r="HP84" s="267"/>
      <c r="HQ84" s="277"/>
      <c r="HR84" s="267"/>
      <c r="HS84" s="267"/>
      <c r="HT84" s="267"/>
      <c r="HU84" s="36"/>
      <c r="HV84" s="267"/>
      <c r="HW84" s="277"/>
      <c r="HX84" s="830"/>
      <c r="HY84" s="830"/>
      <c r="HZ84" s="830"/>
      <c r="IA84" s="830"/>
      <c r="IB84" s="41"/>
      <c r="IC84" s="267"/>
      <c r="ID84" s="277"/>
      <c r="IE84" s="267"/>
      <c r="IF84" s="267"/>
      <c r="IG84" s="267"/>
      <c r="IH84" s="36"/>
      <c r="II84" s="267"/>
      <c r="IJ84" s="277"/>
      <c r="IK84" s="38"/>
      <c r="IL84" s="38"/>
      <c r="IM84" s="38"/>
      <c r="IN84" s="38"/>
    </row>
    <row r="85" spans="1:248" s="16" customFormat="1" ht="15.75" thickBot="1">
      <c r="A85" s="6"/>
      <c r="B85" s="589" t="s">
        <v>129</v>
      </c>
      <c r="C85" s="97"/>
      <c r="D85" s="97"/>
      <c r="E85" s="97"/>
      <c r="F85" s="163"/>
      <c r="G85" s="164"/>
      <c r="H85" s="713">
        <v>292221.77307477011</v>
      </c>
      <c r="I85" s="233"/>
      <c r="J85" s="625">
        <f>SUM(H85:I85)</f>
        <v>292221.77307477011</v>
      </c>
      <c r="K85" s="35"/>
      <c r="L85" s="625">
        <f>SUM(J85:K85)</f>
        <v>292221.77307477011</v>
      </c>
      <c r="M85"/>
      <c r="N85"/>
      <c r="O85"/>
      <c r="P85"/>
      <c r="R85" s="274"/>
      <c r="S85" s="274"/>
      <c r="T85" s="274"/>
      <c r="U85" s="278"/>
      <c r="V85" s="274"/>
      <c r="W85" s="279"/>
      <c r="X85" s="273"/>
      <c r="Y85" s="273"/>
      <c r="Z85" s="273"/>
      <c r="AA85" s="273"/>
      <c r="AB85" s="42"/>
      <c r="AC85" s="274"/>
      <c r="AD85" s="268"/>
      <c r="AE85" s="274"/>
      <c r="AF85" s="274"/>
      <c r="AG85" s="274"/>
      <c r="AH85" s="278"/>
      <c r="AI85" s="274"/>
      <c r="AJ85" s="279"/>
      <c r="AK85" s="273"/>
      <c r="AL85" s="273"/>
      <c r="AM85" s="273"/>
      <c r="AN85" s="273"/>
      <c r="AO85" s="42"/>
      <c r="AP85" s="274"/>
      <c r="AQ85" s="268"/>
      <c r="AR85" s="274"/>
      <c r="AS85" s="274"/>
      <c r="AT85" s="274"/>
      <c r="AU85" s="278"/>
      <c r="AV85" s="274"/>
      <c r="AW85" s="279"/>
      <c r="AX85" s="273"/>
      <c r="AY85" s="273"/>
      <c r="AZ85" s="273"/>
      <c r="BA85" s="273"/>
      <c r="BB85" s="42"/>
      <c r="BC85" s="274"/>
      <c r="BD85" s="268"/>
      <c r="BE85" s="274"/>
      <c r="BF85" s="274"/>
      <c r="BG85" s="274"/>
      <c r="BH85" s="278"/>
      <c r="BI85" s="274"/>
      <c r="BJ85" s="279"/>
      <c r="BK85" s="273"/>
      <c r="BL85" s="273"/>
      <c r="BM85" s="273"/>
      <c r="BN85" s="273"/>
      <c r="BO85" s="42"/>
      <c r="BP85" s="274"/>
      <c r="BQ85" s="268"/>
      <c r="BR85" s="274"/>
      <c r="BS85" s="274"/>
      <c r="BT85" s="274"/>
      <c r="BU85" s="278"/>
      <c r="BV85" s="274"/>
      <c r="BW85" s="279"/>
      <c r="BX85" s="273"/>
      <c r="BY85" s="273"/>
      <c r="BZ85" s="273"/>
      <c r="CA85" s="273"/>
      <c r="CB85" s="42"/>
      <c r="CC85" s="274"/>
      <c r="CD85" s="268"/>
      <c r="CE85" s="274"/>
      <c r="CF85" s="274"/>
      <c r="CG85" s="274"/>
      <c r="CH85" s="278"/>
      <c r="CI85" s="274"/>
      <c r="CJ85" s="279"/>
      <c r="CK85" s="273"/>
      <c r="CL85" s="273"/>
      <c r="CM85" s="273"/>
      <c r="CN85" s="273"/>
      <c r="CO85" s="42"/>
      <c r="CP85" s="274"/>
      <c r="CQ85" s="268"/>
      <c r="CR85" s="274"/>
      <c r="CS85" s="274"/>
      <c r="CT85" s="274"/>
      <c r="CU85" s="278"/>
      <c r="CV85" s="274"/>
      <c r="CW85" s="279"/>
      <c r="CX85" s="273"/>
      <c r="CY85" s="273"/>
      <c r="CZ85" s="273"/>
      <c r="DA85" s="273"/>
      <c r="DB85" s="42"/>
      <c r="DC85" s="274"/>
      <c r="DD85" s="268"/>
      <c r="DE85" s="274"/>
      <c r="DF85" s="274"/>
      <c r="DG85" s="274"/>
      <c r="DH85" s="278"/>
      <c r="DI85" s="274"/>
      <c r="DJ85" s="279"/>
      <c r="DK85" s="273"/>
      <c r="DL85" s="273"/>
      <c r="DM85" s="273"/>
      <c r="DN85" s="273"/>
      <c r="DO85" s="42"/>
      <c r="DP85" s="274"/>
      <c r="DQ85" s="268"/>
      <c r="DR85" s="274"/>
      <c r="DS85" s="274"/>
      <c r="DT85" s="274"/>
      <c r="DU85" s="278"/>
      <c r="DV85" s="274"/>
      <c r="DW85" s="279"/>
      <c r="DX85" s="273"/>
      <c r="DY85" s="273"/>
      <c r="DZ85" s="273"/>
      <c r="EA85" s="273"/>
      <c r="EB85" s="42"/>
      <c r="EC85" s="274"/>
      <c r="ED85" s="268"/>
      <c r="EE85" s="274"/>
      <c r="EF85" s="274"/>
      <c r="EG85" s="274"/>
      <c r="EH85" s="278"/>
      <c r="EI85" s="274"/>
      <c r="EJ85" s="279"/>
      <c r="EK85" s="273"/>
      <c r="EL85" s="273"/>
      <c r="EM85" s="273"/>
      <c r="EN85" s="273"/>
      <c r="EO85" s="42"/>
      <c r="EP85" s="274"/>
      <c r="EQ85" s="268"/>
      <c r="ER85" s="274"/>
      <c r="ES85" s="274"/>
      <c r="ET85" s="274"/>
      <c r="EU85" s="278"/>
      <c r="EV85" s="274"/>
      <c r="EW85" s="279"/>
      <c r="EX85" s="273"/>
      <c r="EY85" s="273"/>
      <c r="EZ85" s="273"/>
      <c r="FA85" s="273"/>
      <c r="FB85" s="42"/>
      <c r="FC85" s="274"/>
      <c r="FD85" s="268"/>
      <c r="FE85" s="274"/>
      <c r="FF85" s="274"/>
      <c r="FG85" s="274"/>
      <c r="FH85" s="278"/>
      <c r="FI85" s="274"/>
      <c r="FJ85" s="279"/>
      <c r="FK85" s="273"/>
      <c r="FL85" s="273"/>
      <c r="FM85" s="273"/>
      <c r="FN85" s="273"/>
      <c r="FO85" s="42"/>
      <c r="FP85" s="274"/>
      <c r="FQ85" s="268"/>
      <c r="FR85" s="274"/>
      <c r="FS85" s="274"/>
      <c r="FT85" s="274"/>
      <c r="FU85" s="278"/>
      <c r="FV85" s="274"/>
      <c r="FW85" s="279"/>
      <c r="FX85" s="273"/>
      <c r="FY85" s="273"/>
      <c r="FZ85" s="273"/>
      <c r="GA85" s="273"/>
      <c r="GB85" s="42"/>
      <c r="GC85" s="274"/>
      <c r="GD85" s="268"/>
      <c r="GE85" s="274"/>
      <c r="GF85" s="274"/>
      <c r="GG85" s="274"/>
      <c r="GH85" s="278"/>
      <c r="GI85" s="274"/>
      <c r="GJ85" s="279"/>
      <c r="GK85" s="273"/>
      <c r="GL85" s="273"/>
      <c r="GM85" s="273"/>
      <c r="GN85" s="273"/>
      <c r="GO85" s="42"/>
      <c r="GP85" s="274"/>
      <c r="GQ85" s="268"/>
      <c r="GR85" s="274"/>
      <c r="GS85" s="274"/>
      <c r="GT85" s="274"/>
      <c r="GU85" s="278"/>
      <c r="GV85" s="274"/>
      <c r="GW85" s="279"/>
      <c r="GX85" s="273"/>
      <c r="GY85" s="273"/>
      <c r="GZ85" s="273"/>
      <c r="HA85" s="273"/>
      <c r="HB85" s="42"/>
      <c r="HC85" s="274"/>
      <c r="HD85" s="268"/>
      <c r="HE85" s="274"/>
      <c r="HF85" s="274"/>
      <c r="HG85" s="274"/>
      <c r="HH85" s="278"/>
      <c r="HI85" s="274"/>
      <c r="HJ85" s="279"/>
      <c r="HK85" s="273"/>
      <c r="HL85" s="273"/>
      <c r="HM85" s="273"/>
      <c r="HN85" s="273"/>
      <c r="HO85" s="42"/>
      <c r="HP85" s="274"/>
      <c r="HQ85" s="268"/>
      <c r="HR85" s="274"/>
      <c r="HS85" s="274"/>
      <c r="HT85" s="274"/>
      <c r="HU85" s="278"/>
      <c r="HV85" s="274"/>
      <c r="HW85" s="279"/>
      <c r="HX85" s="273"/>
      <c r="HY85" s="273"/>
      <c r="HZ85" s="273"/>
      <c r="IA85" s="273"/>
      <c r="IB85" s="42"/>
      <c r="IC85" s="274"/>
      <c r="ID85" s="268"/>
      <c r="IE85" s="274"/>
      <c r="IF85" s="274"/>
      <c r="IG85" s="274"/>
      <c r="IH85" s="278"/>
      <c r="II85" s="274"/>
      <c r="IJ85" s="279"/>
      <c r="IK85" s="38"/>
      <c r="IL85" s="38"/>
      <c r="IM85" s="38"/>
      <c r="IN85" s="38"/>
    </row>
    <row r="86" spans="1:248" s="16" customFormat="1" ht="15.75" thickBot="1">
      <c r="A86" s="6"/>
      <c r="B86" s="589" t="s">
        <v>130</v>
      </c>
      <c r="C86" s="97"/>
      <c r="D86" s="97"/>
      <c r="E86" s="97"/>
      <c r="F86" s="163"/>
      <c r="G86" s="164"/>
      <c r="H86" s="713">
        <v>430000</v>
      </c>
      <c r="I86" s="233"/>
      <c r="J86" s="625">
        <f>SUM(H86:I86)</f>
        <v>430000</v>
      </c>
      <c r="K86" s="35"/>
      <c r="L86" s="625">
        <f>SUM(J86:K86)</f>
        <v>430000</v>
      </c>
      <c r="M86"/>
      <c r="N86"/>
      <c r="O86"/>
      <c r="P86"/>
      <c r="Q86" s="275"/>
      <c r="R86" s="274"/>
      <c r="S86" s="274"/>
      <c r="T86" s="274"/>
      <c r="U86" s="270"/>
      <c r="V86" s="274"/>
      <c r="W86" s="275"/>
      <c r="X86" s="273"/>
      <c r="Y86" s="273"/>
      <c r="Z86" s="273"/>
      <c r="AA86" s="273"/>
      <c r="AB86" s="42"/>
      <c r="AC86" s="274"/>
      <c r="AD86" s="275"/>
      <c r="AE86" s="274"/>
      <c r="AF86" s="274"/>
      <c r="AG86" s="274"/>
      <c r="AH86" s="270"/>
      <c r="AI86" s="274"/>
      <c r="AJ86" s="275"/>
      <c r="AK86" s="273"/>
      <c r="AL86" s="273"/>
      <c r="AM86" s="273"/>
      <c r="AN86" s="273"/>
      <c r="AO86" s="42"/>
      <c r="AP86" s="274"/>
      <c r="AQ86" s="275"/>
      <c r="AR86" s="274"/>
      <c r="AS86" s="274"/>
      <c r="AT86" s="274"/>
      <c r="AU86" s="270"/>
      <c r="AV86" s="274"/>
      <c r="AW86" s="275"/>
      <c r="AX86" s="273"/>
      <c r="AY86" s="273"/>
      <c r="AZ86" s="273"/>
      <c r="BA86" s="273"/>
      <c r="BB86" s="42"/>
      <c r="BC86" s="274"/>
      <c r="BD86" s="275"/>
      <c r="BE86" s="274"/>
      <c r="BF86" s="274"/>
      <c r="BG86" s="274"/>
      <c r="BH86" s="270"/>
      <c r="BI86" s="274"/>
      <c r="BJ86" s="275"/>
      <c r="BK86" s="273"/>
      <c r="BL86" s="273"/>
      <c r="BM86" s="273"/>
      <c r="BN86" s="273"/>
      <c r="BO86" s="42"/>
      <c r="BP86" s="274"/>
      <c r="BQ86" s="275"/>
      <c r="BR86" s="274"/>
      <c r="BS86" s="274"/>
      <c r="BT86" s="274"/>
      <c r="BU86" s="270"/>
      <c r="BV86" s="274"/>
      <c r="BW86" s="275"/>
      <c r="BX86" s="273"/>
      <c r="BY86" s="273"/>
      <c r="BZ86" s="273"/>
      <c r="CA86" s="273"/>
      <c r="CB86" s="42"/>
      <c r="CC86" s="274"/>
      <c r="CD86" s="275"/>
      <c r="CE86" s="274"/>
      <c r="CF86" s="274"/>
      <c r="CG86" s="274"/>
      <c r="CH86" s="270"/>
      <c r="CI86" s="274"/>
      <c r="CJ86" s="275"/>
      <c r="CK86" s="273"/>
      <c r="CL86" s="273"/>
      <c r="CM86" s="273"/>
      <c r="CN86" s="273"/>
      <c r="CO86" s="42"/>
      <c r="CP86" s="274"/>
      <c r="CQ86" s="275"/>
      <c r="CR86" s="274"/>
      <c r="CS86" s="274"/>
      <c r="CT86" s="274"/>
      <c r="CU86" s="270"/>
      <c r="CV86" s="274"/>
      <c r="CW86" s="275"/>
      <c r="CX86" s="273"/>
      <c r="CY86" s="273"/>
      <c r="CZ86" s="273"/>
      <c r="DA86" s="273"/>
      <c r="DB86" s="42"/>
      <c r="DC86" s="274"/>
      <c r="DD86" s="275"/>
      <c r="DE86" s="274"/>
      <c r="DF86" s="274"/>
      <c r="DG86" s="274"/>
      <c r="DH86" s="270"/>
      <c r="DI86" s="274"/>
      <c r="DJ86" s="275"/>
      <c r="DK86" s="273"/>
      <c r="DL86" s="273"/>
      <c r="DM86" s="273"/>
      <c r="DN86" s="273"/>
      <c r="DO86" s="42"/>
      <c r="DP86" s="274"/>
      <c r="DQ86" s="275"/>
      <c r="DR86" s="274"/>
      <c r="DS86" s="274"/>
      <c r="DT86" s="274"/>
      <c r="DU86" s="270"/>
      <c r="DV86" s="274"/>
      <c r="DW86" s="275"/>
      <c r="DX86" s="273"/>
      <c r="DY86" s="273"/>
      <c r="DZ86" s="273"/>
      <c r="EA86" s="273"/>
      <c r="EB86" s="42"/>
      <c r="EC86" s="274"/>
      <c r="ED86" s="275"/>
      <c r="EE86" s="274"/>
      <c r="EF86" s="274"/>
      <c r="EG86" s="274"/>
      <c r="EH86" s="270"/>
      <c r="EI86" s="274"/>
      <c r="EJ86" s="275"/>
      <c r="EK86" s="273"/>
      <c r="EL86" s="273"/>
      <c r="EM86" s="273"/>
      <c r="EN86" s="273"/>
      <c r="EO86" s="42"/>
      <c r="EP86" s="274"/>
      <c r="EQ86" s="275"/>
      <c r="ER86" s="274"/>
      <c r="ES86" s="274"/>
      <c r="ET86" s="274"/>
      <c r="EU86" s="270"/>
      <c r="EV86" s="274"/>
      <c r="EW86" s="275"/>
      <c r="EX86" s="273"/>
      <c r="EY86" s="273"/>
      <c r="EZ86" s="273"/>
      <c r="FA86" s="273"/>
      <c r="FB86" s="42"/>
      <c r="FC86" s="274"/>
      <c r="FD86" s="275"/>
      <c r="FE86" s="274"/>
      <c r="FF86" s="274"/>
      <c r="FG86" s="274"/>
      <c r="FH86" s="270"/>
      <c r="FI86" s="274"/>
      <c r="FJ86" s="275"/>
      <c r="FK86" s="273"/>
      <c r="FL86" s="273"/>
      <c r="FM86" s="273"/>
      <c r="FN86" s="273"/>
      <c r="FO86" s="42"/>
      <c r="FP86" s="274"/>
      <c r="FQ86" s="275"/>
      <c r="FR86" s="274"/>
      <c r="FS86" s="274"/>
      <c r="FT86" s="274"/>
      <c r="FU86" s="270"/>
      <c r="FV86" s="274"/>
      <c r="FW86" s="275"/>
      <c r="FX86" s="273"/>
      <c r="FY86" s="273"/>
      <c r="FZ86" s="273"/>
      <c r="GA86" s="273"/>
      <c r="GB86" s="42"/>
      <c r="GC86" s="274"/>
      <c r="GD86" s="275"/>
      <c r="GE86" s="274"/>
      <c r="GF86" s="274"/>
      <c r="GG86" s="274"/>
      <c r="GH86" s="270"/>
      <c r="GI86" s="274"/>
      <c r="GJ86" s="275"/>
      <c r="GK86" s="273"/>
      <c r="GL86" s="273"/>
      <c r="GM86" s="273"/>
      <c r="GN86" s="273"/>
      <c r="GO86" s="42"/>
      <c r="GP86" s="274"/>
      <c r="GQ86" s="275"/>
      <c r="GR86" s="274"/>
      <c r="GS86" s="274"/>
      <c r="GT86" s="274"/>
      <c r="GU86" s="270"/>
      <c r="GV86" s="274"/>
      <c r="GW86" s="275"/>
      <c r="GX86" s="273"/>
      <c r="GY86" s="273"/>
      <c r="GZ86" s="273"/>
      <c r="HA86" s="273"/>
      <c r="HB86" s="42"/>
      <c r="HC86" s="274"/>
      <c r="HD86" s="275"/>
      <c r="HE86" s="274"/>
      <c r="HF86" s="274"/>
      <c r="HG86" s="274"/>
      <c r="HH86" s="270"/>
      <c r="HI86" s="274"/>
      <c r="HJ86" s="275"/>
      <c r="HK86" s="273"/>
      <c r="HL86" s="273"/>
      <c r="HM86" s="273"/>
      <c r="HN86" s="273"/>
      <c r="HO86" s="42"/>
      <c r="HP86" s="274"/>
      <c r="HQ86" s="275"/>
      <c r="HR86" s="274"/>
      <c r="HS86" s="274"/>
      <c r="HT86" s="274"/>
      <c r="HU86" s="270"/>
      <c r="HV86" s="274"/>
      <c r="HW86" s="275"/>
      <c r="HX86" s="273"/>
      <c r="HY86" s="273"/>
      <c r="HZ86" s="273"/>
      <c r="IA86" s="273"/>
      <c r="IB86" s="42"/>
      <c r="IC86" s="274"/>
      <c r="ID86" s="275"/>
      <c r="IE86" s="274"/>
      <c r="IF86" s="274"/>
      <c r="IG86" s="274"/>
      <c r="IH86" s="270"/>
      <c r="II86" s="274"/>
      <c r="IJ86" s="275"/>
      <c r="IK86" s="38"/>
      <c r="IL86" s="38"/>
      <c r="IM86" s="38"/>
      <c r="IN86" s="38"/>
    </row>
    <row r="87" spans="1:248" s="17" customFormat="1" ht="15.75" thickBot="1">
      <c r="A87" s="178"/>
      <c r="B87" s="589" t="s">
        <v>131</v>
      </c>
      <c r="C87" s="97"/>
      <c r="D87" s="97"/>
      <c r="E87" s="97"/>
      <c r="F87" s="163"/>
      <c r="G87" s="164"/>
      <c r="H87" s="713">
        <f>0.5*'CUADRO DE AREAS'!D38</f>
        <v>22251.083500000001</v>
      </c>
      <c r="I87" s="233"/>
      <c r="J87" s="625">
        <f>SUM(H87:I87)</f>
        <v>22251.083500000001</v>
      </c>
      <c r="K87" s="35"/>
      <c r="L87" s="625">
        <f>SUM(J87:K87)</f>
        <v>22251.083500000001</v>
      </c>
      <c r="M87"/>
      <c r="N87"/>
      <c r="O87"/>
      <c r="P87"/>
      <c r="Q87" s="282"/>
      <c r="R87" s="280"/>
      <c r="S87" s="280"/>
      <c r="T87" s="280"/>
      <c r="U87" s="281"/>
      <c r="V87" s="280"/>
      <c r="W87" s="282"/>
      <c r="X87" s="283"/>
      <c r="Y87" s="283"/>
      <c r="Z87" s="283"/>
      <c r="AA87" s="283"/>
      <c r="AB87" s="43"/>
      <c r="AC87" s="280"/>
      <c r="AD87" s="282"/>
      <c r="AE87" s="280"/>
      <c r="AF87" s="280"/>
      <c r="AG87" s="280"/>
      <c r="AH87" s="281"/>
      <c r="AI87" s="280"/>
      <c r="AJ87" s="282"/>
      <c r="AK87" s="283"/>
      <c r="AL87" s="283"/>
      <c r="AM87" s="283"/>
      <c r="AN87" s="283"/>
      <c r="AO87" s="43"/>
      <c r="AP87" s="280"/>
      <c r="AQ87" s="282"/>
      <c r="AR87" s="280"/>
      <c r="AS87" s="280"/>
      <c r="AT87" s="280"/>
      <c r="AU87" s="281"/>
      <c r="AV87" s="280"/>
      <c r="AW87" s="282"/>
      <c r="AX87" s="283"/>
      <c r="AY87" s="283"/>
      <c r="AZ87" s="283"/>
      <c r="BA87" s="283"/>
      <c r="BB87" s="43"/>
      <c r="BC87" s="280"/>
      <c r="BD87" s="282"/>
      <c r="BE87" s="280"/>
      <c r="BF87" s="280"/>
      <c r="BG87" s="280"/>
      <c r="BH87" s="281"/>
      <c r="BI87" s="280"/>
      <c r="BJ87" s="282"/>
      <c r="BK87" s="283"/>
      <c r="BL87" s="283"/>
      <c r="BM87" s="283"/>
      <c r="BN87" s="283"/>
      <c r="BO87" s="43"/>
      <c r="BP87" s="280"/>
      <c r="BQ87" s="282"/>
      <c r="BR87" s="280"/>
      <c r="BS87" s="280"/>
      <c r="BT87" s="280"/>
      <c r="BU87" s="281"/>
      <c r="BV87" s="280"/>
      <c r="BW87" s="282"/>
      <c r="BX87" s="283"/>
      <c r="BY87" s="283"/>
      <c r="BZ87" s="283"/>
      <c r="CA87" s="283"/>
      <c r="CB87" s="43"/>
      <c r="CC87" s="280"/>
      <c r="CD87" s="282"/>
      <c r="CE87" s="280"/>
      <c r="CF87" s="280"/>
      <c r="CG87" s="280"/>
      <c r="CH87" s="281"/>
      <c r="CI87" s="280"/>
      <c r="CJ87" s="282"/>
      <c r="CK87" s="283"/>
      <c r="CL87" s="283"/>
      <c r="CM87" s="283"/>
      <c r="CN87" s="283"/>
      <c r="CO87" s="43"/>
      <c r="CP87" s="280"/>
      <c r="CQ87" s="282"/>
      <c r="CR87" s="280"/>
      <c r="CS87" s="280"/>
      <c r="CT87" s="280"/>
      <c r="CU87" s="281"/>
      <c r="CV87" s="280"/>
      <c r="CW87" s="282"/>
      <c r="CX87" s="283"/>
      <c r="CY87" s="283"/>
      <c r="CZ87" s="283"/>
      <c r="DA87" s="283"/>
      <c r="DB87" s="43"/>
      <c r="DC87" s="280"/>
      <c r="DD87" s="282"/>
      <c r="DE87" s="280"/>
      <c r="DF87" s="280"/>
      <c r="DG87" s="280"/>
      <c r="DH87" s="281"/>
      <c r="DI87" s="280"/>
      <c r="DJ87" s="282"/>
      <c r="DK87" s="283"/>
      <c r="DL87" s="283"/>
      <c r="DM87" s="283"/>
      <c r="DN87" s="283"/>
      <c r="DO87" s="43"/>
      <c r="DP87" s="280"/>
      <c r="DQ87" s="282"/>
      <c r="DR87" s="280"/>
      <c r="DS87" s="280"/>
      <c r="DT87" s="280"/>
      <c r="DU87" s="281"/>
      <c r="DV87" s="280"/>
      <c r="DW87" s="282"/>
      <c r="DX87" s="283"/>
      <c r="DY87" s="283"/>
      <c r="DZ87" s="283"/>
      <c r="EA87" s="283"/>
      <c r="EB87" s="43"/>
      <c r="EC87" s="280"/>
      <c r="ED87" s="282"/>
      <c r="EE87" s="280"/>
      <c r="EF87" s="280"/>
      <c r="EG87" s="280"/>
      <c r="EH87" s="281"/>
      <c r="EI87" s="280"/>
      <c r="EJ87" s="282"/>
      <c r="EK87" s="283"/>
      <c r="EL87" s="283"/>
      <c r="EM87" s="283"/>
      <c r="EN87" s="283"/>
      <c r="EO87" s="43"/>
      <c r="EP87" s="280"/>
      <c r="EQ87" s="282"/>
      <c r="ER87" s="280"/>
      <c r="ES87" s="280"/>
      <c r="ET87" s="280"/>
      <c r="EU87" s="281"/>
      <c r="EV87" s="280"/>
      <c r="EW87" s="282"/>
      <c r="EX87" s="283"/>
      <c r="EY87" s="283"/>
      <c r="EZ87" s="283"/>
      <c r="FA87" s="283"/>
      <c r="FB87" s="43"/>
      <c r="FC87" s="280"/>
      <c r="FD87" s="282"/>
      <c r="FE87" s="280"/>
      <c r="FF87" s="280"/>
      <c r="FG87" s="280"/>
      <c r="FH87" s="281"/>
      <c r="FI87" s="280"/>
      <c r="FJ87" s="282"/>
      <c r="FK87" s="283"/>
      <c r="FL87" s="283"/>
      <c r="FM87" s="283"/>
      <c r="FN87" s="283"/>
      <c r="FO87" s="43"/>
      <c r="FP87" s="280"/>
      <c r="FQ87" s="282"/>
      <c r="FR87" s="280"/>
      <c r="FS87" s="280"/>
      <c r="FT87" s="280"/>
      <c r="FU87" s="281"/>
      <c r="FV87" s="280"/>
      <c r="FW87" s="282"/>
      <c r="FX87" s="283"/>
      <c r="FY87" s="283"/>
      <c r="FZ87" s="283"/>
      <c r="GA87" s="283"/>
      <c r="GB87" s="43"/>
      <c r="GC87" s="280"/>
      <c r="GD87" s="282"/>
      <c r="GE87" s="280"/>
      <c r="GF87" s="280"/>
      <c r="GG87" s="280"/>
      <c r="GH87" s="281"/>
      <c r="GI87" s="280"/>
      <c r="GJ87" s="282"/>
      <c r="GK87" s="283"/>
      <c r="GL87" s="283"/>
      <c r="GM87" s="283"/>
      <c r="GN87" s="283"/>
      <c r="GO87" s="43"/>
      <c r="GP87" s="280"/>
      <c r="GQ87" s="282"/>
      <c r="GR87" s="280"/>
      <c r="GS87" s="280"/>
      <c r="GT87" s="280"/>
      <c r="GU87" s="281"/>
      <c r="GV87" s="280"/>
      <c r="GW87" s="282"/>
      <c r="GX87" s="283"/>
      <c r="GY87" s="283"/>
      <c r="GZ87" s="283"/>
      <c r="HA87" s="283"/>
      <c r="HB87" s="43"/>
      <c r="HC87" s="280"/>
      <c r="HD87" s="282"/>
      <c r="HE87" s="280"/>
      <c r="HF87" s="280"/>
      <c r="HG87" s="280"/>
      <c r="HH87" s="281"/>
      <c r="HI87" s="280"/>
      <c r="HJ87" s="282"/>
      <c r="HK87" s="283"/>
      <c r="HL87" s="283"/>
      <c r="HM87" s="283"/>
      <c r="HN87" s="283"/>
      <c r="HO87" s="43"/>
      <c r="HP87" s="280"/>
      <c r="HQ87" s="282"/>
      <c r="HR87" s="280"/>
      <c r="HS87" s="280"/>
      <c r="HT87" s="280"/>
      <c r="HU87" s="281"/>
      <c r="HV87" s="280"/>
      <c r="HW87" s="282"/>
      <c r="HX87" s="283"/>
      <c r="HY87" s="283"/>
      <c r="HZ87" s="283"/>
      <c r="IA87" s="283"/>
      <c r="IB87" s="43"/>
      <c r="IC87" s="280"/>
      <c r="ID87" s="282"/>
      <c r="IE87" s="280"/>
      <c r="IF87" s="280"/>
      <c r="IG87" s="280"/>
      <c r="IH87" s="281"/>
      <c r="II87" s="280"/>
      <c r="IJ87" s="282"/>
      <c r="IK87" s="41"/>
      <c r="IL87" s="41"/>
      <c r="IM87" s="41"/>
      <c r="IN87" s="41"/>
    </row>
    <row r="88" spans="1:248" s="16" customFormat="1" ht="15.75" thickBot="1">
      <c r="A88" s="6"/>
      <c r="B88" s="585" t="s">
        <v>132</v>
      </c>
      <c r="C88" s="179"/>
      <c r="D88" s="179"/>
      <c r="E88" s="179"/>
      <c r="F88" s="181"/>
      <c r="G88" s="182"/>
      <c r="H88" s="714">
        <f>SUM(H89:H92)</f>
        <v>628948.47737331712</v>
      </c>
      <c r="I88" s="234"/>
      <c r="J88" s="708">
        <f>SUM(J89:J92)</f>
        <v>628948.47737331712</v>
      </c>
      <c r="K88" s="35"/>
      <c r="L88" s="708">
        <f>SUM(L89:L92)</f>
        <v>628948.47737331712</v>
      </c>
      <c r="M88" s="275"/>
      <c r="N88" s="273"/>
      <c r="O88" s="42"/>
      <c r="P88" s="274"/>
      <c r="Q88" s="275"/>
      <c r="R88" s="274"/>
      <c r="S88" s="274"/>
      <c r="T88" s="274"/>
      <c r="U88" s="270"/>
      <c r="V88" s="274"/>
      <c r="W88" s="275"/>
      <c r="X88" s="273"/>
      <c r="Y88" s="273"/>
      <c r="Z88" s="273"/>
      <c r="AA88" s="273"/>
      <c r="AB88" s="42"/>
      <c r="AC88" s="274"/>
      <c r="AD88" s="275"/>
      <c r="AE88" s="274"/>
      <c r="AF88" s="274"/>
      <c r="AG88" s="274"/>
      <c r="AH88" s="270"/>
      <c r="AI88" s="274"/>
      <c r="AJ88" s="275"/>
      <c r="AK88" s="273"/>
      <c r="AL88" s="273"/>
      <c r="AM88" s="273"/>
      <c r="AN88" s="273"/>
      <c r="AO88" s="42"/>
      <c r="AP88" s="274"/>
      <c r="AQ88" s="275"/>
      <c r="AR88" s="274"/>
      <c r="AS88" s="274"/>
      <c r="AT88" s="274"/>
      <c r="AU88" s="270"/>
      <c r="AV88" s="274"/>
      <c r="AW88" s="275"/>
      <c r="AX88" s="273"/>
      <c r="AY88" s="273"/>
      <c r="AZ88" s="273"/>
      <c r="BA88" s="273"/>
      <c r="BB88" s="42"/>
      <c r="BC88" s="274"/>
      <c r="BD88" s="275"/>
      <c r="BE88" s="274"/>
      <c r="BF88" s="274"/>
      <c r="BG88" s="274"/>
      <c r="BH88" s="270"/>
      <c r="BI88" s="274"/>
      <c r="BJ88" s="275"/>
      <c r="BK88" s="273"/>
      <c r="BL88" s="273"/>
      <c r="BM88" s="273"/>
      <c r="BN88" s="273"/>
      <c r="BO88" s="42"/>
      <c r="BP88" s="274"/>
      <c r="BQ88" s="275"/>
      <c r="BR88" s="274"/>
      <c r="BS88" s="274"/>
      <c r="BT88" s="274"/>
      <c r="BU88" s="270"/>
      <c r="BV88" s="274"/>
      <c r="BW88" s="275"/>
      <c r="BX88" s="273"/>
      <c r="BY88" s="273"/>
      <c r="BZ88" s="273"/>
      <c r="CA88" s="273"/>
      <c r="CB88" s="42"/>
      <c r="CC88" s="274"/>
      <c r="CD88" s="275"/>
      <c r="CE88" s="274"/>
      <c r="CF88" s="274"/>
      <c r="CG88" s="274"/>
      <c r="CH88" s="270"/>
      <c r="CI88" s="274"/>
      <c r="CJ88" s="275"/>
      <c r="CK88" s="273"/>
      <c r="CL88" s="273"/>
      <c r="CM88" s="273"/>
      <c r="CN88" s="273"/>
      <c r="CO88" s="42"/>
      <c r="CP88" s="274"/>
      <c r="CQ88" s="275"/>
      <c r="CR88" s="274"/>
      <c r="CS88" s="274"/>
      <c r="CT88" s="274"/>
      <c r="CU88" s="270"/>
      <c r="CV88" s="274"/>
      <c r="CW88" s="275"/>
      <c r="CX88" s="273"/>
      <c r="CY88" s="273"/>
      <c r="CZ88" s="273"/>
      <c r="DA88" s="273"/>
      <c r="DB88" s="42"/>
      <c r="DC88" s="274"/>
      <c r="DD88" s="275"/>
      <c r="DE88" s="274"/>
      <c r="DF88" s="274"/>
      <c r="DG88" s="274"/>
      <c r="DH88" s="270"/>
      <c r="DI88" s="274"/>
      <c r="DJ88" s="275"/>
      <c r="DK88" s="273"/>
      <c r="DL88" s="273"/>
      <c r="DM88" s="273"/>
      <c r="DN88" s="273"/>
      <c r="DO88" s="42"/>
      <c r="DP88" s="274"/>
      <c r="DQ88" s="275"/>
      <c r="DR88" s="274"/>
      <c r="DS88" s="274"/>
      <c r="DT88" s="274"/>
      <c r="DU88" s="270"/>
      <c r="DV88" s="274"/>
      <c r="DW88" s="275"/>
      <c r="DX88" s="273"/>
      <c r="DY88" s="273"/>
      <c r="DZ88" s="273"/>
      <c r="EA88" s="273"/>
      <c r="EB88" s="42"/>
      <c r="EC88" s="274"/>
      <c r="ED88" s="275"/>
      <c r="EE88" s="274"/>
      <c r="EF88" s="274"/>
      <c r="EG88" s="274"/>
      <c r="EH88" s="270"/>
      <c r="EI88" s="274"/>
      <c r="EJ88" s="275"/>
      <c r="EK88" s="273"/>
      <c r="EL88" s="273"/>
      <c r="EM88" s="273"/>
      <c r="EN88" s="273"/>
      <c r="EO88" s="42"/>
      <c r="EP88" s="274"/>
      <c r="EQ88" s="275"/>
      <c r="ER88" s="274"/>
      <c r="ES88" s="274"/>
      <c r="ET88" s="274"/>
      <c r="EU88" s="270"/>
      <c r="EV88" s="274"/>
      <c r="EW88" s="275"/>
      <c r="EX88" s="273"/>
      <c r="EY88" s="273"/>
      <c r="EZ88" s="273"/>
      <c r="FA88" s="273"/>
      <c r="FB88" s="42"/>
      <c r="FC88" s="274"/>
      <c r="FD88" s="275"/>
      <c r="FE88" s="274"/>
      <c r="FF88" s="274"/>
      <c r="FG88" s="274"/>
      <c r="FH88" s="270"/>
      <c r="FI88" s="274"/>
      <c r="FJ88" s="275"/>
      <c r="FK88" s="273"/>
      <c r="FL88" s="273"/>
      <c r="FM88" s="273"/>
      <c r="FN88" s="273"/>
      <c r="FO88" s="42"/>
      <c r="FP88" s="274"/>
      <c r="FQ88" s="275"/>
      <c r="FR88" s="274"/>
      <c r="FS88" s="274"/>
      <c r="FT88" s="274"/>
      <c r="FU88" s="270"/>
      <c r="FV88" s="274"/>
      <c r="FW88" s="275"/>
      <c r="FX88" s="273"/>
      <c r="FY88" s="273"/>
      <c r="FZ88" s="273"/>
      <c r="GA88" s="273"/>
      <c r="GB88" s="42"/>
      <c r="GC88" s="274"/>
      <c r="GD88" s="275"/>
      <c r="GE88" s="274"/>
      <c r="GF88" s="274"/>
      <c r="GG88" s="274"/>
      <c r="GH88" s="270"/>
      <c r="GI88" s="274"/>
      <c r="GJ88" s="275"/>
      <c r="GK88" s="273"/>
      <c r="GL88" s="273"/>
      <c r="GM88" s="273"/>
      <c r="GN88" s="273"/>
      <c r="GO88" s="42"/>
      <c r="GP88" s="274"/>
      <c r="GQ88" s="275"/>
      <c r="GR88" s="274"/>
      <c r="GS88" s="274"/>
      <c r="GT88" s="274"/>
      <c r="GU88" s="270"/>
      <c r="GV88" s="274"/>
      <c r="GW88" s="275"/>
      <c r="GX88" s="273"/>
      <c r="GY88" s="273"/>
      <c r="GZ88" s="273"/>
      <c r="HA88" s="273"/>
      <c r="HB88" s="42"/>
      <c r="HC88" s="274"/>
      <c r="HD88" s="275"/>
      <c r="HE88" s="274"/>
      <c r="HF88" s="274"/>
      <c r="HG88" s="274"/>
      <c r="HH88" s="270"/>
      <c r="HI88" s="274"/>
      <c r="HJ88" s="275"/>
      <c r="HK88" s="273"/>
      <c r="HL88" s="273"/>
      <c r="HM88" s="273"/>
      <c r="HN88" s="273"/>
      <c r="HO88" s="42"/>
      <c r="HP88" s="274"/>
      <c r="HQ88" s="275"/>
      <c r="HR88" s="274"/>
      <c r="HS88" s="274"/>
      <c r="HT88" s="274"/>
      <c r="HU88" s="270"/>
      <c r="HV88" s="274"/>
      <c r="HW88" s="275"/>
      <c r="HX88" s="273"/>
      <c r="HY88" s="273"/>
      <c r="HZ88" s="273"/>
      <c r="IA88" s="273"/>
      <c r="IB88" s="42"/>
      <c r="IC88" s="274"/>
      <c r="ID88" s="275"/>
      <c r="IE88" s="274"/>
      <c r="IF88" s="274"/>
      <c r="IG88" s="274"/>
      <c r="IH88" s="270"/>
      <c r="II88" s="274"/>
      <c r="IJ88" s="275"/>
      <c r="IK88" s="38"/>
      <c r="IL88" s="38"/>
      <c r="IM88" s="38"/>
      <c r="IN88" s="38"/>
    </row>
    <row r="89" spans="1:248" s="16" customFormat="1" ht="15.75" thickBot="1">
      <c r="A89" s="6"/>
      <c r="B89" s="589" t="s">
        <v>133</v>
      </c>
      <c r="C89" s="97"/>
      <c r="D89" s="97"/>
      <c r="E89" s="97"/>
      <c r="F89" s="163"/>
      <c r="G89" s="164"/>
      <c r="H89" s="713">
        <v>30000</v>
      </c>
      <c r="I89" s="233"/>
      <c r="J89" s="625">
        <f>SUM(H89:I89)</f>
        <v>30000</v>
      </c>
      <c r="K89" s="35"/>
      <c r="L89" s="625">
        <f>SUM(J89:K89)</f>
        <v>30000</v>
      </c>
      <c r="M89" s="275"/>
      <c r="N89" s="273"/>
      <c r="O89" s="42"/>
      <c r="P89" s="274"/>
      <c r="Q89" s="275"/>
      <c r="R89" s="274"/>
      <c r="S89" s="274"/>
      <c r="T89" s="274"/>
      <c r="U89" s="270"/>
      <c r="V89" s="274"/>
      <c r="W89" s="275"/>
      <c r="X89" s="273"/>
      <c r="Y89" s="273"/>
      <c r="Z89" s="273"/>
      <c r="AA89" s="273"/>
      <c r="AB89" s="42"/>
      <c r="AC89" s="274"/>
      <c r="AD89" s="275"/>
      <c r="AE89" s="274"/>
      <c r="AF89" s="274"/>
      <c r="AG89" s="274"/>
      <c r="AH89" s="270"/>
      <c r="AI89" s="274"/>
      <c r="AJ89" s="275"/>
      <c r="AK89" s="273"/>
      <c r="AL89" s="273"/>
      <c r="AM89" s="273"/>
      <c r="AN89" s="273"/>
      <c r="AO89" s="42"/>
      <c r="AP89" s="274"/>
      <c r="AQ89" s="275"/>
      <c r="AR89" s="274"/>
      <c r="AS89" s="274"/>
      <c r="AT89" s="274"/>
      <c r="AU89" s="270"/>
      <c r="AV89" s="274"/>
      <c r="AW89" s="275"/>
      <c r="AX89" s="273"/>
      <c r="AY89" s="273"/>
      <c r="AZ89" s="273"/>
      <c r="BA89" s="273"/>
      <c r="BB89" s="42"/>
      <c r="BC89" s="274"/>
      <c r="BD89" s="275"/>
      <c r="BE89" s="274"/>
      <c r="BF89" s="274"/>
      <c r="BG89" s="274"/>
      <c r="BH89" s="270"/>
      <c r="BI89" s="274"/>
      <c r="BJ89" s="275"/>
      <c r="BK89" s="273"/>
      <c r="BL89" s="273"/>
      <c r="BM89" s="273"/>
      <c r="BN89" s="273"/>
      <c r="BO89" s="42"/>
      <c r="BP89" s="274"/>
      <c r="BQ89" s="275"/>
      <c r="BR89" s="274"/>
      <c r="BS89" s="274"/>
      <c r="BT89" s="274"/>
      <c r="BU89" s="270"/>
      <c r="BV89" s="274"/>
      <c r="BW89" s="275"/>
      <c r="BX89" s="273"/>
      <c r="BY89" s="273"/>
      <c r="BZ89" s="273"/>
      <c r="CA89" s="273"/>
      <c r="CB89" s="42"/>
      <c r="CC89" s="274"/>
      <c r="CD89" s="275"/>
      <c r="CE89" s="274"/>
      <c r="CF89" s="274"/>
      <c r="CG89" s="274"/>
      <c r="CH89" s="270"/>
      <c r="CI89" s="274"/>
      <c r="CJ89" s="275"/>
      <c r="CK89" s="273"/>
      <c r="CL89" s="273"/>
      <c r="CM89" s="273"/>
      <c r="CN89" s="273"/>
      <c r="CO89" s="42"/>
      <c r="CP89" s="274"/>
      <c r="CQ89" s="275"/>
      <c r="CR89" s="274"/>
      <c r="CS89" s="274"/>
      <c r="CT89" s="274"/>
      <c r="CU89" s="270"/>
      <c r="CV89" s="274"/>
      <c r="CW89" s="275"/>
      <c r="CX89" s="273"/>
      <c r="CY89" s="273"/>
      <c r="CZ89" s="273"/>
      <c r="DA89" s="273"/>
      <c r="DB89" s="42"/>
      <c r="DC89" s="274"/>
      <c r="DD89" s="275"/>
      <c r="DE89" s="274"/>
      <c r="DF89" s="274"/>
      <c r="DG89" s="274"/>
      <c r="DH89" s="270"/>
      <c r="DI89" s="274"/>
      <c r="DJ89" s="275"/>
      <c r="DK89" s="273"/>
      <c r="DL89" s="273"/>
      <c r="DM89" s="273"/>
      <c r="DN89" s="273"/>
      <c r="DO89" s="42"/>
      <c r="DP89" s="274"/>
      <c r="DQ89" s="275"/>
      <c r="DR89" s="274"/>
      <c r="DS89" s="274"/>
      <c r="DT89" s="274"/>
      <c r="DU89" s="270"/>
      <c r="DV89" s="274"/>
      <c r="DW89" s="275"/>
      <c r="DX89" s="273"/>
      <c r="DY89" s="273"/>
      <c r="DZ89" s="273"/>
      <c r="EA89" s="273"/>
      <c r="EB89" s="42"/>
      <c r="EC89" s="274"/>
      <c r="ED89" s="275"/>
      <c r="EE89" s="274"/>
      <c r="EF89" s="274"/>
      <c r="EG89" s="274"/>
      <c r="EH89" s="270"/>
      <c r="EI89" s="274"/>
      <c r="EJ89" s="275"/>
      <c r="EK89" s="273"/>
      <c r="EL89" s="273"/>
      <c r="EM89" s="273"/>
      <c r="EN89" s="273"/>
      <c r="EO89" s="42"/>
      <c r="EP89" s="274"/>
      <c r="EQ89" s="275"/>
      <c r="ER89" s="274"/>
      <c r="ES89" s="274"/>
      <c r="ET89" s="274"/>
      <c r="EU89" s="270"/>
      <c r="EV89" s="274"/>
      <c r="EW89" s="275"/>
      <c r="EX89" s="273"/>
      <c r="EY89" s="273"/>
      <c r="EZ89" s="273"/>
      <c r="FA89" s="273"/>
      <c r="FB89" s="42"/>
      <c r="FC89" s="274"/>
      <c r="FD89" s="275"/>
      <c r="FE89" s="274"/>
      <c r="FF89" s="274"/>
      <c r="FG89" s="274"/>
      <c r="FH89" s="270"/>
      <c r="FI89" s="274"/>
      <c r="FJ89" s="275"/>
      <c r="FK89" s="273"/>
      <c r="FL89" s="273"/>
      <c r="FM89" s="273"/>
      <c r="FN89" s="273"/>
      <c r="FO89" s="42"/>
      <c r="FP89" s="274"/>
      <c r="FQ89" s="275"/>
      <c r="FR89" s="274"/>
      <c r="FS89" s="274"/>
      <c r="FT89" s="274"/>
      <c r="FU89" s="270"/>
      <c r="FV89" s="274"/>
      <c r="FW89" s="275"/>
      <c r="FX89" s="273"/>
      <c r="FY89" s="273"/>
      <c r="FZ89" s="273"/>
      <c r="GA89" s="273"/>
      <c r="GB89" s="42"/>
      <c r="GC89" s="274"/>
      <c r="GD89" s="275"/>
      <c r="GE89" s="274"/>
      <c r="GF89" s="274"/>
      <c r="GG89" s="274"/>
      <c r="GH89" s="270"/>
      <c r="GI89" s="274"/>
      <c r="GJ89" s="275"/>
      <c r="GK89" s="273"/>
      <c r="GL89" s="273"/>
      <c r="GM89" s="273"/>
      <c r="GN89" s="273"/>
      <c r="GO89" s="42"/>
      <c r="GP89" s="274"/>
      <c r="GQ89" s="275"/>
      <c r="GR89" s="274"/>
      <c r="GS89" s="274"/>
      <c r="GT89" s="274"/>
      <c r="GU89" s="270"/>
      <c r="GV89" s="274"/>
      <c r="GW89" s="275"/>
      <c r="GX89" s="273"/>
      <c r="GY89" s="273"/>
      <c r="GZ89" s="273"/>
      <c r="HA89" s="273"/>
      <c r="HB89" s="42"/>
      <c r="HC89" s="274"/>
      <c r="HD89" s="275"/>
      <c r="HE89" s="274"/>
      <c r="HF89" s="274"/>
      <c r="HG89" s="274"/>
      <c r="HH89" s="270"/>
      <c r="HI89" s="274"/>
      <c r="HJ89" s="275"/>
      <c r="HK89" s="273"/>
      <c r="HL89" s="273"/>
      <c r="HM89" s="273"/>
      <c r="HN89" s="273"/>
      <c r="HO89" s="42"/>
      <c r="HP89" s="274"/>
      <c r="HQ89" s="275"/>
      <c r="HR89" s="274"/>
      <c r="HS89" s="274"/>
      <c r="HT89" s="274"/>
      <c r="HU89" s="270"/>
      <c r="HV89" s="274"/>
      <c r="HW89" s="275"/>
      <c r="HX89" s="273"/>
      <c r="HY89" s="273"/>
      <c r="HZ89" s="273"/>
      <c r="IA89" s="273"/>
      <c r="IB89" s="42"/>
      <c r="IC89" s="274"/>
      <c r="ID89" s="275"/>
      <c r="IE89" s="274"/>
      <c r="IF89" s="274"/>
      <c r="IG89" s="274"/>
      <c r="IH89" s="270"/>
      <c r="II89" s="274"/>
      <c r="IJ89" s="275"/>
      <c r="IK89" s="38"/>
      <c r="IL89" s="38"/>
      <c r="IM89" s="38"/>
      <c r="IN89" s="38"/>
    </row>
    <row r="90" spans="1:248" s="16" customFormat="1" ht="15.75" thickBot="1">
      <c r="A90" s="6"/>
      <c r="B90" s="589" t="s">
        <v>134</v>
      </c>
      <c r="C90" s="97"/>
      <c r="D90" s="97"/>
      <c r="E90" s="97"/>
      <c r="F90" s="163"/>
      <c r="G90" s="164"/>
      <c r="H90" s="713">
        <f>18*12*689.5*((1+7%)^9)*2</f>
        <v>547610.81484831707</v>
      </c>
      <c r="I90" s="233"/>
      <c r="J90" s="625">
        <f>SUM(H90:I90)</f>
        <v>547610.81484831707</v>
      </c>
      <c r="K90" s="35"/>
      <c r="L90" s="625">
        <f>SUM(J90:K90)</f>
        <v>547610.81484831707</v>
      </c>
      <c r="M90" s="279"/>
      <c r="N90" s="273"/>
      <c r="O90" s="42"/>
      <c r="P90" s="274"/>
      <c r="Q90" s="268"/>
      <c r="R90" s="274"/>
      <c r="S90" s="274"/>
      <c r="T90" s="274"/>
      <c r="U90" s="278"/>
      <c r="V90" s="274"/>
      <c r="W90" s="279"/>
      <c r="X90" s="273"/>
      <c r="Y90" s="273"/>
      <c r="Z90" s="273"/>
      <c r="AA90" s="273"/>
      <c r="AB90" s="42"/>
      <c r="AC90" s="274"/>
      <c r="AD90" s="268"/>
      <c r="AE90" s="274"/>
      <c r="AF90" s="274"/>
      <c r="AG90" s="274"/>
      <c r="AH90" s="278"/>
      <c r="AI90" s="274"/>
      <c r="AJ90" s="279"/>
      <c r="AK90" s="273"/>
      <c r="AL90" s="273"/>
      <c r="AM90" s="273"/>
      <c r="AN90" s="273"/>
      <c r="AO90" s="42"/>
      <c r="AP90" s="274"/>
      <c r="AQ90" s="268"/>
      <c r="AR90" s="274"/>
      <c r="AS90" s="274"/>
      <c r="AT90" s="274"/>
      <c r="AU90" s="278"/>
      <c r="AV90" s="274"/>
      <c r="AW90" s="279"/>
      <c r="AX90" s="273"/>
      <c r="AY90" s="273"/>
      <c r="AZ90" s="273"/>
      <c r="BA90" s="273"/>
      <c r="BB90" s="42"/>
      <c r="BC90" s="274"/>
      <c r="BD90" s="268"/>
      <c r="BE90" s="274"/>
      <c r="BF90" s="274"/>
      <c r="BG90" s="274"/>
      <c r="BH90" s="278"/>
      <c r="BI90" s="274"/>
      <c r="BJ90" s="279"/>
      <c r="BK90" s="273"/>
      <c r="BL90" s="273"/>
      <c r="BM90" s="273"/>
      <c r="BN90" s="273"/>
      <c r="BO90" s="42"/>
      <c r="BP90" s="274"/>
      <c r="BQ90" s="268"/>
      <c r="BR90" s="274"/>
      <c r="BS90" s="274"/>
      <c r="BT90" s="274"/>
      <c r="BU90" s="278"/>
      <c r="BV90" s="274"/>
      <c r="BW90" s="279"/>
      <c r="BX90" s="273"/>
      <c r="BY90" s="273"/>
      <c r="BZ90" s="273"/>
      <c r="CA90" s="273"/>
      <c r="CB90" s="42"/>
      <c r="CC90" s="274"/>
      <c r="CD90" s="268"/>
      <c r="CE90" s="274"/>
      <c r="CF90" s="274"/>
      <c r="CG90" s="274"/>
      <c r="CH90" s="278"/>
      <c r="CI90" s="274"/>
      <c r="CJ90" s="279"/>
      <c r="CK90" s="273"/>
      <c r="CL90" s="273"/>
      <c r="CM90" s="273"/>
      <c r="CN90" s="273"/>
      <c r="CO90" s="42"/>
      <c r="CP90" s="274"/>
      <c r="CQ90" s="268"/>
      <c r="CR90" s="274"/>
      <c r="CS90" s="274"/>
      <c r="CT90" s="274"/>
      <c r="CU90" s="278"/>
      <c r="CV90" s="274"/>
      <c r="CW90" s="279"/>
      <c r="CX90" s="273"/>
      <c r="CY90" s="273"/>
      <c r="CZ90" s="273"/>
      <c r="DA90" s="273"/>
      <c r="DB90" s="42"/>
      <c r="DC90" s="274"/>
      <c r="DD90" s="268"/>
      <c r="DE90" s="274"/>
      <c r="DF90" s="274"/>
      <c r="DG90" s="274"/>
      <c r="DH90" s="278"/>
      <c r="DI90" s="274"/>
      <c r="DJ90" s="279"/>
      <c r="DK90" s="273"/>
      <c r="DL90" s="273"/>
      <c r="DM90" s="273"/>
      <c r="DN90" s="273"/>
      <c r="DO90" s="42"/>
      <c r="DP90" s="274"/>
      <c r="DQ90" s="268"/>
      <c r="DR90" s="274"/>
      <c r="DS90" s="274"/>
      <c r="DT90" s="274"/>
      <c r="DU90" s="278"/>
      <c r="DV90" s="274"/>
      <c r="DW90" s="279"/>
      <c r="DX90" s="273"/>
      <c r="DY90" s="273"/>
      <c r="DZ90" s="273"/>
      <c r="EA90" s="273"/>
      <c r="EB90" s="42"/>
      <c r="EC90" s="274"/>
      <c r="ED90" s="268"/>
      <c r="EE90" s="274"/>
      <c r="EF90" s="274"/>
      <c r="EG90" s="274"/>
      <c r="EH90" s="278"/>
      <c r="EI90" s="274"/>
      <c r="EJ90" s="279"/>
      <c r="EK90" s="273"/>
      <c r="EL90" s="273"/>
      <c r="EM90" s="273"/>
      <c r="EN90" s="273"/>
      <c r="EO90" s="42"/>
      <c r="EP90" s="274"/>
      <c r="EQ90" s="268"/>
      <c r="ER90" s="274"/>
      <c r="ES90" s="274"/>
      <c r="ET90" s="274"/>
      <c r="EU90" s="278"/>
      <c r="EV90" s="274"/>
      <c r="EW90" s="279"/>
      <c r="EX90" s="273"/>
      <c r="EY90" s="273"/>
      <c r="EZ90" s="273"/>
      <c r="FA90" s="273"/>
      <c r="FB90" s="42"/>
      <c r="FC90" s="274"/>
      <c r="FD90" s="268"/>
      <c r="FE90" s="274"/>
      <c r="FF90" s="274"/>
      <c r="FG90" s="274"/>
      <c r="FH90" s="278"/>
      <c r="FI90" s="274"/>
      <c r="FJ90" s="279"/>
      <c r="FK90" s="273"/>
      <c r="FL90" s="273"/>
      <c r="FM90" s="273"/>
      <c r="FN90" s="273"/>
      <c r="FO90" s="42"/>
      <c r="FP90" s="274"/>
      <c r="FQ90" s="268"/>
      <c r="FR90" s="274"/>
      <c r="FS90" s="274"/>
      <c r="FT90" s="274"/>
      <c r="FU90" s="278"/>
      <c r="FV90" s="274"/>
      <c r="FW90" s="279"/>
      <c r="FX90" s="273"/>
      <c r="FY90" s="273"/>
      <c r="FZ90" s="273"/>
      <c r="GA90" s="273"/>
      <c r="GB90" s="42"/>
      <c r="GC90" s="274"/>
      <c r="GD90" s="268"/>
      <c r="GE90" s="274"/>
      <c r="GF90" s="274"/>
      <c r="GG90" s="274"/>
      <c r="GH90" s="278"/>
      <c r="GI90" s="274"/>
      <c r="GJ90" s="279"/>
      <c r="GK90" s="273"/>
      <c r="GL90" s="273"/>
      <c r="GM90" s="273"/>
      <c r="GN90" s="273"/>
      <c r="GO90" s="42"/>
      <c r="GP90" s="274"/>
      <c r="GQ90" s="268"/>
      <c r="GR90" s="274"/>
      <c r="GS90" s="274"/>
      <c r="GT90" s="274"/>
      <c r="GU90" s="278"/>
      <c r="GV90" s="274"/>
      <c r="GW90" s="279"/>
      <c r="GX90" s="273"/>
      <c r="GY90" s="273"/>
      <c r="GZ90" s="273"/>
      <c r="HA90" s="273"/>
      <c r="HB90" s="42"/>
      <c r="HC90" s="274"/>
      <c r="HD90" s="268"/>
      <c r="HE90" s="274"/>
      <c r="HF90" s="274"/>
      <c r="HG90" s="274"/>
      <c r="HH90" s="278"/>
      <c r="HI90" s="274"/>
      <c r="HJ90" s="279"/>
      <c r="HK90" s="273"/>
      <c r="HL90" s="273"/>
      <c r="HM90" s="273"/>
      <c r="HN90" s="273"/>
      <c r="HO90" s="42"/>
      <c r="HP90" s="274"/>
      <c r="HQ90" s="268"/>
      <c r="HR90" s="274"/>
      <c r="HS90" s="274"/>
      <c r="HT90" s="274"/>
      <c r="HU90" s="278"/>
      <c r="HV90" s="274"/>
      <c r="HW90" s="279"/>
      <c r="HX90" s="273"/>
      <c r="HY90" s="273"/>
      <c r="HZ90" s="273"/>
      <c r="IA90" s="273"/>
      <c r="IB90" s="42"/>
      <c r="IC90" s="274"/>
      <c r="ID90" s="268"/>
      <c r="IE90" s="274"/>
      <c r="IF90" s="274"/>
      <c r="IG90" s="274"/>
      <c r="IH90" s="278"/>
      <c r="II90" s="274"/>
      <c r="IJ90" s="279"/>
      <c r="IK90" s="38"/>
      <c r="IL90" s="38"/>
      <c r="IM90" s="38"/>
      <c r="IN90" s="38"/>
    </row>
    <row r="91" spans="1:248" s="16" customFormat="1" ht="15.75" thickBot="1">
      <c r="A91" s="6"/>
      <c r="B91" s="589" t="s">
        <v>135</v>
      </c>
      <c r="C91" s="97"/>
      <c r="D91" s="97"/>
      <c r="E91" s="97"/>
      <c r="F91" s="163"/>
      <c r="G91" s="164"/>
      <c r="H91" s="713">
        <f>12000*4</f>
        <v>48000</v>
      </c>
      <c r="I91" s="233"/>
      <c r="J91" s="625">
        <f>SUM(H91:I91)</f>
        <v>48000</v>
      </c>
      <c r="K91" s="35"/>
      <c r="L91" s="625">
        <f>SUM(J91:K91)</f>
        <v>48000</v>
      </c>
      <c r="M91" s="275"/>
      <c r="N91" s="273"/>
      <c r="O91" s="42"/>
      <c r="P91" s="274"/>
      <c r="Q91" s="275"/>
      <c r="R91" s="37"/>
      <c r="S91" s="37"/>
      <c r="T91" s="37"/>
      <c r="U91" s="275"/>
      <c r="V91" s="274"/>
      <c r="W91" s="275"/>
      <c r="X91" s="273"/>
      <c r="Y91" s="273"/>
      <c r="Z91" s="273"/>
      <c r="AA91" s="273"/>
      <c r="AB91" s="42"/>
      <c r="AC91" s="274"/>
      <c r="AD91" s="275"/>
      <c r="AE91" s="37"/>
      <c r="AF91" s="37"/>
      <c r="AG91" s="37"/>
      <c r="AH91" s="275"/>
      <c r="AI91" s="274"/>
      <c r="AJ91" s="275"/>
      <c r="AK91" s="273"/>
      <c r="AL91" s="273"/>
      <c r="AM91" s="273"/>
      <c r="AN91" s="273"/>
      <c r="AO91" s="42"/>
      <c r="AP91" s="274"/>
      <c r="AQ91" s="275"/>
      <c r="AR91" s="37"/>
      <c r="AS91" s="37"/>
      <c r="AT91" s="37"/>
      <c r="AU91" s="275"/>
      <c r="AV91" s="274"/>
      <c r="AW91" s="275"/>
      <c r="AX91" s="273"/>
      <c r="AY91" s="273"/>
      <c r="AZ91" s="273"/>
      <c r="BA91" s="273"/>
      <c r="BB91" s="42"/>
      <c r="BC91" s="274"/>
      <c r="BD91" s="275"/>
      <c r="BE91" s="37"/>
      <c r="BF91" s="37"/>
      <c r="BG91" s="37"/>
      <c r="BH91" s="275"/>
      <c r="BI91" s="274"/>
      <c r="BJ91" s="275"/>
      <c r="BK91" s="273"/>
      <c r="BL91" s="273"/>
      <c r="BM91" s="273"/>
      <c r="BN91" s="273"/>
      <c r="BO91" s="42"/>
      <c r="BP91" s="274"/>
      <c r="BQ91" s="275"/>
      <c r="BR91" s="37"/>
      <c r="BS91" s="37"/>
      <c r="BT91" s="37"/>
      <c r="BU91" s="275"/>
      <c r="BV91" s="274"/>
      <c r="BW91" s="275"/>
      <c r="BX91" s="273"/>
      <c r="BY91" s="273"/>
      <c r="BZ91" s="273"/>
      <c r="CA91" s="273"/>
      <c r="CB91" s="42"/>
      <c r="CC91" s="274"/>
      <c r="CD91" s="275"/>
      <c r="CE91" s="37"/>
      <c r="CF91" s="37"/>
      <c r="CG91" s="37"/>
      <c r="CH91" s="275"/>
      <c r="CI91" s="274"/>
      <c r="CJ91" s="275"/>
      <c r="CK91" s="273"/>
      <c r="CL91" s="273"/>
      <c r="CM91" s="273"/>
      <c r="CN91" s="273"/>
      <c r="CO91" s="42"/>
      <c r="CP91" s="274"/>
      <c r="CQ91" s="275"/>
      <c r="CR91" s="37"/>
      <c r="CS91" s="37"/>
      <c r="CT91" s="37"/>
      <c r="CU91" s="275"/>
      <c r="CV91" s="274"/>
      <c r="CW91" s="275"/>
      <c r="CX91" s="273"/>
      <c r="CY91" s="273"/>
      <c r="CZ91" s="273"/>
      <c r="DA91" s="273"/>
      <c r="DB91" s="42"/>
      <c r="DC91" s="274"/>
      <c r="DD91" s="275"/>
      <c r="DE91" s="37"/>
      <c r="DF91" s="37"/>
      <c r="DG91" s="37"/>
      <c r="DH91" s="275"/>
      <c r="DI91" s="274"/>
      <c r="DJ91" s="275"/>
      <c r="DK91" s="273"/>
      <c r="DL91" s="273"/>
      <c r="DM91" s="273"/>
      <c r="DN91" s="273"/>
      <c r="DO91" s="42"/>
      <c r="DP91" s="274"/>
      <c r="DQ91" s="275"/>
      <c r="DR91" s="37"/>
      <c r="DS91" s="37"/>
      <c r="DT91" s="37"/>
      <c r="DU91" s="275"/>
      <c r="DV91" s="274"/>
      <c r="DW91" s="275"/>
      <c r="DX91" s="273"/>
      <c r="DY91" s="273"/>
      <c r="DZ91" s="273"/>
      <c r="EA91" s="273"/>
      <c r="EB91" s="42"/>
      <c r="EC91" s="274"/>
      <c r="ED91" s="275"/>
      <c r="EE91" s="37"/>
      <c r="EF91" s="37"/>
      <c r="EG91" s="37"/>
      <c r="EH91" s="275"/>
      <c r="EI91" s="274"/>
      <c r="EJ91" s="275"/>
      <c r="EK91" s="273"/>
      <c r="EL91" s="273"/>
      <c r="EM91" s="273"/>
      <c r="EN91" s="273"/>
      <c r="EO91" s="42"/>
      <c r="EP91" s="274"/>
      <c r="EQ91" s="275"/>
      <c r="ER91" s="37"/>
      <c r="ES91" s="37"/>
      <c r="ET91" s="37"/>
      <c r="EU91" s="275"/>
      <c r="EV91" s="274"/>
      <c r="EW91" s="275"/>
      <c r="EX91" s="273"/>
      <c r="EY91" s="273"/>
      <c r="EZ91" s="273"/>
      <c r="FA91" s="273"/>
      <c r="FB91" s="42"/>
      <c r="FC91" s="274"/>
      <c r="FD91" s="275"/>
      <c r="FE91" s="37"/>
      <c r="FF91" s="37"/>
      <c r="FG91" s="37"/>
      <c r="FH91" s="275"/>
      <c r="FI91" s="274"/>
      <c r="FJ91" s="275"/>
      <c r="FK91" s="273"/>
      <c r="FL91" s="273"/>
      <c r="FM91" s="273"/>
      <c r="FN91" s="273"/>
      <c r="FO91" s="42"/>
      <c r="FP91" s="274"/>
      <c r="FQ91" s="275"/>
      <c r="FR91" s="37"/>
      <c r="FS91" s="37"/>
      <c r="FT91" s="37"/>
      <c r="FU91" s="275"/>
      <c r="FV91" s="274"/>
      <c r="FW91" s="275"/>
      <c r="FX91" s="273"/>
      <c r="FY91" s="273"/>
      <c r="FZ91" s="273"/>
      <c r="GA91" s="273"/>
      <c r="GB91" s="42"/>
      <c r="GC91" s="274"/>
      <c r="GD91" s="275"/>
      <c r="GE91" s="37"/>
      <c r="GF91" s="37"/>
      <c r="GG91" s="37"/>
      <c r="GH91" s="275"/>
      <c r="GI91" s="274"/>
      <c r="GJ91" s="275"/>
      <c r="GK91" s="273"/>
      <c r="GL91" s="273"/>
      <c r="GM91" s="273"/>
      <c r="GN91" s="273"/>
      <c r="GO91" s="42"/>
      <c r="GP91" s="274"/>
      <c r="GQ91" s="275"/>
      <c r="GR91" s="37"/>
      <c r="GS91" s="37"/>
      <c r="GT91" s="37"/>
      <c r="GU91" s="275"/>
      <c r="GV91" s="274"/>
      <c r="GW91" s="275"/>
      <c r="GX91" s="273"/>
      <c r="GY91" s="273"/>
      <c r="GZ91" s="273"/>
      <c r="HA91" s="273"/>
      <c r="HB91" s="42"/>
      <c r="HC91" s="274"/>
      <c r="HD91" s="275"/>
      <c r="HE91" s="37"/>
      <c r="HF91" s="37"/>
      <c r="HG91" s="37"/>
      <c r="HH91" s="275"/>
      <c r="HI91" s="274"/>
      <c r="HJ91" s="275"/>
      <c r="HK91" s="273"/>
      <c r="HL91" s="273"/>
      <c r="HM91" s="273"/>
      <c r="HN91" s="273"/>
      <c r="HO91" s="42"/>
      <c r="HP91" s="274"/>
      <c r="HQ91" s="275"/>
      <c r="HR91" s="37"/>
      <c r="HS91" s="37"/>
      <c r="HT91" s="37"/>
      <c r="HU91" s="275"/>
      <c r="HV91" s="274"/>
      <c r="HW91" s="275"/>
      <c r="HX91" s="273"/>
      <c r="HY91" s="273"/>
      <c r="HZ91" s="273"/>
      <c r="IA91" s="273"/>
      <c r="IB91" s="42"/>
      <c r="IC91" s="274"/>
      <c r="ID91" s="275"/>
      <c r="IE91" s="37"/>
      <c r="IF91" s="37"/>
      <c r="IG91" s="37"/>
      <c r="IH91" s="275"/>
      <c r="II91" s="274"/>
      <c r="IJ91" s="275"/>
      <c r="IK91" s="38"/>
      <c r="IL91" s="38"/>
      <c r="IM91" s="38"/>
      <c r="IN91" s="38"/>
    </row>
    <row r="92" spans="1:248" s="16" customFormat="1" ht="15.75" thickBot="1">
      <c r="A92" s="6"/>
      <c r="B92" s="589" t="s">
        <v>136</v>
      </c>
      <c r="C92" s="97"/>
      <c r="D92" s="97"/>
      <c r="E92" s="97"/>
      <c r="F92" s="163"/>
      <c r="G92" s="164"/>
      <c r="H92" s="713">
        <f>15%*H87</f>
        <v>3337.6625250000002</v>
      </c>
      <c r="I92" s="233"/>
      <c r="J92" s="625">
        <f>SUM(H92:I92)</f>
        <v>3337.6625250000002</v>
      </c>
      <c r="K92" s="35"/>
      <c r="L92" s="625">
        <f>SUM(J92:K92)</f>
        <v>3337.6625250000002</v>
      </c>
      <c r="M92" s="275"/>
      <c r="N92" s="273"/>
      <c r="O92" s="42"/>
      <c r="P92" s="274"/>
      <c r="Q92" s="275"/>
      <c r="R92" s="37"/>
      <c r="S92" s="37"/>
      <c r="T92" s="37"/>
      <c r="U92" s="275"/>
      <c r="V92" s="274"/>
      <c r="W92" s="275"/>
      <c r="X92" s="273"/>
      <c r="Y92" s="273"/>
      <c r="Z92" s="273"/>
      <c r="AA92" s="273"/>
      <c r="AB92" s="42"/>
      <c r="AC92" s="274"/>
      <c r="AD92" s="275"/>
      <c r="AE92" s="37"/>
      <c r="AF92" s="37"/>
      <c r="AG92" s="37"/>
      <c r="AH92" s="275"/>
      <c r="AI92" s="274"/>
      <c r="AJ92" s="275"/>
      <c r="AK92" s="273"/>
      <c r="AL92" s="273"/>
      <c r="AM92" s="273"/>
      <c r="AN92" s="273"/>
      <c r="AO92" s="42"/>
      <c r="AP92" s="274"/>
      <c r="AQ92" s="275"/>
      <c r="AR92" s="37"/>
      <c r="AS92" s="37"/>
      <c r="AT92" s="37"/>
      <c r="AU92" s="275"/>
      <c r="AV92" s="274"/>
      <c r="AW92" s="275"/>
      <c r="AX92" s="273"/>
      <c r="AY92" s="273"/>
      <c r="AZ92" s="273"/>
      <c r="BA92" s="273"/>
      <c r="BB92" s="42"/>
      <c r="BC92" s="274"/>
      <c r="BD92" s="275"/>
      <c r="BE92" s="37"/>
      <c r="BF92" s="37"/>
      <c r="BG92" s="37"/>
      <c r="BH92" s="275"/>
      <c r="BI92" s="274"/>
      <c r="BJ92" s="275"/>
      <c r="BK92" s="273"/>
      <c r="BL92" s="273"/>
      <c r="BM92" s="273"/>
      <c r="BN92" s="273"/>
      <c r="BO92" s="42"/>
      <c r="BP92" s="274"/>
      <c r="BQ92" s="275"/>
      <c r="BR92" s="37"/>
      <c r="BS92" s="37"/>
      <c r="BT92" s="37"/>
      <c r="BU92" s="275"/>
      <c r="BV92" s="274"/>
      <c r="BW92" s="275"/>
      <c r="BX92" s="273"/>
      <c r="BY92" s="273"/>
      <c r="BZ92" s="273"/>
      <c r="CA92" s="273"/>
      <c r="CB92" s="42"/>
      <c r="CC92" s="274"/>
      <c r="CD92" s="275"/>
      <c r="CE92" s="37"/>
      <c r="CF92" s="37"/>
      <c r="CG92" s="37"/>
      <c r="CH92" s="275"/>
      <c r="CI92" s="274"/>
      <c r="CJ92" s="275"/>
      <c r="CK92" s="273"/>
      <c r="CL92" s="273"/>
      <c r="CM92" s="273"/>
      <c r="CN92" s="273"/>
      <c r="CO92" s="42"/>
      <c r="CP92" s="274"/>
      <c r="CQ92" s="275"/>
      <c r="CR92" s="37"/>
      <c r="CS92" s="37"/>
      <c r="CT92" s="37"/>
      <c r="CU92" s="275"/>
      <c r="CV92" s="274"/>
      <c r="CW92" s="275"/>
      <c r="CX92" s="273"/>
      <c r="CY92" s="273"/>
      <c r="CZ92" s="273"/>
      <c r="DA92" s="273"/>
      <c r="DB92" s="42"/>
      <c r="DC92" s="274"/>
      <c r="DD92" s="275"/>
      <c r="DE92" s="37"/>
      <c r="DF92" s="37"/>
      <c r="DG92" s="37"/>
      <c r="DH92" s="275"/>
      <c r="DI92" s="274"/>
      <c r="DJ92" s="275"/>
      <c r="DK92" s="273"/>
      <c r="DL92" s="273"/>
      <c r="DM92" s="273"/>
      <c r="DN92" s="273"/>
      <c r="DO92" s="42"/>
      <c r="DP92" s="274"/>
      <c r="DQ92" s="275"/>
      <c r="DR92" s="37"/>
      <c r="DS92" s="37"/>
      <c r="DT92" s="37"/>
      <c r="DU92" s="275"/>
      <c r="DV92" s="274"/>
      <c r="DW92" s="275"/>
      <c r="DX92" s="273"/>
      <c r="DY92" s="273"/>
      <c r="DZ92" s="273"/>
      <c r="EA92" s="273"/>
      <c r="EB92" s="42"/>
      <c r="EC92" s="274"/>
      <c r="ED92" s="275"/>
      <c r="EE92" s="37"/>
      <c r="EF92" s="37"/>
      <c r="EG92" s="37"/>
      <c r="EH92" s="275"/>
      <c r="EI92" s="274"/>
      <c r="EJ92" s="275"/>
      <c r="EK92" s="273"/>
      <c r="EL92" s="273"/>
      <c r="EM92" s="273"/>
      <c r="EN92" s="273"/>
      <c r="EO92" s="42"/>
      <c r="EP92" s="274"/>
      <c r="EQ92" s="275"/>
      <c r="ER92" s="37"/>
      <c r="ES92" s="37"/>
      <c r="ET92" s="37"/>
      <c r="EU92" s="275"/>
      <c r="EV92" s="274"/>
      <c r="EW92" s="275"/>
      <c r="EX92" s="273"/>
      <c r="EY92" s="273"/>
      <c r="EZ92" s="273"/>
      <c r="FA92" s="273"/>
      <c r="FB92" s="42"/>
      <c r="FC92" s="274"/>
      <c r="FD92" s="275"/>
      <c r="FE92" s="37"/>
      <c r="FF92" s="37"/>
      <c r="FG92" s="37"/>
      <c r="FH92" s="275"/>
      <c r="FI92" s="274"/>
      <c r="FJ92" s="275"/>
      <c r="FK92" s="273"/>
      <c r="FL92" s="273"/>
      <c r="FM92" s="273"/>
      <c r="FN92" s="273"/>
      <c r="FO92" s="42"/>
      <c r="FP92" s="274"/>
      <c r="FQ92" s="275"/>
      <c r="FR92" s="37"/>
      <c r="FS92" s="37"/>
      <c r="FT92" s="37"/>
      <c r="FU92" s="275"/>
      <c r="FV92" s="274"/>
      <c r="FW92" s="275"/>
      <c r="FX92" s="273"/>
      <c r="FY92" s="273"/>
      <c r="FZ92" s="273"/>
      <c r="GA92" s="273"/>
      <c r="GB92" s="42"/>
      <c r="GC92" s="274"/>
      <c r="GD92" s="275"/>
      <c r="GE92" s="37"/>
      <c r="GF92" s="37"/>
      <c r="GG92" s="37"/>
      <c r="GH92" s="275"/>
      <c r="GI92" s="274"/>
      <c r="GJ92" s="275"/>
      <c r="GK92" s="273"/>
      <c r="GL92" s="273"/>
      <c r="GM92" s="273"/>
      <c r="GN92" s="273"/>
      <c r="GO92" s="42"/>
      <c r="GP92" s="274"/>
      <c r="GQ92" s="275"/>
      <c r="GR92" s="37"/>
      <c r="GS92" s="37"/>
      <c r="GT92" s="37"/>
      <c r="GU92" s="275"/>
      <c r="GV92" s="274"/>
      <c r="GW92" s="275"/>
      <c r="GX92" s="273"/>
      <c r="GY92" s="273"/>
      <c r="GZ92" s="273"/>
      <c r="HA92" s="273"/>
      <c r="HB92" s="42"/>
      <c r="HC92" s="274"/>
      <c r="HD92" s="275"/>
      <c r="HE92" s="37"/>
      <c r="HF92" s="37"/>
      <c r="HG92" s="37"/>
      <c r="HH92" s="275"/>
      <c r="HI92" s="274"/>
      <c r="HJ92" s="275"/>
      <c r="HK92" s="273"/>
      <c r="HL92" s="273"/>
      <c r="HM92" s="273"/>
      <c r="HN92" s="273"/>
      <c r="HO92" s="42"/>
      <c r="HP92" s="274"/>
      <c r="HQ92" s="275"/>
      <c r="HR92" s="37"/>
      <c r="HS92" s="37"/>
      <c r="HT92" s="37"/>
      <c r="HU92" s="275"/>
      <c r="HV92" s="274"/>
      <c r="HW92" s="275"/>
      <c r="HX92" s="273"/>
      <c r="HY92" s="273"/>
      <c r="HZ92" s="273"/>
      <c r="IA92" s="273"/>
      <c r="IB92" s="42"/>
      <c r="IC92" s="274"/>
      <c r="ID92" s="275"/>
      <c r="IE92" s="37"/>
      <c r="IF92" s="37"/>
      <c r="IG92" s="37"/>
      <c r="IH92" s="275"/>
      <c r="II92" s="274"/>
      <c r="IJ92" s="275"/>
      <c r="IK92" s="38"/>
      <c r="IL92" s="38"/>
      <c r="IM92" s="38"/>
      <c r="IN92" s="38"/>
    </row>
    <row r="93" spans="1:248" s="16" customFormat="1" ht="15.75">
      <c r="A93" s="6"/>
      <c r="B93" s="664" t="s">
        <v>137</v>
      </c>
      <c r="C93" s="665"/>
      <c r="D93" s="665"/>
      <c r="E93" s="665"/>
      <c r="F93" s="666"/>
      <c r="G93" s="667"/>
      <c r="H93" s="715">
        <f>SUM(H42,H13)</f>
        <v>29957771.248434961</v>
      </c>
      <c r="I93" s="668"/>
      <c r="J93" s="709">
        <f>SUM(J42,J13)</f>
        <v>29957771.248434961</v>
      </c>
      <c r="K93" s="35"/>
      <c r="L93" s="709">
        <f>SUM(L42,L13)</f>
        <v>12593311.068156976</v>
      </c>
      <c r="M93" s="703">
        <f>+L93/J93</f>
        <v>0.42036875719901456</v>
      </c>
      <c r="N93" s="273"/>
      <c r="O93" s="42"/>
      <c r="P93" s="274"/>
      <c r="Q93" s="275"/>
      <c r="R93" s="37"/>
      <c r="S93" s="37"/>
      <c r="T93" s="37"/>
      <c r="U93" s="275"/>
      <c r="V93" s="274"/>
      <c r="W93" s="275"/>
      <c r="X93" s="273"/>
      <c r="Y93" s="273"/>
      <c r="Z93" s="273"/>
      <c r="AA93" s="273"/>
      <c r="AB93" s="42"/>
      <c r="AC93" s="274"/>
      <c r="AD93" s="275"/>
      <c r="AE93" s="37"/>
      <c r="AF93" s="37"/>
      <c r="AG93" s="37"/>
      <c r="AH93" s="275"/>
      <c r="AI93" s="274"/>
      <c r="AJ93" s="275"/>
      <c r="AK93" s="273"/>
      <c r="AL93" s="273"/>
      <c r="AM93" s="273"/>
      <c r="AN93" s="273"/>
      <c r="AO93" s="42"/>
      <c r="AP93" s="274"/>
      <c r="AQ93" s="275"/>
      <c r="AR93" s="37"/>
      <c r="AS93" s="37"/>
      <c r="AT93" s="37"/>
      <c r="AU93" s="275"/>
      <c r="AV93" s="274"/>
      <c r="AW93" s="275"/>
      <c r="AX93" s="273"/>
      <c r="AY93" s="273"/>
      <c r="AZ93" s="273"/>
      <c r="BA93" s="273"/>
      <c r="BB93" s="42"/>
      <c r="BC93" s="274"/>
      <c r="BD93" s="275"/>
      <c r="BE93" s="37"/>
      <c r="BF93" s="37"/>
      <c r="BG93" s="37"/>
      <c r="BH93" s="275"/>
      <c r="BI93" s="274"/>
      <c r="BJ93" s="275"/>
      <c r="BK93" s="273"/>
      <c r="BL93" s="273"/>
      <c r="BM93" s="273"/>
      <c r="BN93" s="273"/>
      <c r="BO93" s="42"/>
      <c r="BP93" s="274"/>
      <c r="BQ93" s="275"/>
      <c r="BR93" s="37"/>
      <c r="BS93" s="37"/>
      <c r="BT93" s="37"/>
      <c r="BU93" s="275"/>
      <c r="BV93" s="274"/>
      <c r="BW93" s="275"/>
      <c r="BX93" s="273"/>
      <c r="BY93" s="273"/>
      <c r="BZ93" s="273"/>
      <c r="CA93" s="273"/>
      <c r="CB93" s="42"/>
      <c r="CC93" s="274"/>
      <c r="CD93" s="275"/>
      <c r="CE93" s="37"/>
      <c r="CF93" s="37"/>
      <c r="CG93" s="37"/>
      <c r="CH93" s="275"/>
      <c r="CI93" s="274"/>
      <c r="CJ93" s="275"/>
      <c r="CK93" s="273"/>
      <c r="CL93" s="273"/>
      <c r="CM93" s="273"/>
      <c r="CN93" s="273"/>
      <c r="CO93" s="42"/>
      <c r="CP93" s="274"/>
      <c r="CQ93" s="275"/>
      <c r="CR93" s="37"/>
      <c r="CS93" s="37"/>
      <c r="CT93" s="37"/>
      <c r="CU93" s="275"/>
      <c r="CV93" s="274"/>
      <c r="CW93" s="275"/>
      <c r="CX93" s="273"/>
      <c r="CY93" s="273"/>
      <c r="CZ93" s="273"/>
      <c r="DA93" s="273"/>
      <c r="DB93" s="42"/>
      <c r="DC93" s="274"/>
      <c r="DD93" s="275"/>
      <c r="DE93" s="37"/>
      <c r="DF93" s="37"/>
      <c r="DG93" s="37"/>
      <c r="DH93" s="275"/>
      <c r="DI93" s="274"/>
      <c r="DJ93" s="275"/>
      <c r="DK93" s="273"/>
      <c r="DL93" s="273"/>
      <c r="DM93" s="273"/>
      <c r="DN93" s="273"/>
      <c r="DO93" s="42"/>
      <c r="DP93" s="274"/>
      <c r="DQ93" s="275"/>
      <c r="DR93" s="37"/>
      <c r="DS93" s="37"/>
      <c r="DT93" s="37"/>
      <c r="DU93" s="275"/>
      <c r="DV93" s="274"/>
      <c r="DW93" s="275"/>
      <c r="DX93" s="273"/>
      <c r="DY93" s="273"/>
      <c r="DZ93" s="273"/>
      <c r="EA93" s="273"/>
      <c r="EB93" s="42"/>
      <c r="EC93" s="274"/>
      <c r="ED93" s="275"/>
      <c r="EE93" s="37"/>
      <c r="EF93" s="37"/>
      <c r="EG93" s="37"/>
      <c r="EH93" s="275"/>
      <c r="EI93" s="274"/>
      <c r="EJ93" s="275"/>
      <c r="EK93" s="273"/>
      <c r="EL93" s="273"/>
      <c r="EM93" s="273"/>
      <c r="EN93" s="273"/>
      <c r="EO93" s="42"/>
      <c r="EP93" s="274"/>
      <c r="EQ93" s="275"/>
      <c r="ER93" s="37"/>
      <c r="ES93" s="37"/>
      <c r="ET93" s="37"/>
      <c r="EU93" s="275"/>
      <c r="EV93" s="274"/>
      <c r="EW93" s="275"/>
      <c r="EX93" s="273"/>
      <c r="EY93" s="273"/>
      <c r="EZ93" s="273"/>
      <c r="FA93" s="273"/>
      <c r="FB93" s="42"/>
      <c r="FC93" s="274"/>
      <c r="FD93" s="275"/>
      <c r="FE93" s="37"/>
      <c r="FF93" s="37"/>
      <c r="FG93" s="37"/>
      <c r="FH93" s="275"/>
      <c r="FI93" s="274"/>
      <c r="FJ93" s="275"/>
      <c r="FK93" s="273"/>
      <c r="FL93" s="273"/>
      <c r="FM93" s="273"/>
      <c r="FN93" s="273"/>
      <c r="FO93" s="42"/>
      <c r="FP93" s="274"/>
      <c r="FQ93" s="275"/>
      <c r="FR93" s="37"/>
      <c r="FS93" s="37"/>
      <c r="FT93" s="37"/>
      <c r="FU93" s="275"/>
      <c r="FV93" s="274"/>
      <c r="FW93" s="275"/>
      <c r="FX93" s="273"/>
      <c r="FY93" s="273"/>
      <c r="FZ93" s="273"/>
      <c r="GA93" s="273"/>
      <c r="GB93" s="42"/>
      <c r="GC93" s="274"/>
      <c r="GD93" s="275"/>
      <c r="GE93" s="37"/>
      <c r="GF93" s="37"/>
      <c r="GG93" s="37"/>
      <c r="GH93" s="275"/>
      <c r="GI93" s="274"/>
      <c r="GJ93" s="275"/>
      <c r="GK93" s="273"/>
      <c r="GL93" s="273"/>
      <c r="GM93" s="273"/>
      <c r="GN93" s="273"/>
      <c r="GO93" s="42"/>
      <c r="GP93" s="274"/>
      <c r="GQ93" s="275"/>
      <c r="GR93" s="37"/>
      <c r="GS93" s="37"/>
      <c r="GT93" s="37"/>
      <c r="GU93" s="275"/>
      <c r="GV93" s="274"/>
      <c r="GW93" s="275"/>
      <c r="GX93" s="273"/>
      <c r="GY93" s="273"/>
      <c r="GZ93" s="273"/>
      <c r="HA93" s="273"/>
      <c r="HB93" s="42"/>
      <c r="HC93" s="274"/>
      <c r="HD93" s="275"/>
      <c r="HE93" s="37"/>
      <c r="HF93" s="37"/>
      <c r="HG93" s="37"/>
      <c r="HH93" s="275"/>
      <c r="HI93" s="274"/>
      <c r="HJ93" s="275"/>
      <c r="HK93" s="273"/>
      <c r="HL93" s="273"/>
      <c r="HM93" s="273"/>
      <c r="HN93" s="273"/>
      <c r="HO93" s="42"/>
      <c r="HP93" s="274"/>
      <c r="HQ93" s="275"/>
      <c r="HR93" s="37"/>
      <c r="HS93" s="37"/>
      <c r="HT93" s="37"/>
      <c r="HU93" s="275"/>
      <c r="HV93" s="274"/>
      <c r="HW93" s="275"/>
      <c r="HX93" s="273"/>
      <c r="HY93" s="273"/>
      <c r="HZ93" s="273"/>
      <c r="IA93" s="273"/>
      <c r="IB93" s="42"/>
      <c r="IC93" s="274"/>
      <c r="ID93" s="275"/>
      <c r="IE93" s="37"/>
      <c r="IF93" s="37"/>
      <c r="IG93" s="37"/>
      <c r="IH93" s="275"/>
      <c r="II93" s="274"/>
      <c r="IJ93" s="275"/>
      <c r="IK93" s="38"/>
      <c r="IL93" s="38"/>
      <c r="IM93" s="38"/>
      <c r="IN93" s="38"/>
    </row>
    <row r="94" spans="1:248" s="16" customFormat="1" ht="15.75" thickBot="1">
      <c r="A94" s="669"/>
      <c r="B94" s="670"/>
      <c r="C94" s="670"/>
      <c r="D94" s="670"/>
      <c r="E94" s="670"/>
      <c r="F94" s="671"/>
      <c r="G94" s="671"/>
      <c r="H94" s="672"/>
      <c r="I94" s="672"/>
      <c r="J94" s="672"/>
      <c r="K94" s="15"/>
      <c r="L94" s="672"/>
      <c r="M94" s="673"/>
      <c r="N94" s="674"/>
      <c r="O94" s="669"/>
      <c r="P94" s="675"/>
      <c r="Q94" s="673"/>
      <c r="R94" s="676"/>
      <c r="S94" s="676"/>
      <c r="T94" s="676"/>
      <c r="U94" s="673"/>
      <c r="V94" s="675"/>
      <c r="W94" s="673"/>
      <c r="X94" s="674"/>
      <c r="Y94" s="674"/>
      <c r="Z94" s="674"/>
      <c r="AA94" s="674"/>
      <c r="AB94" s="669"/>
      <c r="AC94" s="675"/>
      <c r="AD94" s="673"/>
      <c r="AE94" s="676"/>
      <c r="AF94" s="676"/>
      <c r="AG94" s="676"/>
      <c r="AH94" s="673"/>
      <c r="AI94" s="675"/>
      <c r="AJ94" s="673"/>
      <c r="AK94" s="674"/>
      <c r="AL94" s="674"/>
      <c r="AM94" s="674"/>
      <c r="AN94" s="674"/>
      <c r="AO94" s="669"/>
      <c r="AP94" s="675"/>
      <c r="AQ94" s="673"/>
      <c r="AR94" s="676"/>
      <c r="AS94" s="676"/>
      <c r="AT94" s="676"/>
      <c r="AU94" s="673"/>
      <c r="AV94" s="675"/>
      <c r="AW94" s="673"/>
      <c r="AX94" s="674"/>
      <c r="AY94" s="674"/>
      <c r="AZ94" s="674"/>
      <c r="BA94" s="674"/>
      <c r="BB94" s="669"/>
      <c r="BC94" s="675"/>
      <c r="BD94" s="673"/>
      <c r="BE94" s="676"/>
      <c r="BF94" s="676"/>
      <c r="BG94" s="676"/>
      <c r="BH94" s="673"/>
      <c r="BI94" s="675"/>
      <c r="BJ94" s="673"/>
      <c r="BK94" s="674"/>
      <c r="BL94" s="674"/>
      <c r="BM94" s="674"/>
      <c r="BN94" s="674"/>
      <c r="BO94" s="669"/>
      <c r="BP94" s="675"/>
      <c r="BQ94" s="673"/>
      <c r="BR94" s="676"/>
      <c r="BS94" s="676"/>
      <c r="BT94" s="676"/>
      <c r="BU94" s="673"/>
      <c r="BV94" s="675"/>
      <c r="BW94" s="673"/>
      <c r="BX94" s="674"/>
      <c r="BY94" s="674"/>
      <c r="BZ94" s="674"/>
      <c r="CA94" s="674"/>
      <c r="CB94" s="669"/>
      <c r="CC94" s="675"/>
      <c r="CD94" s="673"/>
      <c r="CE94" s="676"/>
      <c r="CF94" s="676"/>
      <c r="CG94" s="676"/>
      <c r="CH94" s="673"/>
      <c r="CI94" s="675"/>
      <c r="CJ94" s="673"/>
      <c r="CK94" s="674"/>
      <c r="CL94" s="674"/>
      <c r="CM94" s="674"/>
      <c r="CN94" s="674"/>
      <c r="CO94" s="669"/>
      <c r="CP94" s="675"/>
      <c r="CQ94" s="673"/>
      <c r="CR94" s="676"/>
      <c r="CS94" s="676"/>
      <c r="CT94" s="676"/>
      <c r="CU94" s="673"/>
      <c r="CV94" s="675"/>
      <c r="CW94" s="673"/>
      <c r="CX94" s="674"/>
      <c r="CY94" s="674"/>
      <c r="CZ94" s="674"/>
      <c r="DA94" s="674"/>
      <c r="DB94" s="669"/>
      <c r="DC94" s="675"/>
      <c r="DD94" s="673"/>
      <c r="DE94" s="676"/>
      <c r="DF94" s="676"/>
      <c r="DG94" s="676"/>
      <c r="DH94" s="673"/>
      <c r="DI94" s="675"/>
      <c r="DJ94" s="673"/>
      <c r="DK94" s="674"/>
      <c r="DL94" s="674"/>
      <c r="DM94" s="674"/>
      <c r="DN94" s="674"/>
      <c r="DO94" s="669"/>
      <c r="DP94" s="675"/>
      <c r="DQ94" s="673"/>
      <c r="DR94" s="676"/>
      <c r="DS94" s="676"/>
      <c r="DT94" s="676"/>
      <c r="DU94" s="673"/>
      <c r="DV94" s="675"/>
      <c r="DW94" s="673"/>
      <c r="DX94" s="674"/>
      <c r="DY94" s="674"/>
      <c r="DZ94" s="674"/>
      <c r="EA94" s="674"/>
      <c r="EB94" s="669"/>
      <c r="EC94" s="675"/>
      <c r="ED94" s="673"/>
      <c r="EE94" s="676"/>
      <c r="EF94" s="676"/>
      <c r="EG94" s="676"/>
      <c r="EH94" s="673"/>
      <c r="EI94" s="675"/>
      <c r="EJ94" s="673"/>
      <c r="EK94" s="674"/>
      <c r="EL94" s="674"/>
      <c r="EM94" s="674"/>
      <c r="EN94" s="674"/>
      <c r="EO94" s="669"/>
      <c r="EP94" s="675"/>
      <c r="EQ94" s="673"/>
      <c r="ER94" s="676"/>
      <c r="ES94" s="676"/>
      <c r="ET94" s="676"/>
      <c r="EU94" s="673"/>
      <c r="EV94" s="675"/>
      <c r="EW94" s="673"/>
      <c r="EX94" s="674"/>
      <c r="EY94" s="674"/>
      <c r="EZ94" s="674"/>
      <c r="FA94" s="674"/>
      <c r="FB94" s="669"/>
      <c r="FC94" s="675"/>
      <c r="FD94" s="673"/>
      <c r="FE94" s="676"/>
      <c r="FF94" s="676"/>
      <c r="FG94" s="676"/>
      <c r="FH94" s="673"/>
      <c r="FI94" s="675"/>
      <c r="FJ94" s="673"/>
      <c r="FK94" s="674"/>
      <c r="FL94" s="674"/>
      <c r="FM94" s="674"/>
      <c r="FN94" s="674"/>
      <c r="FO94" s="669"/>
      <c r="FP94" s="675"/>
      <c r="FQ94" s="673"/>
      <c r="FR94" s="676"/>
      <c r="FS94" s="676"/>
      <c r="FT94" s="676"/>
      <c r="FU94" s="673"/>
      <c r="FV94" s="675"/>
      <c r="FW94" s="673"/>
      <c r="FX94" s="674"/>
      <c r="FY94" s="674"/>
      <c r="FZ94" s="674"/>
      <c r="GA94" s="674"/>
      <c r="GB94" s="669"/>
      <c r="GC94" s="675"/>
      <c r="GD94" s="673"/>
      <c r="GE94" s="676"/>
      <c r="GF94" s="676"/>
      <c r="GG94" s="676"/>
      <c r="GH94" s="673"/>
      <c r="GI94" s="675"/>
      <c r="GJ94" s="673"/>
      <c r="GK94" s="674"/>
      <c r="GL94" s="674"/>
      <c r="GM94" s="674"/>
      <c r="GN94" s="674"/>
      <c r="GO94" s="669"/>
      <c r="GP94" s="675"/>
      <c r="GQ94" s="673"/>
      <c r="GR94" s="676"/>
      <c r="GS94" s="676"/>
      <c r="GT94" s="676"/>
      <c r="GU94" s="673"/>
      <c r="GV94" s="675"/>
      <c r="GW94" s="673"/>
      <c r="GX94" s="674"/>
      <c r="GY94" s="674"/>
      <c r="GZ94" s="674"/>
      <c r="HA94" s="674"/>
      <c r="HB94" s="669"/>
      <c r="HC94" s="675"/>
      <c r="HD94" s="673"/>
      <c r="HE94" s="676"/>
      <c r="HF94" s="676"/>
      <c r="HG94" s="676"/>
      <c r="HH94" s="673"/>
      <c r="HI94" s="675"/>
      <c r="HJ94" s="673"/>
      <c r="HK94" s="674"/>
      <c r="HL94" s="674"/>
      <c r="HM94" s="674"/>
      <c r="HN94" s="674"/>
      <c r="HO94" s="669"/>
      <c r="HP94" s="675"/>
      <c r="HQ94" s="673"/>
      <c r="HR94" s="676"/>
      <c r="HS94" s="676"/>
      <c r="HT94" s="676"/>
      <c r="HU94" s="673"/>
      <c r="HV94" s="675"/>
      <c r="HW94" s="673"/>
      <c r="HX94" s="674"/>
      <c r="HY94" s="674"/>
      <c r="HZ94" s="674"/>
      <c r="IA94" s="674"/>
      <c r="IB94" s="669"/>
      <c r="IC94" s="675"/>
      <c r="ID94" s="673"/>
      <c r="IE94" s="676"/>
      <c r="IF94" s="676"/>
      <c r="IG94" s="676"/>
      <c r="IH94" s="673"/>
      <c r="II94" s="675"/>
      <c r="IJ94" s="673"/>
    </row>
    <row r="95" spans="1:248" s="420" customFormat="1" ht="16.5" thickBot="1">
      <c r="A95" s="411"/>
      <c r="B95" s="967" t="s">
        <v>138</v>
      </c>
      <c r="C95" s="968"/>
      <c r="D95" s="968"/>
      <c r="E95" s="968"/>
      <c r="F95" s="968"/>
      <c r="G95" s="968"/>
      <c r="H95" s="968"/>
      <c r="I95" s="968"/>
      <c r="J95" s="969"/>
      <c r="K95" s="412"/>
      <c r="L95" s="716">
        <f>J93-L93</f>
        <v>17364460.180277985</v>
      </c>
      <c r="M95" s="703">
        <f>+L95/H93</f>
        <v>0.57963124280098544</v>
      </c>
      <c r="N95" s="415"/>
      <c r="O95" s="416"/>
      <c r="P95" s="417"/>
      <c r="Q95" s="414"/>
      <c r="R95" s="418"/>
      <c r="S95" s="418"/>
      <c r="T95" s="418"/>
      <c r="U95" s="414"/>
      <c r="V95" s="417"/>
      <c r="W95" s="414"/>
      <c r="X95" s="415"/>
      <c r="Y95" s="415"/>
      <c r="Z95" s="415"/>
      <c r="AA95" s="415"/>
      <c r="AB95" s="416"/>
      <c r="AC95" s="417"/>
      <c r="AD95" s="414"/>
      <c r="AE95" s="418"/>
      <c r="AF95" s="418"/>
      <c r="AG95" s="418"/>
      <c r="AH95" s="414"/>
      <c r="AI95" s="417"/>
      <c r="AJ95" s="414"/>
      <c r="AK95" s="415"/>
      <c r="AL95" s="415"/>
      <c r="AM95" s="415"/>
      <c r="AN95" s="415"/>
      <c r="AO95" s="416"/>
      <c r="AP95" s="417"/>
      <c r="AQ95" s="414"/>
      <c r="AR95" s="418"/>
      <c r="AS95" s="418"/>
      <c r="AT95" s="418"/>
      <c r="AU95" s="414"/>
      <c r="AV95" s="417"/>
      <c r="AW95" s="414"/>
      <c r="AX95" s="415"/>
      <c r="AY95" s="415"/>
      <c r="AZ95" s="415"/>
      <c r="BA95" s="415"/>
      <c r="BB95" s="416"/>
      <c r="BC95" s="417"/>
      <c r="BD95" s="414"/>
      <c r="BE95" s="418"/>
      <c r="BF95" s="418"/>
      <c r="BG95" s="418"/>
      <c r="BH95" s="414"/>
      <c r="BI95" s="417"/>
      <c r="BJ95" s="414"/>
      <c r="BK95" s="415"/>
      <c r="BL95" s="415"/>
      <c r="BM95" s="415"/>
      <c r="BN95" s="415"/>
      <c r="BO95" s="416"/>
      <c r="BP95" s="417"/>
      <c r="BQ95" s="414"/>
      <c r="BR95" s="418"/>
      <c r="BS95" s="418"/>
      <c r="BT95" s="418"/>
      <c r="BU95" s="414"/>
      <c r="BV95" s="417"/>
      <c r="BW95" s="414"/>
      <c r="BX95" s="415"/>
      <c r="BY95" s="415"/>
      <c r="BZ95" s="415"/>
      <c r="CA95" s="415"/>
      <c r="CB95" s="416"/>
      <c r="CC95" s="417"/>
      <c r="CD95" s="414"/>
      <c r="CE95" s="418"/>
      <c r="CF95" s="418"/>
      <c r="CG95" s="418"/>
      <c r="CH95" s="414"/>
      <c r="CI95" s="417"/>
      <c r="CJ95" s="414"/>
      <c r="CK95" s="415"/>
      <c r="CL95" s="415"/>
      <c r="CM95" s="415"/>
      <c r="CN95" s="415"/>
      <c r="CO95" s="416"/>
      <c r="CP95" s="417"/>
      <c r="CQ95" s="414"/>
      <c r="CR95" s="418"/>
      <c r="CS95" s="418"/>
      <c r="CT95" s="418"/>
      <c r="CU95" s="414"/>
      <c r="CV95" s="417"/>
      <c r="CW95" s="414"/>
      <c r="CX95" s="415"/>
      <c r="CY95" s="415"/>
      <c r="CZ95" s="415"/>
      <c r="DA95" s="415"/>
      <c r="DB95" s="416"/>
      <c r="DC95" s="417"/>
      <c r="DD95" s="414"/>
      <c r="DE95" s="418"/>
      <c r="DF95" s="418"/>
      <c r="DG95" s="418"/>
      <c r="DH95" s="414"/>
      <c r="DI95" s="417"/>
      <c r="DJ95" s="414"/>
      <c r="DK95" s="415"/>
      <c r="DL95" s="415"/>
      <c r="DM95" s="415"/>
      <c r="DN95" s="415"/>
      <c r="DO95" s="416"/>
      <c r="DP95" s="417"/>
      <c r="DQ95" s="414"/>
      <c r="DR95" s="418"/>
      <c r="DS95" s="418"/>
      <c r="DT95" s="418"/>
      <c r="DU95" s="414"/>
      <c r="DV95" s="417"/>
      <c r="DW95" s="414"/>
      <c r="DX95" s="415"/>
      <c r="DY95" s="415"/>
      <c r="DZ95" s="415"/>
      <c r="EA95" s="415"/>
      <c r="EB95" s="416"/>
      <c r="EC95" s="417"/>
      <c r="ED95" s="414"/>
      <c r="EE95" s="418"/>
      <c r="EF95" s="418"/>
      <c r="EG95" s="418"/>
      <c r="EH95" s="414"/>
      <c r="EI95" s="417"/>
      <c r="EJ95" s="414"/>
      <c r="EK95" s="415"/>
      <c r="EL95" s="415"/>
      <c r="EM95" s="415"/>
      <c r="EN95" s="415"/>
      <c r="EO95" s="416"/>
      <c r="EP95" s="417"/>
      <c r="EQ95" s="414"/>
      <c r="ER95" s="418"/>
      <c r="ES95" s="418"/>
      <c r="ET95" s="418"/>
      <c r="EU95" s="414"/>
      <c r="EV95" s="417"/>
      <c r="EW95" s="414"/>
      <c r="EX95" s="415"/>
      <c r="EY95" s="415"/>
      <c r="EZ95" s="415"/>
      <c r="FA95" s="415"/>
      <c r="FB95" s="416"/>
      <c r="FC95" s="417"/>
      <c r="FD95" s="414"/>
      <c r="FE95" s="418"/>
      <c r="FF95" s="418"/>
      <c r="FG95" s="418"/>
      <c r="FH95" s="414"/>
      <c r="FI95" s="417"/>
      <c r="FJ95" s="414"/>
      <c r="FK95" s="415"/>
      <c r="FL95" s="415"/>
      <c r="FM95" s="415"/>
      <c r="FN95" s="415"/>
      <c r="FO95" s="416"/>
      <c r="FP95" s="417"/>
      <c r="FQ95" s="414"/>
      <c r="FR95" s="418"/>
      <c r="FS95" s="418"/>
      <c r="FT95" s="418"/>
      <c r="FU95" s="414"/>
      <c r="FV95" s="417"/>
      <c r="FW95" s="414"/>
      <c r="FX95" s="415"/>
      <c r="FY95" s="415"/>
      <c r="FZ95" s="415"/>
      <c r="GA95" s="415"/>
      <c r="GB95" s="416"/>
      <c r="GC95" s="417"/>
      <c r="GD95" s="414"/>
      <c r="GE95" s="418"/>
      <c r="GF95" s="418"/>
      <c r="GG95" s="418"/>
      <c r="GH95" s="414"/>
      <c r="GI95" s="417"/>
      <c r="GJ95" s="414"/>
      <c r="GK95" s="415"/>
      <c r="GL95" s="415"/>
      <c r="GM95" s="415"/>
      <c r="GN95" s="415"/>
      <c r="GO95" s="416"/>
      <c r="GP95" s="417"/>
      <c r="GQ95" s="414"/>
      <c r="GR95" s="418"/>
      <c r="GS95" s="418"/>
      <c r="GT95" s="418"/>
      <c r="GU95" s="414"/>
      <c r="GV95" s="417"/>
      <c r="GW95" s="414"/>
      <c r="GX95" s="415"/>
      <c r="GY95" s="415"/>
      <c r="GZ95" s="415"/>
      <c r="HA95" s="415"/>
      <c r="HB95" s="416"/>
      <c r="HC95" s="417"/>
      <c r="HD95" s="414"/>
      <c r="HE95" s="418"/>
      <c r="HF95" s="418"/>
      <c r="HG95" s="418"/>
      <c r="HH95" s="414"/>
      <c r="HI95" s="417"/>
      <c r="HJ95" s="414"/>
      <c r="HK95" s="415"/>
      <c r="HL95" s="415"/>
      <c r="HM95" s="415"/>
      <c r="HN95" s="415"/>
      <c r="HO95" s="416"/>
      <c r="HP95" s="417"/>
      <c r="HQ95" s="414"/>
      <c r="HR95" s="418"/>
      <c r="HS95" s="418"/>
      <c r="HT95" s="418"/>
      <c r="HU95" s="414"/>
      <c r="HV95" s="417"/>
      <c r="HW95" s="414"/>
      <c r="HX95" s="415"/>
      <c r="HY95" s="415"/>
      <c r="HZ95" s="415"/>
      <c r="IA95" s="415"/>
      <c r="IB95" s="416"/>
      <c r="IC95" s="417"/>
      <c r="ID95" s="414"/>
      <c r="IE95" s="418"/>
      <c r="IF95" s="418"/>
      <c r="IG95" s="418"/>
      <c r="IH95" s="414"/>
      <c r="II95" s="417"/>
      <c r="IJ95" s="414"/>
      <c r="IK95" s="419"/>
      <c r="IL95" s="419"/>
      <c r="IM95" s="419"/>
      <c r="IN95" s="419"/>
    </row>
    <row r="96" spans="1:248" customFormat="1" ht="15.75" thickBot="1"/>
    <row r="97" spans="2:12" s="785" customFormat="1" ht="13.5" thickTop="1">
      <c r="B97" s="836" t="s">
        <v>139</v>
      </c>
      <c r="C97" s="837"/>
      <c r="D97" s="837"/>
      <c r="H97" s="788"/>
      <c r="J97" s="788"/>
      <c r="L97" s="788"/>
    </row>
    <row r="98" spans="2:12" s="785" customFormat="1">
      <c r="B98" s="834" t="s">
        <v>140</v>
      </c>
      <c r="C98" s="835"/>
      <c r="D98" s="835"/>
      <c r="H98" s="788"/>
      <c r="J98" s="788"/>
      <c r="L98" s="788"/>
    </row>
    <row r="99" spans="2:12" s="785" customFormat="1">
      <c r="B99" s="834" t="s">
        <v>141</v>
      </c>
      <c r="C99" s="835"/>
      <c r="D99" s="835"/>
      <c r="H99" s="789"/>
      <c r="I99" s="790"/>
      <c r="J99" s="789"/>
      <c r="L99" s="789"/>
    </row>
    <row r="100" spans="2:12" s="785" customFormat="1">
      <c r="B100" s="794" t="s">
        <v>142</v>
      </c>
      <c r="C100" s="792"/>
      <c r="D100" s="792"/>
      <c r="H100" s="789"/>
      <c r="I100" s="790"/>
      <c r="J100" s="789"/>
      <c r="L100" s="789"/>
    </row>
    <row r="101" spans="2:12" s="785" customFormat="1">
      <c r="B101" s="794" t="s">
        <v>143</v>
      </c>
      <c r="C101" s="795"/>
      <c r="D101" s="795"/>
      <c r="H101" s="788"/>
      <c r="J101" s="788"/>
      <c r="L101" s="788"/>
    </row>
    <row r="102" spans="2:12" s="785" customFormat="1" ht="13.5" thickBot="1">
      <c r="B102" s="832" t="s">
        <v>144</v>
      </c>
      <c r="C102" s="833"/>
      <c r="D102" s="833"/>
      <c r="H102" s="788"/>
      <c r="J102" s="788"/>
      <c r="L102" s="788"/>
    </row>
    <row r="103" spans="2:12" s="38" customFormat="1" ht="13.5" thickTop="1">
      <c r="H103" s="391"/>
      <c r="J103" s="391"/>
      <c r="K103" s="35"/>
      <c r="L103" s="391"/>
    </row>
    <row r="104" spans="2:12" s="38" customFormat="1">
      <c r="B104" s="831"/>
      <c r="C104" s="831"/>
      <c r="H104" s="391"/>
      <c r="J104" s="391"/>
      <c r="K104" s="35"/>
      <c r="L104" s="391"/>
    </row>
    <row r="105" spans="2:12" s="38" customFormat="1" ht="12.75" customHeight="1">
      <c r="B105" s="831"/>
      <c r="C105" s="831"/>
      <c r="H105" s="391"/>
      <c r="J105" s="391"/>
      <c r="K105" s="35"/>
      <c r="L105" s="391"/>
    </row>
    <row r="106" spans="2:12" s="38" customFormat="1">
      <c r="B106" s="236"/>
      <c r="C106" s="39"/>
      <c r="H106" s="391"/>
      <c r="J106" s="391"/>
      <c r="K106" s="35"/>
      <c r="L106" s="391"/>
    </row>
    <row r="107" spans="2:12" s="38" customFormat="1">
      <c r="B107" s="236"/>
      <c r="C107" s="39"/>
      <c r="H107" s="391"/>
      <c r="J107" s="391"/>
      <c r="K107" s="35"/>
      <c r="L107" s="391"/>
    </row>
    <row r="108" spans="2:12" s="38" customFormat="1">
      <c r="B108" s="236"/>
      <c r="C108" s="39"/>
      <c r="H108" s="391"/>
      <c r="J108" s="391"/>
      <c r="K108" s="35"/>
      <c r="L108" s="391"/>
    </row>
    <row r="109" spans="2:12" s="38" customFormat="1">
      <c r="B109" s="236"/>
      <c r="C109" s="39"/>
      <c r="H109" s="391"/>
      <c r="J109" s="391"/>
      <c r="L109" s="391"/>
    </row>
    <row r="110" spans="2:12" s="38" customFormat="1">
      <c r="B110" s="236"/>
      <c r="C110" s="39"/>
      <c r="H110" s="391"/>
      <c r="J110" s="391"/>
      <c r="L110" s="391"/>
    </row>
    <row r="111" spans="2:12" s="38" customFormat="1">
      <c r="B111" s="236"/>
      <c r="C111" s="39"/>
      <c r="H111" s="391"/>
      <c r="J111" s="391"/>
      <c r="L111" s="391"/>
    </row>
    <row r="112" spans="2:12" s="38" customFormat="1">
      <c r="B112" s="236"/>
      <c r="C112" s="39"/>
      <c r="H112" s="391"/>
      <c r="J112" s="391"/>
      <c r="L112" s="391"/>
    </row>
    <row r="113" spans="2:24" s="38" customFormat="1">
      <c r="B113" s="236"/>
      <c r="C113" s="39"/>
      <c r="H113" s="391"/>
      <c r="J113" s="391"/>
      <c r="L113" s="391"/>
    </row>
    <row r="114" spans="2:24" s="38" customFormat="1">
      <c r="B114" s="236"/>
      <c r="C114" s="39"/>
      <c r="H114" s="391"/>
      <c r="J114" s="391"/>
      <c r="L114" s="391"/>
    </row>
    <row r="115" spans="2:24" s="38" customFormat="1">
      <c r="B115" s="236"/>
      <c r="C115" s="39"/>
      <c r="H115" s="391"/>
      <c r="J115" s="391"/>
      <c r="L115" s="391"/>
    </row>
    <row r="116" spans="2:24" s="35" customFormat="1">
      <c r="B116" s="99"/>
      <c r="C116" s="39"/>
      <c r="H116" s="393"/>
      <c r="J116" s="393"/>
      <c r="L116" s="393"/>
      <c r="R116" s="38"/>
      <c r="S116" s="38"/>
      <c r="T116" s="38"/>
      <c r="U116" s="38"/>
      <c r="V116" s="38"/>
      <c r="W116" s="38"/>
      <c r="X116" s="38"/>
    </row>
    <row r="117" spans="2:24" s="35" customFormat="1">
      <c r="B117" s="99"/>
      <c r="C117" s="39"/>
      <c r="H117" s="393"/>
      <c r="J117" s="393"/>
      <c r="L117" s="393"/>
      <c r="R117" s="38"/>
      <c r="S117" s="38"/>
      <c r="T117" s="38"/>
      <c r="U117" s="38"/>
      <c r="V117" s="38"/>
      <c r="W117" s="38"/>
      <c r="X117" s="38"/>
    </row>
    <row r="118" spans="2:24" s="35" customFormat="1">
      <c r="B118" s="99"/>
      <c r="C118" s="39"/>
      <c r="H118" s="393"/>
      <c r="J118" s="393"/>
      <c r="L118" s="393"/>
      <c r="R118" s="38"/>
      <c r="S118" s="38"/>
      <c r="T118" s="38"/>
      <c r="U118" s="38"/>
      <c r="V118" s="38"/>
      <c r="W118" s="38"/>
      <c r="X118" s="38"/>
    </row>
    <row r="119" spans="2:24" s="35" customFormat="1">
      <c r="B119" s="99"/>
      <c r="C119" s="39"/>
      <c r="H119" s="393"/>
      <c r="J119" s="393"/>
      <c r="L119" s="393"/>
      <c r="R119" s="38"/>
      <c r="S119" s="38"/>
      <c r="T119" s="38"/>
      <c r="U119" s="38"/>
      <c r="V119" s="38"/>
      <c r="W119" s="38"/>
      <c r="X119" s="38"/>
    </row>
    <row r="120" spans="2:24" s="35" customFormat="1">
      <c r="B120" s="99"/>
      <c r="C120" s="39"/>
      <c r="H120" s="393"/>
      <c r="J120" s="393"/>
      <c r="L120" s="393"/>
    </row>
    <row r="121" spans="2:24" s="35" customFormat="1">
      <c r="B121" s="99"/>
      <c r="C121" s="39"/>
      <c r="H121" s="393"/>
      <c r="J121" s="393"/>
      <c r="L121" s="393"/>
    </row>
    <row r="122" spans="2:24" s="35" customFormat="1">
      <c r="B122" s="99"/>
      <c r="C122" s="39"/>
      <c r="H122" s="393"/>
      <c r="J122" s="393"/>
      <c r="L122" s="393"/>
    </row>
    <row r="123" spans="2:24" s="35" customFormat="1">
      <c r="B123" s="99"/>
      <c r="C123" s="39"/>
      <c r="H123" s="393"/>
      <c r="J123" s="393"/>
      <c r="L123" s="393"/>
    </row>
    <row r="124" spans="2:24" s="35" customFormat="1">
      <c r="B124" s="99"/>
      <c r="C124" s="39"/>
      <c r="H124" s="393"/>
      <c r="J124" s="393"/>
      <c r="L124" s="393"/>
    </row>
    <row r="125" spans="2:24" s="35" customFormat="1">
      <c r="B125" s="99"/>
      <c r="C125" s="39"/>
      <c r="H125" s="393"/>
      <c r="J125" s="393"/>
      <c r="L125" s="393"/>
    </row>
    <row r="126" spans="2:24" s="35" customFormat="1">
      <c r="B126" s="99"/>
      <c r="C126" s="39"/>
      <c r="H126" s="393"/>
      <c r="J126" s="393"/>
      <c r="L126" s="393"/>
    </row>
    <row r="127" spans="2:24" s="35" customFormat="1">
      <c r="B127" s="99"/>
      <c r="C127" s="39"/>
      <c r="H127" s="393"/>
      <c r="J127" s="393"/>
      <c r="L127" s="393"/>
    </row>
    <row r="128" spans="2:24" s="35" customFormat="1">
      <c r="B128" s="99"/>
      <c r="C128" s="39"/>
      <c r="H128" s="393"/>
      <c r="J128" s="393"/>
      <c r="L128" s="393"/>
    </row>
    <row r="129" spans="2:12" s="35" customFormat="1">
      <c r="B129" s="99"/>
      <c r="C129" s="39"/>
      <c r="H129" s="393"/>
      <c r="J129" s="393"/>
      <c r="L129" s="393"/>
    </row>
    <row r="130" spans="2:12" s="35" customFormat="1">
      <c r="B130" s="99"/>
      <c r="C130" s="39"/>
      <c r="H130" s="393"/>
      <c r="J130" s="393"/>
      <c r="L130" s="393"/>
    </row>
    <row r="131" spans="2:12" s="35" customFormat="1">
      <c r="B131" s="99"/>
      <c r="C131" s="39"/>
      <c r="H131" s="393"/>
      <c r="J131" s="393"/>
      <c r="L131" s="393"/>
    </row>
    <row r="132" spans="2:12" s="35" customFormat="1">
      <c r="B132" s="99"/>
      <c r="C132" s="39"/>
      <c r="H132" s="393"/>
      <c r="J132" s="393"/>
      <c r="L132" s="393"/>
    </row>
    <row r="133" spans="2:12" s="35" customFormat="1">
      <c r="B133" s="99"/>
      <c r="C133" s="39"/>
      <c r="H133" s="393"/>
      <c r="J133" s="393"/>
      <c r="L133" s="393"/>
    </row>
    <row r="134" spans="2:12" s="35" customFormat="1">
      <c r="B134" s="99"/>
      <c r="C134" s="39"/>
      <c r="H134" s="393"/>
      <c r="J134" s="393"/>
      <c r="L134" s="393"/>
    </row>
    <row r="135" spans="2:12" s="35" customFormat="1">
      <c r="B135" s="99"/>
      <c r="C135" s="39"/>
      <c r="H135" s="393"/>
      <c r="J135" s="393"/>
      <c r="L135" s="393"/>
    </row>
    <row r="136" spans="2:12" s="35" customFormat="1">
      <c r="B136" s="99"/>
      <c r="C136" s="39"/>
      <c r="H136" s="393"/>
      <c r="J136" s="393"/>
      <c r="L136" s="393"/>
    </row>
    <row r="137" spans="2:12" s="35" customFormat="1">
      <c r="B137" s="99"/>
      <c r="C137" s="39"/>
      <c r="H137" s="393"/>
      <c r="J137" s="393"/>
      <c r="L137" s="393"/>
    </row>
    <row r="138" spans="2:12" s="35" customFormat="1">
      <c r="B138" s="99"/>
      <c r="C138" s="39"/>
      <c r="H138" s="393"/>
      <c r="J138" s="393"/>
      <c r="L138" s="393"/>
    </row>
    <row r="139" spans="2:12" s="35" customFormat="1">
      <c r="B139" s="99"/>
      <c r="C139" s="39"/>
      <c r="H139" s="393"/>
      <c r="J139" s="393"/>
      <c r="L139" s="393"/>
    </row>
    <row r="140" spans="2:12" s="35" customFormat="1">
      <c r="B140" s="99"/>
      <c r="C140" s="39"/>
      <c r="H140" s="393"/>
      <c r="J140" s="393"/>
      <c r="L140" s="393"/>
    </row>
    <row r="141" spans="2:12" s="35" customFormat="1">
      <c r="B141" s="99"/>
      <c r="C141" s="39"/>
      <c r="H141" s="393"/>
      <c r="J141" s="393"/>
      <c r="L141" s="393"/>
    </row>
    <row r="142" spans="2:12" s="35" customFormat="1">
      <c r="B142" s="99"/>
      <c r="C142" s="39"/>
      <c r="H142" s="393"/>
      <c r="J142" s="393"/>
      <c r="L142" s="393"/>
    </row>
    <row r="143" spans="2:12" s="35" customFormat="1">
      <c r="B143" s="99"/>
      <c r="C143" s="39"/>
      <c r="H143" s="393"/>
      <c r="J143" s="393"/>
      <c r="L143" s="393"/>
    </row>
    <row r="144" spans="2:12" s="35" customFormat="1">
      <c r="B144" s="99"/>
      <c r="C144" s="39"/>
      <c r="H144" s="393"/>
      <c r="J144" s="393"/>
      <c r="L144" s="393"/>
    </row>
    <row r="145" spans="2:12" s="35" customFormat="1">
      <c r="B145" s="99"/>
      <c r="C145" s="39"/>
      <c r="H145" s="393"/>
      <c r="J145" s="393"/>
      <c r="L145" s="393"/>
    </row>
    <row r="146" spans="2:12" s="35" customFormat="1">
      <c r="B146" s="99"/>
      <c r="C146" s="39"/>
      <c r="H146" s="393"/>
      <c r="J146" s="393"/>
      <c r="L146" s="393"/>
    </row>
    <row r="147" spans="2:12" s="35" customFormat="1">
      <c r="B147" s="99"/>
      <c r="C147" s="39"/>
      <c r="H147" s="393"/>
      <c r="J147" s="393"/>
      <c r="L147" s="393"/>
    </row>
    <row r="148" spans="2:12" s="35" customFormat="1">
      <c r="B148" s="99"/>
      <c r="C148" s="39"/>
      <c r="H148" s="393"/>
      <c r="J148" s="393"/>
      <c r="L148" s="393"/>
    </row>
    <row r="149" spans="2:12" s="35" customFormat="1">
      <c r="B149" s="99"/>
      <c r="C149" s="39"/>
      <c r="H149" s="393"/>
      <c r="J149" s="393"/>
      <c r="L149" s="393"/>
    </row>
    <row r="150" spans="2:12" s="35" customFormat="1">
      <c r="B150" s="99"/>
      <c r="C150" s="39"/>
      <c r="H150" s="393"/>
      <c r="J150" s="393"/>
      <c r="L150" s="393"/>
    </row>
    <row r="151" spans="2:12" s="35" customFormat="1">
      <c r="B151" s="99"/>
      <c r="C151" s="39"/>
      <c r="H151" s="393"/>
      <c r="J151" s="393"/>
      <c r="L151" s="393"/>
    </row>
    <row r="152" spans="2:12" s="35" customFormat="1">
      <c r="B152" s="99"/>
      <c r="C152" s="39"/>
      <c r="H152" s="393"/>
      <c r="J152" s="393"/>
      <c r="L152" s="393"/>
    </row>
    <row r="153" spans="2:12" s="35" customFormat="1">
      <c r="B153" s="99"/>
      <c r="C153" s="39"/>
      <c r="H153" s="393"/>
      <c r="J153" s="393"/>
      <c r="L153" s="393"/>
    </row>
    <row r="154" spans="2:12" s="35" customFormat="1">
      <c r="B154" s="99"/>
      <c r="C154" s="39"/>
      <c r="H154" s="393"/>
      <c r="J154" s="393"/>
      <c r="L154" s="393"/>
    </row>
    <row r="155" spans="2:12" s="35" customFormat="1">
      <c r="B155" s="99"/>
      <c r="C155" s="39"/>
      <c r="H155" s="393"/>
      <c r="J155" s="393"/>
      <c r="L155" s="393"/>
    </row>
    <row r="156" spans="2:12" s="35" customFormat="1">
      <c r="B156" s="99"/>
      <c r="C156" s="39"/>
      <c r="H156" s="393"/>
      <c r="J156" s="393"/>
      <c r="L156" s="393"/>
    </row>
    <row r="157" spans="2:12" s="35" customFormat="1">
      <c r="B157" s="99"/>
      <c r="C157" s="39"/>
      <c r="H157" s="393"/>
      <c r="J157" s="393"/>
      <c r="L157" s="393"/>
    </row>
    <row r="158" spans="2:12" s="35" customFormat="1">
      <c r="B158" s="99"/>
      <c r="C158" s="39"/>
      <c r="H158" s="393"/>
      <c r="J158" s="393"/>
      <c r="L158" s="393"/>
    </row>
    <row r="159" spans="2:12" s="35" customFormat="1">
      <c r="B159" s="99"/>
      <c r="C159" s="39"/>
      <c r="H159" s="393"/>
      <c r="J159" s="393"/>
      <c r="L159" s="393"/>
    </row>
    <row r="160" spans="2:12" s="35" customFormat="1">
      <c r="B160" s="99"/>
      <c r="C160" s="39"/>
      <c r="H160" s="393"/>
      <c r="J160" s="393"/>
      <c r="L160" s="393"/>
    </row>
    <row r="161" spans="2:12" s="35" customFormat="1">
      <c r="B161" s="99"/>
      <c r="C161" s="39"/>
      <c r="H161" s="393"/>
      <c r="J161" s="393"/>
      <c r="L161" s="393"/>
    </row>
    <row r="162" spans="2:12" s="35" customFormat="1">
      <c r="B162" s="99"/>
      <c r="C162" s="39"/>
      <c r="H162" s="393"/>
      <c r="J162" s="393"/>
      <c r="L162" s="393"/>
    </row>
    <row r="163" spans="2:12" s="35" customFormat="1">
      <c r="B163" s="99"/>
      <c r="C163" s="39"/>
      <c r="H163" s="393"/>
      <c r="J163" s="393"/>
      <c r="L163" s="393"/>
    </row>
    <row r="164" spans="2:12" s="35" customFormat="1">
      <c r="B164" s="99"/>
      <c r="C164" s="39"/>
      <c r="H164" s="393"/>
      <c r="J164" s="393"/>
      <c r="L164" s="393"/>
    </row>
    <row r="165" spans="2:12" s="35" customFormat="1">
      <c r="B165" s="99"/>
      <c r="C165" s="39"/>
      <c r="H165" s="393"/>
      <c r="J165" s="393"/>
      <c r="L165" s="393"/>
    </row>
    <row r="166" spans="2:12" s="35" customFormat="1">
      <c r="B166" s="99"/>
      <c r="C166" s="39"/>
      <c r="H166" s="393"/>
      <c r="J166" s="393"/>
      <c r="L166" s="393"/>
    </row>
    <row r="167" spans="2:12" s="35" customFormat="1">
      <c r="B167" s="99"/>
      <c r="C167" s="39"/>
      <c r="H167" s="393"/>
      <c r="J167" s="393"/>
      <c r="L167" s="393"/>
    </row>
    <row r="168" spans="2:12" s="35" customFormat="1">
      <c r="B168" s="99"/>
      <c r="C168" s="39"/>
      <c r="H168" s="393"/>
      <c r="J168" s="393"/>
      <c r="L168" s="393"/>
    </row>
    <row r="169" spans="2:12" s="35" customFormat="1">
      <c r="B169" s="99"/>
      <c r="C169" s="39"/>
      <c r="H169" s="393"/>
      <c r="J169" s="393"/>
      <c r="L169" s="393"/>
    </row>
    <row r="170" spans="2:12" s="35" customFormat="1">
      <c r="B170" s="99"/>
      <c r="C170" s="39"/>
      <c r="H170" s="393"/>
      <c r="J170" s="393"/>
      <c r="L170" s="393"/>
    </row>
    <row r="171" spans="2:12" s="35" customFormat="1">
      <c r="B171" s="99"/>
      <c r="C171" s="39"/>
      <c r="H171" s="393"/>
      <c r="J171" s="393"/>
      <c r="L171" s="393"/>
    </row>
    <row r="172" spans="2:12" s="35" customFormat="1">
      <c r="B172" s="99"/>
      <c r="C172" s="39"/>
      <c r="H172" s="393"/>
      <c r="J172" s="393"/>
      <c r="L172" s="393"/>
    </row>
    <row r="173" spans="2:12" s="35" customFormat="1">
      <c r="B173" s="99"/>
      <c r="C173" s="39"/>
      <c r="H173" s="393"/>
      <c r="J173" s="393"/>
      <c r="L173" s="393"/>
    </row>
    <row r="174" spans="2:12" s="35" customFormat="1">
      <c r="B174" s="99"/>
      <c r="C174" s="39"/>
      <c r="H174" s="393"/>
      <c r="J174" s="393"/>
      <c r="L174" s="393"/>
    </row>
    <row r="175" spans="2:12" s="35" customFormat="1">
      <c r="B175" s="99"/>
      <c r="C175" s="39"/>
      <c r="H175" s="393"/>
      <c r="J175" s="393"/>
      <c r="L175" s="393"/>
    </row>
    <row r="176" spans="2:12" s="35" customFormat="1">
      <c r="B176" s="99"/>
      <c r="C176" s="39"/>
      <c r="H176" s="393"/>
      <c r="J176" s="393"/>
      <c r="L176" s="393"/>
    </row>
    <row r="177" spans="2:12" s="35" customFormat="1">
      <c r="B177" s="99"/>
      <c r="C177" s="39"/>
      <c r="H177" s="393"/>
      <c r="J177" s="393"/>
      <c r="L177" s="393"/>
    </row>
    <row r="178" spans="2:12" s="35" customFormat="1">
      <c r="B178" s="99"/>
      <c r="C178" s="39"/>
      <c r="H178" s="393"/>
      <c r="J178" s="393"/>
      <c r="L178" s="393"/>
    </row>
    <row r="179" spans="2:12" s="35" customFormat="1">
      <c r="B179" s="99"/>
      <c r="C179" s="39"/>
      <c r="H179" s="393"/>
      <c r="J179" s="393"/>
      <c r="L179" s="393"/>
    </row>
    <row r="180" spans="2:12" s="35" customFormat="1">
      <c r="B180" s="99"/>
      <c r="C180" s="39"/>
      <c r="H180" s="393"/>
      <c r="J180" s="393"/>
      <c r="L180" s="393"/>
    </row>
    <row r="181" spans="2:12" s="35" customFormat="1">
      <c r="B181" s="99"/>
      <c r="C181" s="39"/>
      <c r="H181" s="393"/>
      <c r="J181" s="393"/>
      <c r="L181" s="393"/>
    </row>
    <row r="182" spans="2:12" s="35" customFormat="1">
      <c r="B182" s="99"/>
      <c r="C182" s="39"/>
      <c r="H182" s="393"/>
      <c r="J182" s="393"/>
      <c r="L182" s="393"/>
    </row>
    <row r="183" spans="2:12" s="35" customFormat="1">
      <c r="B183" s="99"/>
      <c r="C183" s="39"/>
      <c r="H183" s="393"/>
      <c r="J183" s="393"/>
      <c r="L183" s="393"/>
    </row>
    <row r="184" spans="2:12" s="35" customFormat="1">
      <c r="B184" s="99"/>
      <c r="C184" s="39"/>
      <c r="H184" s="393"/>
      <c r="J184" s="393"/>
      <c r="L184" s="393"/>
    </row>
    <row r="185" spans="2:12" s="35" customFormat="1">
      <c r="B185" s="99"/>
      <c r="C185" s="39"/>
      <c r="H185" s="393"/>
      <c r="J185" s="393"/>
      <c r="L185" s="393"/>
    </row>
    <row r="186" spans="2:12" s="35" customFormat="1">
      <c r="B186" s="99"/>
      <c r="C186" s="39"/>
      <c r="H186" s="393"/>
      <c r="J186" s="393"/>
      <c r="L186" s="393"/>
    </row>
    <row r="187" spans="2:12" s="35" customFormat="1">
      <c r="B187" s="99"/>
      <c r="C187" s="39"/>
      <c r="H187" s="393"/>
      <c r="J187" s="393"/>
      <c r="L187" s="393"/>
    </row>
    <row r="188" spans="2:12" s="35" customFormat="1">
      <c r="B188" s="99"/>
      <c r="C188" s="39"/>
      <c r="H188" s="393"/>
      <c r="J188" s="393"/>
      <c r="L188" s="393"/>
    </row>
    <row r="189" spans="2:12" s="35" customFormat="1">
      <c r="B189" s="99"/>
      <c r="C189" s="39"/>
      <c r="H189" s="393"/>
      <c r="J189" s="393"/>
      <c r="L189" s="393"/>
    </row>
    <row r="190" spans="2:12" s="35" customFormat="1">
      <c r="B190" s="99"/>
      <c r="C190" s="39"/>
      <c r="H190" s="393"/>
      <c r="J190" s="393"/>
      <c r="L190" s="393"/>
    </row>
    <row r="191" spans="2:12" s="35" customFormat="1">
      <c r="B191" s="99"/>
      <c r="C191" s="39"/>
      <c r="H191" s="393"/>
      <c r="J191" s="393"/>
      <c r="L191" s="393"/>
    </row>
    <row r="192" spans="2:12" s="35" customFormat="1">
      <c r="B192" s="99"/>
      <c r="C192" s="39"/>
      <c r="H192" s="393"/>
      <c r="J192" s="393"/>
      <c r="L192" s="393"/>
    </row>
    <row r="193" spans="2:12" s="35" customFormat="1">
      <c r="B193" s="99"/>
      <c r="C193" s="39"/>
      <c r="H193" s="393"/>
      <c r="J193" s="393"/>
      <c r="L193" s="393"/>
    </row>
    <row r="194" spans="2:12" s="35" customFormat="1">
      <c r="B194" s="99"/>
      <c r="C194" s="39"/>
      <c r="H194" s="393"/>
      <c r="J194" s="393"/>
      <c r="L194" s="393"/>
    </row>
    <row r="195" spans="2:12" s="35" customFormat="1">
      <c r="B195" s="99"/>
      <c r="C195" s="39"/>
      <c r="H195" s="393"/>
      <c r="J195" s="393"/>
      <c r="L195" s="393"/>
    </row>
    <row r="196" spans="2:12" s="35" customFormat="1">
      <c r="B196" s="99"/>
      <c r="C196" s="39"/>
      <c r="H196" s="393"/>
      <c r="J196" s="393"/>
      <c r="L196" s="393"/>
    </row>
  </sheetData>
  <sheetProtection pivotTables="0"/>
  <mergeCells count="63">
    <mergeCell ref="B104:C104"/>
    <mergeCell ref="B105:C105"/>
    <mergeCell ref="B10:B12"/>
    <mergeCell ref="H10:J10"/>
    <mergeCell ref="B102:D102"/>
    <mergeCell ref="B98:D98"/>
    <mergeCell ref="B99:D99"/>
    <mergeCell ref="GX84:HA84"/>
    <mergeCell ref="HK84:HN84"/>
    <mergeCell ref="HX84:IA84"/>
    <mergeCell ref="B95:J95"/>
    <mergeCell ref="B97:D97"/>
    <mergeCell ref="EK84:EN84"/>
    <mergeCell ref="EX84:FA84"/>
    <mergeCell ref="FK84:FN84"/>
    <mergeCell ref="FX84:GA84"/>
    <mergeCell ref="GK84:GN84"/>
    <mergeCell ref="BX84:CA84"/>
    <mergeCell ref="CK84:CN84"/>
    <mergeCell ref="CX84:DA84"/>
    <mergeCell ref="DK84:DN84"/>
    <mergeCell ref="DX84:EA84"/>
    <mergeCell ref="HP10:HP12"/>
    <mergeCell ref="HX10:IA10"/>
    <mergeCell ref="IC10:IC12"/>
    <mergeCell ref="S82:V82"/>
    <mergeCell ref="X84:AA84"/>
    <mergeCell ref="AK84:AN84"/>
    <mergeCell ref="AX84:BA84"/>
    <mergeCell ref="BK84:BN84"/>
    <mergeCell ref="GK10:GN10"/>
    <mergeCell ref="GP10:GP12"/>
    <mergeCell ref="GX10:HA10"/>
    <mergeCell ref="HC10:HC12"/>
    <mergeCell ref="HK10:HN10"/>
    <mergeCell ref="FC10:FC12"/>
    <mergeCell ref="FK10:FN10"/>
    <mergeCell ref="FP10:FP12"/>
    <mergeCell ref="DC10:DC12"/>
    <mergeCell ref="DK10:DN10"/>
    <mergeCell ref="DP10:DP12"/>
    <mergeCell ref="FX10:GA10"/>
    <mergeCell ref="GC10:GC12"/>
    <mergeCell ref="DX10:EA10"/>
    <mergeCell ref="EC10:EC12"/>
    <mergeCell ref="EK10:EN10"/>
    <mergeCell ref="EP10:EP12"/>
    <mergeCell ref="EX10:FA10"/>
    <mergeCell ref="BX10:CA10"/>
    <mergeCell ref="CC10:CC12"/>
    <mergeCell ref="CK10:CN10"/>
    <mergeCell ref="CP10:CP12"/>
    <mergeCell ref="CX10:DA10"/>
    <mergeCell ref="BK10:BN10"/>
    <mergeCell ref="BP10:BP12"/>
    <mergeCell ref="P10:P12"/>
    <mergeCell ref="X10:AA10"/>
    <mergeCell ref="AC10:AC12"/>
    <mergeCell ref="B2:J2"/>
    <mergeCell ref="B3:J3"/>
    <mergeCell ref="AK10:AN10"/>
    <mergeCell ref="BC10:BC12"/>
    <mergeCell ref="B5:J8"/>
  </mergeCells>
  <printOptions horizontalCentered="1" verticalCentered="1"/>
  <pageMargins left="0.70866141732283472" right="0.70866141732283472" top="0.74803149606299213" bottom="0.74803149606299213" header="0.31496062992125984" footer="0.31496062992125984"/>
  <pageSetup paperSize="9" scale="5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4">
    <tabColor theme="8" tint="-0.249977111117893"/>
    <pageSetUpPr fitToPage="1"/>
  </sheetPr>
  <dimension ref="A1:AX278"/>
  <sheetViews>
    <sheetView topLeftCell="A2" zoomScale="70" zoomScaleNormal="70" workbookViewId="0">
      <selection activeCell="D26" sqref="D26"/>
    </sheetView>
  </sheetViews>
  <sheetFormatPr defaultColWidth="10.85546875" defaultRowHeight="15"/>
  <cols>
    <col min="1" max="1" width="3" style="31" customWidth="1"/>
    <col min="2" max="2" width="5.140625" style="31" customWidth="1"/>
    <col min="3" max="3" width="29" customWidth="1"/>
    <col min="4" max="4" width="15.7109375" bestFit="1" customWidth="1"/>
    <col min="5" max="5" width="9.7109375" customWidth="1"/>
    <col min="6" max="6" width="15.42578125" bestFit="1" customWidth="1"/>
    <col min="7" max="7" width="15" bestFit="1" customWidth="1"/>
    <col min="8" max="8" width="9.140625" customWidth="1"/>
    <col min="9" max="9" width="15.42578125" bestFit="1" customWidth="1"/>
    <col min="10" max="10" width="16.85546875" bestFit="1" customWidth="1"/>
    <col min="11" max="11" width="20.140625" bestFit="1" customWidth="1"/>
    <col min="12" max="12" width="8.85546875" bestFit="1" customWidth="1"/>
    <col min="13" max="13" width="20.140625" bestFit="1" customWidth="1"/>
    <col min="14" max="14" width="5.5703125" style="31" customWidth="1"/>
    <col min="15" max="15" width="14.7109375" style="31" customWidth="1"/>
    <col min="16" max="16" width="16.28515625" style="31" bestFit="1" customWidth="1"/>
    <col min="17" max="17" width="15.140625" style="31" customWidth="1"/>
    <col min="18" max="20" width="10.85546875" style="31"/>
    <col min="21" max="21" width="10.28515625" style="31" customWidth="1"/>
    <col min="22" max="50" width="10.85546875" style="31"/>
  </cols>
  <sheetData>
    <row r="1" spans="1:50" s="31" customFormat="1" ht="28.5" customHeight="1"/>
    <row r="2" spans="1:50" s="31" customFormat="1" ht="20.25" customHeight="1">
      <c r="C2" s="798" t="s">
        <v>14</v>
      </c>
      <c r="D2" s="799"/>
      <c r="E2" s="799"/>
      <c r="F2" s="799"/>
      <c r="G2" s="799"/>
      <c r="H2" s="799"/>
      <c r="I2" s="799"/>
      <c r="J2" s="799"/>
      <c r="K2" s="799"/>
      <c r="L2" s="799"/>
      <c r="M2" s="800"/>
    </row>
    <row r="3" spans="1:50" s="31" customFormat="1" ht="23.25">
      <c r="C3" s="798" t="s">
        <v>8</v>
      </c>
      <c r="D3" s="799"/>
      <c r="E3" s="799"/>
      <c r="F3" s="799"/>
      <c r="G3" s="799"/>
      <c r="H3" s="799"/>
      <c r="I3" s="799"/>
      <c r="J3" s="799"/>
      <c r="K3" s="799"/>
      <c r="L3" s="799"/>
      <c r="M3" s="800"/>
      <c r="N3" s="237"/>
      <c r="O3" s="237"/>
      <c r="P3" s="237"/>
      <c r="Q3" s="237"/>
      <c r="R3" s="237"/>
      <c r="S3" s="238"/>
    </row>
    <row r="4" spans="1:50" s="31" customFormat="1" ht="7.15" customHeight="1"/>
    <row r="5" spans="1:50" s="241" customFormat="1" ht="71.25" customHeight="1">
      <c r="C5" s="861" t="s">
        <v>145</v>
      </c>
      <c r="D5" s="862"/>
      <c r="E5" s="862"/>
      <c r="F5" s="862"/>
      <c r="G5" s="862"/>
      <c r="H5" s="862"/>
      <c r="I5" s="862"/>
      <c r="J5" s="862"/>
      <c r="K5" s="862"/>
      <c r="L5" s="862"/>
      <c r="M5" s="863"/>
      <c r="N5" s="239"/>
      <c r="O5" s="239"/>
      <c r="P5" s="239"/>
      <c r="Q5" s="239"/>
      <c r="R5" s="239"/>
      <c r="S5" s="240"/>
      <c r="T5" s="31"/>
      <c r="U5" s="31"/>
      <c r="V5" s="31"/>
      <c r="W5" s="31"/>
      <c r="X5" s="31"/>
      <c r="Y5" s="31"/>
    </row>
    <row r="6" spans="1:50" s="31" customFormat="1" ht="27" customHeight="1"/>
    <row r="7" spans="1:50" ht="45.75" customHeight="1" thickBot="1">
      <c r="C7" s="857" t="s">
        <v>146</v>
      </c>
      <c r="D7" s="866" t="s">
        <v>147</v>
      </c>
      <c r="E7" s="865"/>
      <c r="F7" s="867"/>
      <c r="G7" s="866" t="s">
        <v>148</v>
      </c>
      <c r="H7" s="865"/>
      <c r="I7" s="867"/>
      <c r="J7" s="859" t="s">
        <v>149</v>
      </c>
      <c r="K7" s="864" t="s">
        <v>150</v>
      </c>
      <c r="L7" s="865"/>
      <c r="M7" s="608" t="s">
        <v>57</v>
      </c>
      <c r="N7" s="284"/>
    </row>
    <row r="8" spans="1:50" ht="30" customHeight="1" thickBot="1">
      <c r="C8" s="858"/>
      <c r="D8" s="110" t="s">
        <v>151</v>
      </c>
      <c r="E8" s="20" t="s">
        <v>51</v>
      </c>
      <c r="F8" s="111" t="s">
        <v>57</v>
      </c>
      <c r="G8" s="110" t="s">
        <v>151</v>
      </c>
      <c r="H8" s="20" t="s">
        <v>51</v>
      </c>
      <c r="I8" s="111" t="s">
        <v>57</v>
      </c>
      <c r="J8" s="860"/>
      <c r="K8" s="67" t="s">
        <v>151</v>
      </c>
      <c r="L8" s="67" t="s">
        <v>51</v>
      </c>
      <c r="M8" s="774" t="s">
        <v>152</v>
      </c>
    </row>
    <row r="9" spans="1:50" s="55" customFormat="1" ht="15.75" thickBot="1">
      <c r="A9" s="90"/>
      <c r="B9" s="90"/>
      <c r="C9" s="609" t="s">
        <v>153</v>
      </c>
      <c r="D9" s="185">
        <f>SUM(D10:D12)</f>
        <v>227691.36999999985</v>
      </c>
      <c r="E9" s="100"/>
      <c r="F9" s="188">
        <f t="shared" ref="F9:F14" si="0">SUM(D9:E9)</f>
        <v>227691.36999999985</v>
      </c>
      <c r="G9" s="185">
        <f>SUM(G10:G12)</f>
        <v>198833.79999999987</v>
      </c>
      <c r="H9" s="100"/>
      <c r="I9" s="188">
        <f t="shared" ref="I9:I14" si="1">SUM(G9:H9)</f>
        <v>198833.79999999987</v>
      </c>
      <c r="J9" s="192"/>
      <c r="K9" s="192">
        <f>SUM(K10:K12)</f>
        <v>1135714799.9999993</v>
      </c>
      <c r="L9" s="192">
        <f>SUM(L10:L10)</f>
        <v>0</v>
      </c>
      <c r="M9" s="773">
        <f t="shared" ref="M9:M17" si="2">SUM(K9:L9)</f>
        <v>1135714799.9999993</v>
      </c>
      <c r="N9" s="243"/>
      <c r="O9" s="243"/>
      <c r="P9" s="243"/>
      <c r="Q9" s="90"/>
      <c r="R9" s="90"/>
      <c r="S9" s="90"/>
      <c r="T9" s="90"/>
      <c r="U9" s="90"/>
      <c r="V9" s="90"/>
      <c r="W9" s="90"/>
      <c r="X9" s="90"/>
      <c r="Y9" s="243"/>
      <c r="Z9" s="243"/>
      <c r="AA9" s="90"/>
      <c r="AB9" s="90"/>
      <c r="AC9" s="90"/>
      <c r="AD9" s="90"/>
      <c r="AE9" s="90"/>
      <c r="AF9" s="90"/>
      <c r="AG9" s="90"/>
      <c r="AH9" s="90"/>
      <c r="AI9" s="90"/>
      <c r="AJ9" s="90"/>
      <c r="AK9" s="90"/>
      <c r="AL9" s="90"/>
      <c r="AM9" s="90"/>
      <c r="AN9" s="90"/>
      <c r="AO9" s="90"/>
      <c r="AP9" s="90"/>
      <c r="AQ9" s="90"/>
      <c r="AR9" s="90"/>
      <c r="AS9" s="90"/>
      <c r="AT9" s="90"/>
      <c r="AU9" s="90"/>
      <c r="AV9" s="90"/>
      <c r="AW9" s="90"/>
      <c r="AX9" s="90"/>
    </row>
    <row r="10" spans="1:50" ht="15.75" thickBot="1">
      <c r="C10" s="610" t="s">
        <v>154</v>
      </c>
      <c r="D10" s="186">
        <f>+[9]BASE!$V$20</f>
        <v>9900</v>
      </c>
      <c r="E10" s="57"/>
      <c r="F10" s="189">
        <f t="shared" si="0"/>
        <v>9900</v>
      </c>
      <c r="G10" s="186">
        <f>+[9]BASE!$K$20</f>
        <v>9000</v>
      </c>
      <c r="H10" s="57"/>
      <c r="I10" s="189">
        <f t="shared" si="1"/>
        <v>9000</v>
      </c>
      <c r="J10" s="772">
        <f>+K10/I10</f>
        <v>3866.6666666666665</v>
      </c>
      <c r="K10" s="195">
        <f>+'[10]VIS MF'!$C$21/1000</f>
        <v>34800000</v>
      </c>
      <c r="L10" s="130">
        <f>SUM(L12:L12)</f>
        <v>0</v>
      </c>
      <c r="M10" s="539">
        <f t="shared" si="2"/>
        <v>34800000</v>
      </c>
      <c r="N10" s="244"/>
      <c r="O10" s="749"/>
      <c r="P10" s="749"/>
      <c r="Y10" s="244"/>
      <c r="Z10" s="244"/>
    </row>
    <row r="11" spans="1:50" ht="15.75" thickBot="1">
      <c r="C11" s="610" t="s">
        <v>155</v>
      </c>
      <c r="D11" s="186">
        <f>+[9]BASE!$U$20</f>
        <v>11385.000000000002</v>
      </c>
      <c r="E11" s="57"/>
      <c r="F11" s="189">
        <f t="shared" si="0"/>
        <v>11385.000000000002</v>
      </c>
      <c r="G11" s="186">
        <f>+[9]BASE!$J$20</f>
        <v>10350</v>
      </c>
      <c r="H11" s="57"/>
      <c r="I11" s="189">
        <f t="shared" si="1"/>
        <v>10350</v>
      </c>
      <c r="J11" s="772">
        <f>+K11/G11</f>
        <v>2320</v>
      </c>
      <c r="K11" s="195">
        <f>+'[10]VIP MF'!$C$21/1000</f>
        <v>24012000</v>
      </c>
      <c r="L11" s="130"/>
      <c r="M11" s="539">
        <f t="shared" si="2"/>
        <v>24012000</v>
      </c>
      <c r="N11" s="244"/>
      <c r="O11" s="749"/>
      <c r="P11" s="749"/>
      <c r="Y11" s="244"/>
      <c r="Z11" s="244"/>
    </row>
    <row r="12" spans="1:50" ht="15.75" thickBot="1">
      <c r="C12" s="610" t="s">
        <v>156</v>
      </c>
      <c r="D12" s="186">
        <f>+[9]BASE!$T$20</f>
        <v>206406.36999999985</v>
      </c>
      <c r="E12" s="57"/>
      <c r="F12" s="189">
        <f t="shared" si="0"/>
        <v>206406.36999999985</v>
      </c>
      <c r="G12" s="186">
        <f>+[9]BASE!$I$20</f>
        <v>179483.79999999987</v>
      </c>
      <c r="H12" s="57"/>
      <c r="I12" s="189">
        <f t="shared" si="1"/>
        <v>179483.79999999987</v>
      </c>
      <c r="J12" s="195">
        <f>+'[10]Vivienda Tipo 5'!$B$19/1000</f>
        <v>6000</v>
      </c>
      <c r="K12" s="195">
        <f>I12*$J$12</f>
        <v>1076902799.9999993</v>
      </c>
      <c r="L12" s="130">
        <f>SUM(L13:L13)</f>
        <v>0</v>
      </c>
      <c r="M12" s="539">
        <f t="shared" si="2"/>
        <v>1076902799.9999993</v>
      </c>
      <c r="N12" s="244"/>
      <c r="O12" s="749"/>
      <c r="P12" s="749"/>
      <c r="Y12" s="244"/>
      <c r="Z12" s="244"/>
    </row>
    <row r="13" spans="1:50" s="55" customFormat="1" ht="16.5" thickTop="1" thickBot="1">
      <c r="A13" s="90"/>
      <c r="B13" s="90"/>
      <c r="C13" s="611" t="s">
        <v>157</v>
      </c>
      <c r="D13" s="187">
        <f>SUM(D14:D14)</f>
        <v>9375</v>
      </c>
      <c r="E13" s="183"/>
      <c r="F13" s="188">
        <f t="shared" si="0"/>
        <v>9375</v>
      </c>
      <c r="G13" s="190">
        <f>SUM(G14:G14)</f>
        <v>7500</v>
      </c>
      <c r="H13" s="184"/>
      <c r="I13" s="188">
        <f t="shared" si="1"/>
        <v>7500</v>
      </c>
      <c r="J13" s="193"/>
      <c r="K13" s="193">
        <f>+K14</f>
        <v>60000000</v>
      </c>
      <c r="L13" s="192">
        <f>SUM(L14:L14)</f>
        <v>0</v>
      </c>
      <c r="M13" s="773">
        <f t="shared" si="2"/>
        <v>60000000</v>
      </c>
      <c r="N13" s="243"/>
      <c r="O13" s="749"/>
      <c r="P13" s="749"/>
      <c r="Q13" s="90"/>
      <c r="R13" s="90"/>
      <c r="S13" s="90"/>
      <c r="T13" s="90"/>
      <c r="U13" s="90"/>
      <c r="V13" s="90"/>
      <c r="W13" s="90"/>
      <c r="X13" s="90"/>
      <c r="Y13" s="243"/>
      <c r="Z13" s="243"/>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row>
    <row r="14" spans="1:50" ht="15.75" thickBot="1">
      <c r="C14" s="610" t="s">
        <v>158</v>
      </c>
      <c r="D14" s="186">
        <f>+[9]BASE!$W$20</f>
        <v>9375</v>
      </c>
      <c r="E14" s="57"/>
      <c r="F14" s="189">
        <f t="shared" si="0"/>
        <v>9375</v>
      </c>
      <c r="G14" s="191">
        <f>+[9]BASE!$L$20</f>
        <v>7500</v>
      </c>
      <c r="H14" s="101"/>
      <c r="I14" s="189">
        <f t="shared" si="1"/>
        <v>7500</v>
      </c>
      <c r="J14" s="195">
        <v>8000</v>
      </c>
      <c r="K14" s="195">
        <f>I14*$J$14</f>
        <v>60000000</v>
      </c>
      <c r="L14" s="130">
        <f>J14*H14</f>
        <v>0</v>
      </c>
      <c r="M14" s="539">
        <f t="shared" si="2"/>
        <v>60000000</v>
      </c>
      <c r="N14" s="244"/>
      <c r="O14" s="244"/>
      <c r="P14" s="244"/>
      <c r="Y14" s="244"/>
      <c r="Z14" s="244"/>
    </row>
    <row r="15" spans="1:50" s="55" customFormat="1" ht="16.5" thickTop="1" thickBot="1">
      <c r="A15" s="90"/>
      <c r="B15" s="90"/>
      <c r="C15" s="611" t="s">
        <v>159</v>
      </c>
      <c r="D15" s="185">
        <f>SUM(D16:D16)</f>
        <v>7500</v>
      </c>
      <c r="E15" s="100"/>
      <c r="F15" s="188">
        <f>SUM(F16:F16)</f>
        <v>7500</v>
      </c>
      <c r="G15" s="188">
        <f>SUM(G16:G16)</f>
        <v>6000</v>
      </c>
      <c r="H15" s="100"/>
      <c r="I15" s="188">
        <f>SUM(I16:I16)</f>
        <v>6000</v>
      </c>
      <c r="J15" s="193"/>
      <c r="K15" s="193">
        <f>SUM(K16:K16)</f>
        <v>42000000</v>
      </c>
      <c r="L15" s="192">
        <f>SUM(L16:L16)</f>
        <v>0</v>
      </c>
      <c r="M15" s="773">
        <f t="shared" si="2"/>
        <v>42000000</v>
      </c>
      <c r="N15" s="243"/>
      <c r="O15" s="243"/>
      <c r="P15" s="243"/>
      <c r="Q15" s="90"/>
      <c r="R15" s="90"/>
      <c r="S15" s="90"/>
      <c r="T15" s="90"/>
      <c r="U15" s="90"/>
      <c r="V15" s="90"/>
      <c r="W15" s="90"/>
      <c r="X15" s="90"/>
      <c r="Y15" s="243"/>
      <c r="Z15" s="243"/>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row>
    <row r="16" spans="1:50" ht="15.75" thickBot="1">
      <c r="C16" s="610" t="s">
        <v>160</v>
      </c>
      <c r="D16" s="186">
        <f>+[9]BASE!$X$20</f>
        <v>7500</v>
      </c>
      <c r="E16" s="57"/>
      <c r="F16" s="189">
        <f>SUM(D16:E16)</f>
        <v>7500</v>
      </c>
      <c r="G16" s="186">
        <f>+[9]BASE!$M$20</f>
        <v>6000</v>
      </c>
      <c r="H16" s="57"/>
      <c r="I16" s="189">
        <f>SUM(G16:H16)</f>
        <v>6000</v>
      </c>
      <c r="J16" s="195">
        <v>7000</v>
      </c>
      <c r="K16" s="195">
        <f>I16*$J$16</f>
        <v>42000000</v>
      </c>
      <c r="L16" s="130">
        <f>H16*$J$16</f>
        <v>0</v>
      </c>
      <c r="M16" s="539">
        <f t="shared" si="2"/>
        <v>42000000</v>
      </c>
      <c r="N16" s="243"/>
      <c r="O16" s="243"/>
      <c r="P16" s="243"/>
      <c r="Y16" s="243"/>
      <c r="Z16" s="243"/>
    </row>
    <row r="17" spans="3:13">
      <c r="C17" s="612" t="s">
        <v>68</v>
      </c>
      <c r="D17" s="613">
        <f>D9+D13+D15</f>
        <v>244566.36999999985</v>
      </c>
      <c r="E17" s="614"/>
      <c r="F17" s="615">
        <f>SUM(D17:E17)</f>
        <v>244566.36999999985</v>
      </c>
      <c r="G17" s="616">
        <f>G9+G13+G15</f>
        <v>212333.79999999987</v>
      </c>
      <c r="H17" s="617"/>
      <c r="I17" s="618">
        <f>SUM(G17:H17)</f>
        <v>212333.79999999987</v>
      </c>
      <c r="J17" s="619"/>
      <c r="K17" s="775">
        <f>+K9+K13+K15</f>
        <v>1237714799.9999993</v>
      </c>
      <c r="L17" s="775"/>
      <c r="M17" s="776">
        <f t="shared" si="2"/>
        <v>1237714799.9999993</v>
      </c>
    </row>
    <row r="18" spans="3:13" s="31" customFormat="1">
      <c r="F18" s="56"/>
    </row>
    <row r="19" spans="3:13" s="31" customFormat="1">
      <c r="D19" s="115"/>
      <c r="F19" s="56"/>
      <c r="J19" s="242"/>
    </row>
    <row r="20" spans="3:13" s="31" customFormat="1">
      <c r="F20" s="56"/>
      <c r="G20" s="318"/>
    </row>
    <row r="21" spans="3:13" s="31" customFormat="1">
      <c r="C21" s="319"/>
      <c r="D21" s="322"/>
      <c r="E21" s="323"/>
      <c r="F21" s="316"/>
      <c r="G21" s="293"/>
    </row>
    <row r="22" spans="3:13" s="31" customFormat="1">
      <c r="C22" s="319"/>
      <c r="D22" s="322"/>
      <c r="E22" s="323"/>
      <c r="F22" s="316"/>
      <c r="G22" s="293"/>
      <c r="J22" s="320"/>
    </row>
    <row r="23" spans="3:13" s="31" customFormat="1">
      <c r="C23" s="319"/>
      <c r="D23" s="322"/>
      <c r="E23" s="323"/>
      <c r="F23" s="316"/>
      <c r="G23" s="293"/>
      <c r="H23" s="317"/>
      <c r="I23" s="115"/>
      <c r="J23" s="321"/>
    </row>
    <row r="24" spans="3:13" s="31" customFormat="1">
      <c r="C24" s="319"/>
      <c r="D24" s="322"/>
      <c r="E24" s="323"/>
      <c r="F24" s="316"/>
      <c r="G24" s="293"/>
      <c r="H24" s="317"/>
      <c r="I24" s="115"/>
      <c r="J24" s="320"/>
    </row>
    <row r="25" spans="3:13" s="31" customFormat="1">
      <c r="C25" s="319"/>
      <c r="D25" s="322"/>
      <c r="E25" s="323"/>
      <c r="F25" s="316"/>
      <c r="G25" s="293"/>
      <c r="J25" s="320"/>
      <c r="M25" s="329"/>
    </row>
    <row r="26" spans="3:13" s="31" customFormat="1">
      <c r="C26" s="319"/>
      <c r="D26" s="324"/>
      <c r="E26" s="325"/>
      <c r="F26" s="316"/>
      <c r="G26" s="293"/>
      <c r="I26" s="115"/>
    </row>
    <row r="27" spans="3:13" s="31" customFormat="1">
      <c r="C27" s="286"/>
      <c r="D27" s="292"/>
      <c r="E27" s="315"/>
      <c r="G27" s="292"/>
    </row>
    <row r="28" spans="3:13" s="31" customFormat="1">
      <c r="C28" s="285"/>
      <c r="D28" s="313"/>
      <c r="E28" s="292"/>
      <c r="G28" s="292"/>
    </row>
    <row r="29" spans="3:13" s="31" customFormat="1">
      <c r="C29" s="285"/>
      <c r="D29" s="292"/>
      <c r="E29" s="292"/>
      <c r="G29" s="292"/>
      <c r="M29" s="329"/>
    </row>
    <row r="30" spans="3:13" s="31" customFormat="1">
      <c r="C30" s="285"/>
      <c r="D30" s="314"/>
      <c r="E30" s="292"/>
      <c r="G30" s="292"/>
    </row>
    <row r="31" spans="3:13" s="31" customFormat="1">
      <c r="C31" s="286"/>
      <c r="F31" s="293"/>
    </row>
    <row r="32" spans="3:13" s="31" customFormat="1">
      <c r="C32" s="285"/>
      <c r="F32" s="293"/>
    </row>
    <row r="33" spans="3:6" s="31" customFormat="1">
      <c r="C33" s="285"/>
      <c r="F33" s="293"/>
    </row>
    <row r="34" spans="3:6" s="31" customFormat="1">
      <c r="C34" s="286"/>
      <c r="F34" s="312"/>
    </row>
    <row r="35" spans="3:6" s="31" customFormat="1">
      <c r="F35" s="292"/>
    </row>
    <row r="36" spans="3:6" s="31" customFormat="1">
      <c r="F36" s="292"/>
    </row>
    <row r="37" spans="3:6" s="31" customFormat="1">
      <c r="F37" s="292"/>
    </row>
    <row r="38" spans="3:6" s="31" customFormat="1">
      <c r="F38" s="292"/>
    </row>
    <row r="39" spans="3:6" s="31" customFormat="1">
      <c r="F39" s="292"/>
    </row>
    <row r="40" spans="3:6" s="31" customFormat="1"/>
    <row r="41" spans="3:6" s="31" customFormat="1"/>
    <row r="42" spans="3:6" s="31" customFormat="1"/>
    <row r="43" spans="3:6" s="31" customFormat="1"/>
    <row r="44" spans="3:6" s="31" customFormat="1"/>
    <row r="45" spans="3:6" s="31" customFormat="1"/>
    <row r="46" spans="3:6" s="31" customFormat="1"/>
    <row r="47" spans="3:6" s="31" customFormat="1"/>
    <row r="48" spans="3:6"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row r="202" s="31" customFormat="1"/>
    <row r="203" s="31" customFormat="1"/>
    <row r="204" s="31" customFormat="1"/>
    <row r="205" s="31" customFormat="1"/>
    <row r="206" s="31" customFormat="1"/>
    <row r="207" s="31" customFormat="1"/>
    <row r="208" s="31" customFormat="1"/>
    <row r="209" s="31" customFormat="1"/>
    <row r="210" s="31" customFormat="1"/>
    <row r="211" s="31" customFormat="1"/>
    <row r="212" s="31" customFormat="1"/>
    <row r="213" s="31" customFormat="1"/>
    <row r="214" s="31" customFormat="1"/>
    <row r="215" s="31" customFormat="1"/>
    <row r="216" s="31" customFormat="1"/>
    <row r="217" s="31" customFormat="1"/>
    <row r="218" s="31" customFormat="1"/>
    <row r="219" s="31" customFormat="1"/>
    <row r="220" s="31" customFormat="1"/>
    <row r="221" s="31" customFormat="1"/>
    <row r="222" s="31" customFormat="1"/>
    <row r="223" s="31" customFormat="1"/>
    <row r="224" s="31" customFormat="1"/>
    <row r="225" s="31" customFormat="1"/>
    <row r="226" s="31" customFormat="1"/>
    <row r="227" s="31" customFormat="1"/>
    <row r="228" s="31" customFormat="1"/>
    <row r="229" s="31" customFormat="1"/>
    <row r="230" s="31" customFormat="1"/>
    <row r="231" s="31" customFormat="1"/>
    <row r="232" s="31" customFormat="1"/>
    <row r="233" s="31" customFormat="1"/>
    <row r="234" s="31" customFormat="1"/>
    <row r="235" s="31" customFormat="1"/>
    <row r="236" s="31" customFormat="1"/>
    <row r="237" s="31" customFormat="1"/>
    <row r="238" s="31" customFormat="1"/>
    <row r="239" s="31" customFormat="1"/>
    <row r="240" s="31" customFormat="1"/>
    <row r="241" s="31" customFormat="1"/>
    <row r="242" s="31" customFormat="1"/>
    <row r="243" s="31" customFormat="1"/>
    <row r="244" s="31" customFormat="1"/>
    <row r="245" s="31" customFormat="1"/>
    <row r="246" s="31" customFormat="1"/>
    <row r="247" s="31" customFormat="1"/>
    <row r="248" s="31" customFormat="1"/>
    <row r="249" s="31" customFormat="1"/>
    <row r="250" s="31" customFormat="1"/>
    <row r="251" s="31" customFormat="1"/>
    <row r="252" s="31" customFormat="1"/>
    <row r="253" s="31" customFormat="1"/>
    <row r="254" s="31" customFormat="1"/>
    <row r="255" s="31" customFormat="1"/>
    <row r="256" s="31" customFormat="1"/>
    <row r="257" s="31" customFormat="1"/>
    <row r="258" s="31" customFormat="1"/>
    <row r="259" s="31" customFormat="1"/>
    <row r="260" s="31" customFormat="1"/>
    <row r="261" s="31" customFormat="1"/>
    <row r="262" s="31" customFormat="1"/>
    <row r="263" s="31" customFormat="1"/>
    <row r="264" s="31" customFormat="1"/>
    <row r="265" s="31" customFormat="1"/>
    <row r="266" s="31" customFormat="1"/>
    <row r="267" s="31" customFormat="1"/>
    <row r="268" s="31" customFormat="1"/>
    <row r="269" s="31" customFormat="1"/>
    <row r="270" s="31" customFormat="1"/>
    <row r="271" s="31" customFormat="1"/>
    <row r="272" s="31" customFormat="1"/>
    <row r="273" s="31" customFormat="1"/>
    <row r="274" s="31" customFormat="1"/>
    <row r="275" s="31" customFormat="1"/>
    <row r="276" s="31" customFormat="1"/>
    <row r="277" s="31" customFormat="1"/>
    <row r="278" s="31" customFormat="1"/>
  </sheetData>
  <sheetProtection insertHyperlinks="0" deleteColumns="0" deleteRows="0"/>
  <mergeCells count="8">
    <mergeCell ref="C2:M2"/>
    <mergeCell ref="C7:C8"/>
    <mergeCell ref="J7:J8"/>
    <mergeCell ref="C3:M3"/>
    <mergeCell ref="C5:M5"/>
    <mergeCell ref="K7:L7"/>
    <mergeCell ref="D7:F7"/>
    <mergeCell ref="G7:I7"/>
  </mergeCells>
  <phoneticPr fontId="42" type="noConversion"/>
  <pageMargins left="0.7" right="0.7" top="0.75" bottom="0.75" header="0.3" footer="0.3"/>
  <pageSetup paperSize="9" scale="83" fitToHeight="0" orientation="landscape" horizontalDpi="4294967292" verticalDpi="4294967292"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499984740745262"/>
    <pageSetUpPr fitToPage="1"/>
  </sheetPr>
  <dimension ref="B1:Z116"/>
  <sheetViews>
    <sheetView topLeftCell="A102" zoomScale="75" zoomScaleNormal="75" workbookViewId="0">
      <selection activeCell="E123" sqref="E123"/>
    </sheetView>
  </sheetViews>
  <sheetFormatPr defaultColWidth="48.7109375" defaultRowHeight="15"/>
  <cols>
    <col min="1" max="1" width="5.5703125" style="45" customWidth="1"/>
    <col min="2" max="2" width="78.42578125" style="45" bestFit="1" customWidth="1"/>
    <col min="3" max="3" width="15.42578125" style="460" customWidth="1"/>
    <col min="4" max="4" width="11.7109375" style="460" customWidth="1"/>
    <col min="5" max="5" width="17.140625" style="423" bestFit="1" customWidth="1"/>
    <col min="6" max="6" width="15.140625" style="423" bestFit="1" customWidth="1"/>
    <col min="7" max="7" width="16.5703125" style="423" bestFit="1" customWidth="1"/>
    <col min="8" max="8" width="21" style="506" customWidth="1"/>
    <col min="9" max="9" width="15" style="430" customWidth="1"/>
    <col min="10" max="10" width="16.7109375" style="443" customWidth="1"/>
    <col min="11" max="11" width="26.42578125" style="677" customWidth="1"/>
    <col min="12" max="12" width="7.140625" style="460" bestFit="1" customWidth="1"/>
    <col min="13" max="13" width="4.85546875" style="45" bestFit="1" customWidth="1"/>
    <col min="14" max="58" width="15.7109375" style="45" customWidth="1"/>
    <col min="59" max="16384" width="48.7109375" style="45"/>
  </cols>
  <sheetData>
    <row r="1" spans="2:12" ht="20.25">
      <c r="B1" s="868" t="s">
        <v>14</v>
      </c>
      <c r="C1" s="869"/>
      <c r="D1" s="869"/>
      <c r="E1" s="869"/>
      <c r="F1" s="869"/>
      <c r="G1" s="869"/>
      <c r="H1" s="869"/>
      <c r="I1" s="869"/>
      <c r="J1" s="870"/>
    </row>
    <row r="2" spans="2:12" ht="20.25">
      <c r="B2" s="871" t="s">
        <v>161</v>
      </c>
      <c r="C2" s="872"/>
      <c r="D2" s="872"/>
      <c r="E2" s="872"/>
      <c r="F2" s="872"/>
      <c r="G2" s="872"/>
      <c r="H2" s="872"/>
      <c r="I2" s="872"/>
      <c r="J2" s="873"/>
    </row>
    <row r="3" spans="2:12">
      <c r="E3" s="430"/>
      <c r="F3" s="430"/>
      <c r="G3" s="430"/>
      <c r="H3" s="430"/>
    </row>
    <row r="4" spans="2:12" s="46" customFormat="1" ht="19.5">
      <c r="B4" s="692"/>
      <c r="C4" s="503"/>
      <c r="D4" s="503"/>
      <c r="E4" s="504" t="s">
        <v>162</v>
      </c>
      <c r="F4" s="504" t="s">
        <v>163</v>
      </c>
      <c r="G4" s="504" t="s">
        <v>164</v>
      </c>
      <c r="H4" s="504" t="s">
        <v>165</v>
      </c>
      <c r="I4" s="504" t="s">
        <v>166</v>
      </c>
      <c r="J4" s="505"/>
      <c r="K4" s="677"/>
      <c r="L4" s="678"/>
    </row>
    <row r="5" spans="2:12" ht="38.25">
      <c r="B5" s="453" t="s">
        <v>167</v>
      </c>
      <c r="C5" s="459" t="s">
        <v>168</v>
      </c>
      <c r="D5" s="459"/>
      <c r="E5" s="431" t="s">
        <v>169</v>
      </c>
      <c r="F5" s="431" t="s">
        <v>170</v>
      </c>
      <c r="G5" s="431" t="s">
        <v>169</v>
      </c>
      <c r="H5" s="431" t="s">
        <v>171</v>
      </c>
      <c r="I5" s="431" t="s">
        <v>172</v>
      </c>
      <c r="J5" s="431" t="s">
        <v>173</v>
      </c>
    </row>
    <row r="6" spans="2:12" ht="15.75">
      <c r="B6" s="454" t="s">
        <v>174</v>
      </c>
      <c r="C6" s="461"/>
      <c r="D6" s="461"/>
      <c r="E6" s="432"/>
      <c r="F6" s="432"/>
      <c r="G6" s="432"/>
      <c r="H6" s="432"/>
      <c r="I6" s="432"/>
      <c r="J6" s="445">
        <v>61206</v>
      </c>
    </row>
    <row r="7" spans="2:12">
      <c r="B7" s="455" t="s">
        <v>175</v>
      </c>
      <c r="C7" s="462">
        <v>3.3</v>
      </c>
      <c r="D7" s="462"/>
      <c r="E7" s="433"/>
      <c r="F7" s="433"/>
      <c r="G7" s="433"/>
      <c r="H7" s="433"/>
      <c r="I7" s="433"/>
      <c r="J7" s="446">
        <v>3.3</v>
      </c>
    </row>
    <row r="8" spans="2:12" ht="15.75">
      <c r="B8" s="456" t="s">
        <v>176</v>
      </c>
      <c r="C8" s="463"/>
      <c r="D8" s="463"/>
      <c r="E8" s="434"/>
      <c r="F8" s="434"/>
      <c r="G8" s="434"/>
      <c r="H8" s="434"/>
      <c r="I8" s="434"/>
      <c r="J8" s="447">
        <f>+J6*J7</f>
        <v>201979.8</v>
      </c>
    </row>
    <row r="9" spans="2:12" ht="15.75">
      <c r="B9" s="456" t="s">
        <v>177</v>
      </c>
      <c r="C9" s="463"/>
      <c r="D9" s="463"/>
      <c r="E9" s="434"/>
      <c r="F9" s="434"/>
      <c r="G9" s="434"/>
      <c r="H9" s="434"/>
      <c r="I9" s="434"/>
      <c r="J9" s="447">
        <f>+J10</f>
        <v>192983.79999999987</v>
      </c>
      <c r="K9" s="679">
        <f>+J10/J25</f>
        <v>0.59010883918275969</v>
      </c>
    </row>
    <row r="10" spans="2:12" ht="31.5">
      <c r="B10" s="456" t="s">
        <v>178</v>
      </c>
      <c r="C10" s="463"/>
      <c r="D10" s="463"/>
      <c r="E10" s="434">
        <f>SUM(E11:E13)</f>
        <v>86500.908535489594</v>
      </c>
      <c r="F10" s="434">
        <f>SUM(F11:F13)</f>
        <v>0</v>
      </c>
      <c r="G10" s="434">
        <f>SUM(G11:G13)</f>
        <v>64441.446540880454</v>
      </c>
      <c r="H10" s="434">
        <f>SUM(H11:H13)</f>
        <v>40541.444923629795</v>
      </c>
      <c r="I10" s="434">
        <f>SUM(I11:I13)</f>
        <v>1500</v>
      </c>
      <c r="J10" s="447">
        <f t="shared" ref="J10:J25" si="0">SUM(E10:I10)</f>
        <v>192983.79999999987</v>
      </c>
      <c r="K10" s="680">
        <f>+J8-J9</f>
        <v>8996.0000000001164</v>
      </c>
      <c r="L10" s="681">
        <f>+K10/J8</f>
        <v>4.453910737608472E-2</v>
      </c>
    </row>
    <row r="11" spans="2:12">
      <c r="B11" s="457" t="s">
        <v>179</v>
      </c>
      <c r="C11" s="464"/>
      <c r="D11" s="464"/>
      <c r="E11" s="433">
        <f>+E30</f>
        <v>84500.908535489594</v>
      </c>
      <c r="F11" s="433">
        <f>+F30</f>
        <v>0</v>
      </c>
      <c r="G11" s="433">
        <f>+G30</f>
        <v>56441.446540880454</v>
      </c>
      <c r="H11" s="433">
        <f>+H30</f>
        <v>38541.444923629795</v>
      </c>
      <c r="I11" s="433">
        <f>+I30</f>
        <v>0</v>
      </c>
      <c r="J11" s="446">
        <f t="shared" si="0"/>
        <v>179483.79999999987</v>
      </c>
    </row>
    <row r="12" spans="2:12">
      <c r="B12" s="457" t="s">
        <v>180</v>
      </c>
      <c r="C12" s="465"/>
      <c r="D12" s="465"/>
      <c r="E12" s="435">
        <f>+E64</f>
        <v>2000</v>
      </c>
      <c r="F12" s="435">
        <f>+F64</f>
        <v>0</v>
      </c>
      <c r="G12" s="435">
        <f>+G64</f>
        <v>2000</v>
      </c>
      <c r="H12" s="435">
        <f>+H64</f>
        <v>2000</v>
      </c>
      <c r="I12" s="435">
        <f>+I64</f>
        <v>1500</v>
      </c>
      <c r="J12" s="448">
        <f t="shared" si="0"/>
        <v>7500</v>
      </c>
    </row>
    <row r="13" spans="2:12">
      <c r="B13" s="457" t="s">
        <v>181</v>
      </c>
      <c r="C13" s="465"/>
      <c r="D13" s="465"/>
      <c r="E13" s="435">
        <f>+E77</f>
        <v>0</v>
      </c>
      <c r="F13" s="435">
        <f>+F77</f>
        <v>0</v>
      </c>
      <c r="G13" s="435">
        <f>+G77</f>
        <v>6000</v>
      </c>
      <c r="H13" s="435">
        <f>+H77</f>
        <v>0</v>
      </c>
      <c r="I13" s="435">
        <f>+I77</f>
        <v>0</v>
      </c>
      <c r="J13" s="448">
        <f t="shared" si="0"/>
        <v>6000</v>
      </c>
    </row>
    <row r="14" spans="2:12" ht="15.75">
      <c r="B14" s="500" t="s">
        <v>182</v>
      </c>
      <c r="C14" s="463"/>
      <c r="D14" s="463"/>
      <c r="E14" s="436">
        <f>SUM(E15:E17)</f>
        <v>0</v>
      </c>
      <c r="F14" s="436">
        <f>SUM(F15:F17)</f>
        <v>19350</v>
      </c>
      <c r="G14" s="436">
        <f>SUM(G15:G17)</f>
        <v>0</v>
      </c>
      <c r="H14" s="436">
        <f>SUM(H15:H17)</f>
        <v>800</v>
      </c>
      <c r="I14" s="436">
        <f>SUM(I15:I17)</f>
        <v>0</v>
      </c>
      <c r="J14" s="447">
        <f>SUM(E14:I14)</f>
        <v>20150</v>
      </c>
    </row>
    <row r="15" spans="2:12" ht="15.75">
      <c r="B15" s="457" t="s">
        <v>183</v>
      </c>
      <c r="C15" s="466"/>
      <c r="D15" s="466"/>
      <c r="E15" s="433">
        <f>+E49</f>
        <v>0</v>
      </c>
      <c r="F15" s="433">
        <f>+F49</f>
        <v>9000</v>
      </c>
      <c r="G15" s="433">
        <f>+G49</f>
        <v>0</v>
      </c>
      <c r="H15" s="433">
        <f>+H49</f>
        <v>0</v>
      </c>
      <c r="I15" s="433">
        <f>+I49</f>
        <v>0</v>
      </c>
      <c r="J15" s="446">
        <f>SUM(E15:I15)</f>
        <v>9000</v>
      </c>
      <c r="K15" s="693" t="s">
        <v>184</v>
      </c>
    </row>
    <row r="16" spans="2:12" ht="15.75">
      <c r="B16" s="457" t="s">
        <v>185</v>
      </c>
      <c r="C16" s="466"/>
      <c r="D16" s="466"/>
      <c r="E16" s="433"/>
      <c r="F16" s="433">
        <f>+F105</f>
        <v>10350</v>
      </c>
      <c r="G16" s="433"/>
      <c r="H16" s="433"/>
      <c r="I16" s="433"/>
      <c r="J16" s="446">
        <f>SUM(E16:I16)</f>
        <v>10350</v>
      </c>
      <c r="K16" s="693"/>
    </row>
    <row r="17" spans="2:26" ht="15.75">
      <c r="B17" s="457" t="s">
        <v>186</v>
      </c>
      <c r="C17" s="466"/>
      <c r="D17" s="466"/>
      <c r="E17" s="433">
        <f>+E90</f>
        <v>0</v>
      </c>
      <c r="F17" s="433">
        <f>+F90</f>
        <v>0</v>
      </c>
      <c r="G17" s="433">
        <f>+G90</f>
        <v>0</v>
      </c>
      <c r="H17" s="433">
        <f>+H90</f>
        <v>800</v>
      </c>
      <c r="I17" s="433">
        <f>+I90</f>
        <v>0</v>
      </c>
      <c r="J17" s="446">
        <f>SUM(E17:I17)</f>
        <v>800</v>
      </c>
      <c r="K17" s="693" t="s">
        <v>187</v>
      </c>
    </row>
    <row r="18" spans="2:26" ht="31.5">
      <c r="B18" s="456" t="s">
        <v>188</v>
      </c>
      <c r="C18" s="463"/>
      <c r="D18" s="463"/>
      <c r="E18" s="436">
        <f>SUM(E19:E21)</f>
        <v>48942.983737381728</v>
      </c>
      <c r="F18" s="436">
        <f>SUM(F19:F21)</f>
        <v>2291.875</v>
      </c>
      <c r="G18" s="436">
        <f>SUM(G19:G21)</f>
        <v>36935.199061228253</v>
      </c>
      <c r="H18" s="436">
        <f>SUM(H19:H21)</f>
        <v>23983.250216095868</v>
      </c>
      <c r="I18" s="436">
        <f>SUM(I19:I21)</f>
        <v>1743.75</v>
      </c>
      <c r="J18" s="447">
        <f t="shared" si="0"/>
        <v>113897.05801470585</v>
      </c>
    </row>
    <row r="19" spans="2:26">
      <c r="B19" s="457" t="s">
        <v>189</v>
      </c>
      <c r="C19" s="466"/>
      <c r="D19" s="466"/>
      <c r="E19" s="433">
        <f>+E31+E50+E65+E78+E91</f>
        <v>15578.591702341302</v>
      </c>
      <c r="F19" s="433">
        <f>+F31+F50+F65+F78+F91+F106</f>
        <v>2050</v>
      </c>
      <c r="G19" s="433">
        <f>+G31+G50+G65+G78+G91</f>
        <v>12126.921938586747</v>
      </c>
      <c r="H19" s="433">
        <f>+H31+H50+H65+H78+H91</f>
        <v>7658.0981237778078</v>
      </c>
      <c r="I19" s="433">
        <f>+I31+I50+I65+I78+I91</f>
        <v>500</v>
      </c>
      <c r="J19" s="446">
        <f t="shared" si="0"/>
        <v>37913.611764705856</v>
      </c>
    </row>
    <row r="20" spans="2:26">
      <c r="B20" s="457" t="s">
        <v>190</v>
      </c>
      <c r="C20" s="466"/>
      <c r="D20" s="466"/>
      <c r="E20" s="433">
        <f>+E39+E55+E68+E81+E94</f>
        <v>1609.3920350404298</v>
      </c>
      <c r="F20" s="433">
        <f>+F39+F55+F68+F81+F94+F111</f>
        <v>241.875</v>
      </c>
      <c r="G20" s="433">
        <f t="shared" ref="E20:I24" si="1">+G39+G55+G68+G81+G94</f>
        <v>1158.2771226415084</v>
      </c>
      <c r="H20" s="433">
        <f t="shared" si="1"/>
        <v>757.65209231805864</v>
      </c>
      <c r="I20" s="433">
        <f t="shared" si="1"/>
        <v>18.75</v>
      </c>
      <c r="J20" s="446">
        <f t="shared" si="0"/>
        <v>3785.9462499999972</v>
      </c>
    </row>
    <row r="21" spans="2:26">
      <c r="B21" s="457" t="s">
        <v>191</v>
      </c>
      <c r="C21" s="466"/>
      <c r="D21" s="466"/>
      <c r="E21" s="433">
        <f>+E40+E56+E69+E82+E95</f>
        <v>31755</v>
      </c>
      <c r="F21" s="433">
        <f t="shared" si="1"/>
        <v>0</v>
      </c>
      <c r="G21" s="433">
        <f t="shared" si="1"/>
        <v>23650</v>
      </c>
      <c r="H21" s="433">
        <f t="shared" si="1"/>
        <v>15567.500000000002</v>
      </c>
      <c r="I21" s="433">
        <f t="shared" si="1"/>
        <v>1225</v>
      </c>
      <c r="J21" s="446">
        <f t="shared" si="0"/>
        <v>72197.5</v>
      </c>
    </row>
    <row r="22" spans="2:26" s="501" customFormat="1" ht="12.75">
      <c r="B22" s="691" t="s">
        <v>192</v>
      </c>
      <c r="C22" s="496"/>
      <c r="D22" s="497"/>
      <c r="E22" s="467">
        <f t="shared" si="1"/>
        <v>1108.4000000000001</v>
      </c>
      <c r="F22" s="467">
        <f>+F41+F57+F70+F83+F96+F113</f>
        <v>62</v>
      </c>
      <c r="G22" s="467">
        <f t="shared" si="1"/>
        <v>781</v>
      </c>
      <c r="H22" s="467">
        <f t="shared" si="1"/>
        <v>512.90000000000009</v>
      </c>
      <c r="I22" s="467">
        <f t="shared" si="1"/>
        <v>6</v>
      </c>
      <c r="J22" s="467">
        <f>SUM(E22:I22)</f>
        <v>2470.3000000000002</v>
      </c>
      <c r="K22" s="677">
        <f>+K41+K57+K70+K83+K96</f>
        <v>3385</v>
      </c>
      <c r="L22" s="682">
        <f>+K22-J22</f>
        <v>914.69999999999982</v>
      </c>
    </row>
    <row r="23" spans="2:26" s="501" customFormat="1" ht="12.75">
      <c r="B23" s="691" t="s">
        <v>193</v>
      </c>
      <c r="C23" s="496"/>
      <c r="D23" s="497"/>
      <c r="E23" s="467">
        <f t="shared" si="1"/>
        <v>161.80000000000001</v>
      </c>
      <c r="F23" s="467">
        <f>+F42+F58+F71+F84+F97+F114</f>
        <v>26</v>
      </c>
      <c r="G23" s="467">
        <f t="shared" si="1"/>
        <v>165</v>
      </c>
      <c r="H23" s="467">
        <f t="shared" si="1"/>
        <v>109.8</v>
      </c>
      <c r="I23" s="467">
        <f t="shared" si="1"/>
        <v>43</v>
      </c>
      <c r="J23" s="467">
        <f t="shared" si="0"/>
        <v>505.6</v>
      </c>
      <c r="K23" s="677">
        <f>+K42+K58+K71+K84+K97</f>
        <v>458</v>
      </c>
      <c r="L23" s="682">
        <f>+K23-J23</f>
        <v>-47.600000000000023</v>
      </c>
    </row>
    <row r="24" spans="2:26" s="429" customFormat="1" ht="15.75">
      <c r="B24" s="502" t="s">
        <v>194</v>
      </c>
      <c r="C24" s="467"/>
      <c r="D24" s="467"/>
      <c r="E24" s="428">
        <f>+E43+E59+E72+E85+E98</f>
        <v>1270.2</v>
      </c>
      <c r="F24" s="428">
        <f>+F43+F59+F72+F85+F98+F115</f>
        <v>88</v>
      </c>
      <c r="G24" s="428">
        <f t="shared" si="1"/>
        <v>946</v>
      </c>
      <c r="H24" s="428">
        <f t="shared" si="1"/>
        <v>622.70000000000005</v>
      </c>
      <c r="I24" s="428">
        <f t="shared" si="1"/>
        <v>49</v>
      </c>
      <c r="J24" s="452">
        <f t="shared" si="0"/>
        <v>2975.8999999999996</v>
      </c>
      <c r="K24" s="677"/>
      <c r="L24" s="683"/>
      <c r="M24" s="684"/>
      <c r="N24" s="684"/>
      <c r="O24" s="684"/>
      <c r="P24" s="684"/>
      <c r="Q24" s="684"/>
      <c r="R24" s="684"/>
      <c r="S24" s="684"/>
      <c r="T24" s="684"/>
      <c r="U24" s="684"/>
      <c r="V24" s="684"/>
      <c r="W24" s="684"/>
      <c r="X24" s="684"/>
      <c r="Y24" s="684"/>
      <c r="Z24" s="684"/>
    </row>
    <row r="25" spans="2:26" ht="15.75">
      <c r="B25" s="458" t="s">
        <v>195</v>
      </c>
      <c r="C25" s="468"/>
      <c r="D25" s="468"/>
      <c r="E25" s="438">
        <f>+E10+E14+E18</f>
        <v>135443.89227287134</v>
      </c>
      <c r="F25" s="438">
        <f>+F10+F14+F18</f>
        <v>21641.875</v>
      </c>
      <c r="G25" s="438">
        <f>+G10+G14+G18</f>
        <v>101376.64560210871</v>
      </c>
      <c r="H25" s="438">
        <f>+H10+H14+H18</f>
        <v>65324.695139725663</v>
      </c>
      <c r="I25" s="438">
        <f>+I10+I14+I18</f>
        <v>3243.75</v>
      </c>
      <c r="J25" s="450">
        <f t="shared" si="0"/>
        <v>327030.85801470571</v>
      </c>
      <c r="K25" s="679">
        <v>1</v>
      </c>
    </row>
    <row r="26" spans="2:26">
      <c r="C26" s="45"/>
      <c r="D26" s="45"/>
      <c r="E26" s="45"/>
      <c r="F26" s="45"/>
      <c r="G26" s="45"/>
      <c r="H26" s="45"/>
      <c r="I26" s="45"/>
      <c r="J26" s="45"/>
      <c r="K26" s="45"/>
      <c r="L26" s="45"/>
    </row>
    <row r="27" spans="2:26" ht="19.5">
      <c r="B27" s="453" t="s">
        <v>196</v>
      </c>
      <c r="C27" s="459"/>
      <c r="D27" s="459"/>
      <c r="E27" s="431" t="s">
        <v>197</v>
      </c>
      <c r="F27" s="431" t="s">
        <v>198</v>
      </c>
      <c r="G27" s="431" t="s">
        <v>164</v>
      </c>
      <c r="H27" s="431" t="s">
        <v>199</v>
      </c>
      <c r="I27" s="431" t="s">
        <v>200</v>
      </c>
      <c r="J27" s="431">
        <f>SUM(E27:I27)</f>
        <v>0</v>
      </c>
    </row>
    <row r="28" spans="2:26" s="47" customFormat="1" ht="38.25">
      <c r="B28" s="426" t="s">
        <v>201</v>
      </c>
      <c r="C28" s="459" t="s">
        <v>168</v>
      </c>
      <c r="D28" s="459"/>
      <c r="E28" s="431" t="s">
        <v>169</v>
      </c>
      <c r="F28" s="431" t="s">
        <v>170</v>
      </c>
      <c r="G28" s="431" t="s">
        <v>169</v>
      </c>
      <c r="H28" s="431" t="s">
        <v>169</v>
      </c>
      <c r="I28" s="431" t="s">
        <v>172</v>
      </c>
      <c r="J28" s="444">
        <f>SUM(E28:I28)</f>
        <v>0</v>
      </c>
      <c r="K28" s="677"/>
      <c r="L28" s="678"/>
    </row>
    <row r="29" spans="2:26" ht="15.75">
      <c r="B29" s="456" t="s">
        <v>202</v>
      </c>
      <c r="C29" s="470"/>
      <c r="D29" s="471"/>
      <c r="E29" s="436">
        <f>SUM(E30:E31)</f>
        <v>99412.833571164228</v>
      </c>
      <c r="F29" s="436">
        <f>SUM(F30:F31)</f>
        <v>0</v>
      </c>
      <c r="G29" s="436">
        <f>SUM(G30:G31)</f>
        <v>66401.701812800529</v>
      </c>
      <c r="H29" s="436">
        <f>SUM(H30:H31)</f>
        <v>45342.876380740934</v>
      </c>
      <c r="I29" s="436">
        <f>SUM(I30:I31)</f>
        <v>0</v>
      </c>
      <c r="J29" s="436">
        <f>+J30+J31</f>
        <v>211157.41176470573</v>
      </c>
    </row>
    <row r="30" spans="2:26">
      <c r="B30" s="457" t="s">
        <v>203</v>
      </c>
      <c r="C30" s="472">
        <f>1-C31</f>
        <v>0.85</v>
      </c>
      <c r="D30" s="473"/>
      <c r="E30" s="433">
        <f>+[9]BASE!$I$15</f>
        <v>84500.908535489594</v>
      </c>
      <c r="F30" s="433">
        <f>+F33*F32</f>
        <v>0</v>
      </c>
      <c r="G30" s="433">
        <f>+G33*G32</f>
        <v>56441.446540880454</v>
      </c>
      <c r="H30" s="433">
        <f>+H33*H32</f>
        <v>38541.444923629795</v>
      </c>
      <c r="I30" s="433">
        <f>+I33*I32</f>
        <v>0</v>
      </c>
      <c r="J30" s="433">
        <f>+SUM(E30:H30)</f>
        <v>179483.79999999987</v>
      </c>
    </row>
    <row r="31" spans="2:26">
      <c r="B31" s="457" t="s">
        <v>189</v>
      </c>
      <c r="C31" s="472">
        <v>0.15</v>
      </c>
      <c r="D31" s="473"/>
      <c r="E31" s="433">
        <f t="shared" ref="E31:J31" si="2">+($C$31/(1-$C$31))*E30</f>
        <v>14911.925035674636</v>
      </c>
      <c r="F31" s="433">
        <f t="shared" si="2"/>
        <v>0</v>
      </c>
      <c r="G31" s="433">
        <f t="shared" si="2"/>
        <v>9960.2552719200812</v>
      </c>
      <c r="H31" s="433">
        <f t="shared" si="2"/>
        <v>6801.4314571111408</v>
      </c>
      <c r="I31" s="433">
        <f t="shared" si="2"/>
        <v>0</v>
      </c>
      <c r="J31" s="433">
        <f t="shared" si="2"/>
        <v>31673.611764705864</v>
      </c>
    </row>
    <row r="32" spans="2:26">
      <c r="B32" s="457" t="s">
        <v>204</v>
      </c>
      <c r="C32" s="474"/>
      <c r="D32" s="475"/>
      <c r="E32" s="433">
        <f>+E30/E33</f>
        <v>80.630637915543502</v>
      </c>
      <c r="F32" s="433"/>
      <c r="G32" s="433">
        <f>+E32</f>
        <v>80.630637915543502</v>
      </c>
      <c r="H32" s="433">
        <f>+G32</f>
        <v>80.630637915543502</v>
      </c>
      <c r="I32" s="433"/>
      <c r="J32" s="433">
        <f>+J30/J33</f>
        <v>80.630637915543517</v>
      </c>
    </row>
    <row r="33" spans="2:12">
      <c r="B33" s="457" t="s">
        <v>205</v>
      </c>
      <c r="C33" s="507">
        <v>3255</v>
      </c>
      <c r="D33" s="475"/>
      <c r="E33" s="433">
        <f>+[9]BASE!$E$15</f>
        <v>1048</v>
      </c>
      <c r="F33" s="433"/>
      <c r="G33" s="433">
        <f>+[9]BASE!$E$17</f>
        <v>700</v>
      </c>
      <c r="H33" s="433">
        <f>+[9]BASE!$E$18</f>
        <v>478</v>
      </c>
      <c r="I33" s="433"/>
      <c r="J33" s="433">
        <f>+SUM(E33:H33)</f>
        <v>2226</v>
      </c>
    </row>
    <row r="34" spans="2:12" s="501" customFormat="1">
      <c r="B34" s="689" t="s">
        <v>206</v>
      </c>
      <c r="C34" s="508">
        <v>3255</v>
      </c>
      <c r="D34" s="497"/>
      <c r="E34" s="433">
        <f>ROUND($C$34*E36,0)</f>
        <v>1833</v>
      </c>
      <c r="F34" s="498">
        <f>ROUND($C$34*F36,0)</f>
        <v>0</v>
      </c>
      <c r="G34" s="498">
        <f>ROUND($C$34*G36,0)</f>
        <v>1069</v>
      </c>
      <c r="H34" s="498">
        <f>ROUND($C$34*H36,0)</f>
        <v>353</v>
      </c>
      <c r="I34" s="498"/>
      <c r="J34" s="498">
        <f>SUM(E34:I34)</f>
        <v>3255</v>
      </c>
      <c r="L34" s="677">
        <f>+J34+F52</f>
        <v>3455</v>
      </c>
    </row>
    <row r="35" spans="2:12" s="501" customFormat="1">
      <c r="B35" s="689" t="s">
        <v>207</v>
      </c>
      <c r="C35" s="496"/>
      <c r="D35" s="497"/>
      <c r="E35" s="433">
        <f>+[9]BASE!$D$15</f>
        <v>12379.33</v>
      </c>
      <c r="F35" s="498"/>
      <c r="G35" s="433">
        <f>+[9]BASE!$D$17</f>
        <v>7217.27</v>
      </c>
      <c r="H35" s="433">
        <f>+[9]BASE!$D$18</f>
        <v>2385.4499999999998</v>
      </c>
      <c r="I35" s="498"/>
      <c r="J35" s="433">
        <f>SUM(E35:I35)</f>
        <v>21982.05</v>
      </c>
      <c r="K35" s="677"/>
      <c r="L35" s="460"/>
    </row>
    <row r="36" spans="2:12" s="501" customFormat="1" ht="12.75">
      <c r="B36" s="689" t="s">
        <v>208</v>
      </c>
      <c r="C36" s="496"/>
      <c r="D36" s="497"/>
      <c r="E36" s="499">
        <f>+E35/$J$35</f>
        <v>0.56315630252865412</v>
      </c>
      <c r="F36" s="499">
        <f>+F35/$J$35</f>
        <v>0</v>
      </c>
      <c r="G36" s="499">
        <f>+G35/$J$35</f>
        <v>0.32832561112362135</v>
      </c>
      <c r="H36" s="499">
        <f>+H35/$J$35</f>
        <v>0.10851808634772461</v>
      </c>
      <c r="I36" s="499">
        <f>+I35/$J$35</f>
        <v>0</v>
      </c>
      <c r="J36" s="499"/>
      <c r="K36" s="677"/>
      <c r="L36" s="460"/>
    </row>
    <row r="37" spans="2:12" ht="15.75">
      <c r="B37" s="456" t="s">
        <v>209</v>
      </c>
      <c r="C37" s="476">
        <f>1/80*10</f>
        <v>0.125</v>
      </c>
      <c r="D37" s="477"/>
      <c r="E37" s="436">
        <f t="shared" ref="E37:J37" si="3">+E30*$C$37</f>
        <v>10562.613566936199</v>
      </c>
      <c r="F37" s="436">
        <f t="shared" si="3"/>
        <v>0</v>
      </c>
      <c r="G37" s="436">
        <f t="shared" si="3"/>
        <v>7055.1808176100567</v>
      </c>
      <c r="H37" s="436">
        <f t="shared" si="3"/>
        <v>4817.6806154537244</v>
      </c>
      <c r="I37" s="436">
        <f t="shared" si="3"/>
        <v>0</v>
      </c>
      <c r="J37" s="436">
        <f t="shared" si="3"/>
        <v>22435.474999999984</v>
      </c>
    </row>
    <row r="38" spans="2:12">
      <c r="B38" s="690" t="s">
        <v>210</v>
      </c>
      <c r="C38" s="478">
        <v>0.4</v>
      </c>
      <c r="D38" s="479"/>
      <c r="E38" s="437">
        <f t="shared" ref="E38:J38" si="4">+E37*$C$38</f>
        <v>4225.0454267744799</v>
      </c>
      <c r="F38" s="437">
        <f t="shared" si="4"/>
        <v>0</v>
      </c>
      <c r="G38" s="437">
        <f t="shared" si="4"/>
        <v>2822.072327044023</v>
      </c>
      <c r="H38" s="437">
        <f t="shared" si="4"/>
        <v>1927.0722461814898</v>
      </c>
      <c r="I38" s="437">
        <f t="shared" si="4"/>
        <v>0</v>
      </c>
      <c r="J38" s="437">
        <f t="shared" si="4"/>
        <v>8974.1899999999932</v>
      </c>
    </row>
    <row r="39" spans="2:12">
      <c r="B39" s="457" t="s">
        <v>190</v>
      </c>
      <c r="C39" s="478">
        <v>0.15</v>
      </c>
      <c r="D39" s="479"/>
      <c r="E39" s="437">
        <f t="shared" ref="E39:J39" si="5">+E37*$C$39</f>
        <v>1584.3920350404298</v>
      </c>
      <c r="F39" s="437">
        <f t="shared" si="5"/>
        <v>0</v>
      </c>
      <c r="G39" s="437">
        <f t="shared" si="5"/>
        <v>1058.2771226415084</v>
      </c>
      <c r="H39" s="437">
        <f t="shared" si="5"/>
        <v>722.65209231805864</v>
      </c>
      <c r="I39" s="437">
        <f t="shared" si="5"/>
        <v>0</v>
      </c>
      <c r="J39" s="437">
        <f t="shared" si="5"/>
        <v>3365.3212499999977</v>
      </c>
    </row>
    <row r="40" spans="2:12" ht="15.75">
      <c r="B40" s="456" t="s">
        <v>211</v>
      </c>
      <c r="C40" s="480">
        <v>25</v>
      </c>
      <c r="D40" s="481"/>
      <c r="E40" s="436">
        <f>+E43*$C$40</f>
        <v>30130</v>
      </c>
      <c r="F40" s="436"/>
      <c r="G40" s="436">
        <f>+G43*$C$40</f>
        <v>20125</v>
      </c>
      <c r="H40" s="436">
        <f>+H43*$C$40</f>
        <v>13742.500000000002</v>
      </c>
      <c r="I40" s="436"/>
      <c r="J40" s="436">
        <f>+J43*$C$40</f>
        <v>63997.5</v>
      </c>
    </row>
    <row r="41" spans="2:12" s="440" customFormat="1">
      <c r="B41" s="688" t="s">
        <v>192</v>
      </c>
      <c r="C41" s="482"/>
      <c r="D41" s="483">
        <v>1.05</v>
      </c>
      <c r="E41" s="439">
        <f>+D41*E33</f>
        <v>1100.4000000000001</v>
      </c>
      <c r="F41" s="439">
        <f>ROUND(F33*$C$41,0)</f>
        <v>0</v>
      </c>
      <c r="G41" s="439">
        <f>+D41*G33</f>
        <v>735</v>
      </c>
      <c r="H41" s="439">
        <f>+D41*H33</f>
        <v>501.90000000000003</v>
      </c>
      <c r="I41" s="439">
        <f>ROUND(I33*$C$41,0)</f>
        <v>0</v>
      </c>
      <c r="J41" s="433">
        <f>+SUM(E41:H41)</f>
        <v>2337.3000000000002</v>
      </c>
      <c r="K41" s="677">
        <f>1496+1360+425</f>
        <v>3281</v>
      </c>
      <c r="L41" s="685"/>
    </row>
    <row r="42" spans="2:12" s="440" customFormat="1">
      <c r="B42" s="688" t="s">
        <v>212</v>
      </c>
      <c r="C42" s="482">
        <v>10</v>
      </c>
      <c r="D42" s="483">
        <f>+E42/E33</f>
        <v>9.9999999999999992E-2</v>
      </c>
      <c r="E42" s="439">
        <f>+E33/10</f>
        <v>104.8</v>
      </c>
      <c r="F42" s="439">
        <f>ROUND(F33/$C$42,0)</f>
        <v>0</v>
      </c>
      <c r="G42" s="439">
        <f>+G33/10</f>
        <v>70</v>
      </c>
      <c r="H42" s="439">
        <f>+H33/10</f>
        <v>47.8</v>
      </c>
      <c r="I42" s="439">
        <f>ROUND(I33/$C$42,0)</f>
        <v>0</v>
      </c>
      <c r="J42" s="433">
        <f>+SUM(E42:H42)</f>
        <v>222.60000000000002</v>
      </c>
      <c r="K42" s="677">
        <f>88+80+25</f>
        <v>193</v>
      </c>
      <c r="L42" s="685"/>
    </row>
    <row r="43" spans="2:12" s="440" customFormat="1">
      <c r="B43" s="688" t="s">
        <v>194</v>
      </c>
      <c r="C43" s="484"/>
      <c r="D43" s="485"/>
      <c r="E43" s="439">
        <f>SUM(E41:E42)</f>
        <v>1205.2</v>
      </c>
      <c r="F43" s="437">
        <f>SUM(F41:F42)</f>
        <v>0</v>
      </c>
      <c r="G43" s="439">
        <f>SUM(G41:G42)</f>
        <v>805</v>
      </c>
      <c r="H43" s="439">
        <f>SUM(H41:H42)</f>
        <v>549.70000000000005</v>
      </c>
      <c r="I43" s="437">
        <f>SUM(I41:I42)</f>
        <v>0</v>
      </c>
      <c r="J43" s="433">
        <f>+J41+J42</f>
        <v>2559.9</v>
      </c>
      <c r="K43" s="677"/>
      <c r="L43" s="685"/>
    </row>
    <row r="44" spans="2:12" ht="15.75">
      <c r="B44" s="458" t="s">
        <v>213</v>
      </c>
      <c r="C44" s="486"/>
      <c r="D44" s="487"/>
      <c r="E44" s="438">
        <f t="shared" ref="E44:J44" si="6">SUM(E28:E29,E39,E40)</f>
        <v>131127.22560620465</v>
      </c>
      <c r="F44" s="438">
        <f t="shared" si="6"/>
        <v>0</v>
      </c>
      <c r="G44" s="438">
        <f t="shared" si="6"/>
        <v>87584.978935442035</v>
      </c>
      <c r="H44" s="438">
        <f t="shared" si="6"/>
        <v>59808.028473058992</v>
      </c>
      <c r="I44" s="438">
        <f t="shared" si="6"/>
        <v>0</v>
      </c>
      <c r="J44" s="438">
        <f t="shared" si="6"/>
        <v>278520.23301470571</v>
      </c>
    </row>
    <row r="45" spans="2:12">
      <c r="C45" s="45"/>
      <c r="D45" s="45"/>
      <c r="E45" s="45"/>
      <c r="F45" s="45"/>
      <c r="G45" s="45"/>
      <c r="H45" s="45"/>
      <c r="I45" s="45"/>
      <c r="J45" s="45"/>
      <c r="K45" s="45"/>
      <c r="L45" s="45"/>
    </row>
    <row r="46" spans="2:12" ht="19.5">
      <c r="B46" s="453" t="s">
        <v>214</v>
      </c>
      <c r="C46" s="459"/>
      <c r="D46" s="459"/>
      <c r="E46" s="431" t="s">
        <v>197</v>
      </c>
      <c r="F46" s="431" t="s">
        <v>198</v>
      </c>
      <c r="G46" s="431" t="s">
        <v>164</v>
      </c>
      <c r="H46" s="431" t="s">
        <v>199</v>
      </c>
      <c r="I46" s="431" t="s">
        <v>200</v>
      </c>
      <c r="J46" s="431">
        <f>SUM(E46:I46)</f>
        <v>0</v>
      </c>
    </row>
    <row r="47" spans="2:12" s="46" customFormat="1" ht="15.75">
      <c r="B47" s="456" t="s">
        <v>215</v>
      </c>
      <c r="C47" s="480"/>
      <c r="D47" s="481"/>
      <c r="E47" s="436"/>
      <c r="F47" s="436">
        <f>SUM(F49:F50)</f>
        <v>9900</v>
      </c>
      <c r="G47" s="436"/>
      <c r="H47" s="436"/>
      <c r="I47" s="436"/>
      <c r="J47" s="447">
        <f>SUM(E47:I47)</f>
        <v>9900</v>
      </c>
      <c r="K47" s="677"/>
      <c r="L47" s="678"/>
    </row>
    <row r="48" spans="2:12" s="46" customFormat="1" ht="15.75">
      <c r="B48" s="456"/>
      <c r="C48" s="480"/>
      <c r="D48" s="481"/>
      <c r="E48" s="436"/>
      <c r="F48" s="436"/>
      <c r="G48" s="436"/>
      <c r="H48" s="436"/>
      <c r="I48" s="436"/>
      <c r="J48" s="447">
        <f>SUM(E48:I48)</f>
        <v>0</v>
      </c>
      <c r="K48" s="677"/>
      <c r="L48" s="678"/>
    </row>
    <row r="49" spans="2:12">
      <c r="B49" s="457" t="s">
        <v>216</v>
      </c>
      <c r="C49" s="472">
        <f>1-C50</f>
        <v>0.9</v>
      </c>
      <c r="D49" s="473"/>
      <c r="E49" s="433"/>
      <c r="F49" s="433">
        <f>+F52*F51</f>
        <v>9000</v>
      </c>
      <c r="G49" s="433"/>
      <c r="H49" s="433"/>
      <c r="I49" s="433"/>
      <c r="J49" s="446">
        <f t="shared" ref="J49:J60" si="7">SUM(E49:I49)</f>
        <v>9000</v>
      </c>
    </row>
    <row r="50" spans="2:12" s="46" customFormat="1" ht="15.75">
      <c r="B50" s="457" t="s">
        <v>189</v>
      </c>
      <c r="C50" s="472">
        <v>0.1</v>
      </c>
      <c r="D50" s="473"/>
      <c r="E50" s="433"/>
      <c r="F50" s="433">
        <f>+F49*C50</f>
        <v>900</v>
      </c>
      <c r="G50" s="433"/>
      <c r="H50" s="433"/>
      <c r="I50" s="433"/>
      <c r="J50" s="446">
        <f t="shared" si="7"/>
        <v>900</v>
      </c>
      <c r="K50" s="677"/>
      <c r="L50" s="678"/>
    </row>
    <row r="51" spans="2:12" s="46" customFormat="1" ht="15.75">
      <c r="B51" s="457" t="s">
        <v>217</v>
      </c>
      <c r="C51" s="474"/>
      <c r="D51" s="475"/>
      <c r="E51" s="433"/>
      <c r="F51" s="433">
        <f>+[9]BASE!$K$14</f>
        <v>45</v>
      </c>
      <c r="G51" s="433"/>
      <c r="H51" s="433"/>
      <c r="I51" s="433"/>
      <c r="J51" s="446">
        <f t="shared" si="7"/>
        <v>45</v>
      </c>
      <c r="K51" s="677"/>
      <c r="L51" s="678"/>
    </row>
    <row r="52" spans="2:12">
      <c r="B52" s="457" t="s">
        <v>218</v>
      </c>
      <c r="C52" s="474"/>
      <c r="D52" s="475"/>
      <c r="E52" s="433"/>
      <c r="F52" s="433">
        <f>+[9]BASE!$G$16</f>
        <v>200</v>
      </c>
      <c r="G52" s="433"/>
      <c r="H52" s="433"/>
      <c r="I52" s="433"/>
      <c r="J52" s="446">
        <f t="shared" si="7"/>
        <v>200</v>
      </c>
    </row>
    <row r="53" spans="2:12" s="46" customFormat="1" ht="31.5">
      <c r="B53" s="456" t="s">
        <v>219</v>
      </c>
      <c r="C53" s="480">
        <v>6</v>
      </c>
      <c r="D53" s="481">
        <v>8.5</v>
      </c>
      <c r="E53" s="436"/>
      <c r="F53" s="433">
        <f>+((1/120*10)*F49)</f>
        <v>750</v>
      </c>
      <c r="G53" s="436"/>
      <c r="H53" s="436"/>
      <c r="I53" s="436"/>
      <c r="J53" s="447">
        <f t="shared" si="7"/>
        <v>750</v>
      </c>
      <c r="K53" s="677"/>
      <c r="L53" s="678"/>
    </row>
    <row r="54" spans="2:12" s="46" customFormat="1" ht="15.75">
      <c r="B54" s="457" t="s">
        <v>210</v>
      </c>
      <c r="C54" s="489">
        <v>0.4</v>
      </c>
      <c r="D54" s="490"/>
      <c r="E54" s="433"/>
      <c r="F54" s="433">
        <f>+F53*C54</f>
        <v>300</v>
      </c>
      <c r="G54" s="433"/>
      <c r="H54" s="433"/>
      <c r="I54" s="433"/>
      <c r="J54" s="446">
        <f t="shared" si="7"/>
        <v>300</v>
      </c>
      <c r="K54" s="677"/>
      <c r="L54" s="678"/>
    </row>
    <row r="55" spans="2:12">
      <c r="B55" s="457" t="s">
        <v>190</v>
      </c>
      <c r="C55" s="489">
        <v>0.15</v>
      </c>
      <c r="D55" s="490"/>
      <c r="E55" s="433"/>
      <c r="F55" s="433">
        <f>+F53*C55</f>
        <v>112.5</v>
      </c>
      <c r="G55" s="433"/>
      <c r="H55" s="433"/>
      <c r="I55" s="433"/>
      <c r="J55" s="446">
        <f t="shared" si="7"/>
        <v>112.5</v>
      </c>
    </row>
    <row r="56" spans="2:12" ht="15.75">
      <c r="B56" s="456" t="s">
        <v>211</v>
      </c>
      <c r="C56" s="480">
        <v>25</v>
      </c>
      <c r="D56" s="481"/>
      <c r="E56" s="436"/>
      <c r="F56" s="436">
        <v>0</v>
      </c>
      <c r="G56" s="436"/>
      <c r="H56" s="436"/>
      <c r="I56" s="436"/>
      <c r="J56" s="447">
        <f t="shared" si="7"/>
        <v>0</v>
      </c>
    </row>
    <row r="57" spans="2:12" s="440" customFormat="1">
      <c r="B57" s="777" t="s">
        <v>220</v>
      </c>
      <c r="C57" s="778">
        <v>6</v>
      </c>
      <c r="D57" s="492"/>
      <c r="E57" s="439"/>
      <c r="F57" s="439">
        <f>ROUND(F52/$C$57,0)</f>
        <v>33</v>
      </c>
      <c r="G57" s="439"/>
      <c r="H57" s="439"/>
      <c r="I57" s="439"/>
      <c r="J57" s="449">
        <f t="shared" si="7"/>
        <v>33</v>
      </c>
      <c r="K57" s="677">
        <v>29</v>
      </c>
      <c r="L57" s="685"/>
    </row>
    <row r="58" spans="2:12" s="440" customFormat="1">
      <c r="B58" s="777" t="s">
        <v>221</v>
      </c>
      <c r="C58" s="778">
        <v>16</v>
      </c>
      <c r="D58" s="492"/>
      <c r="E58" s="439"/>
      <c r="F58" s="439">
        <f>ROUND(F52/$C$58,0)</f>
        <v>13</v>
      </c>
      <c r="G58" s="439"/>
      <c r="H58" s="439"/>
      <c r="I58" s="439"/>
      <c r="J58" s="449">
        <f t="shared" si="7"/>
        <v>13</v>
      </c>
      <c r="K58" s="677">
        <v>13</v>
      </c>
      <c r="L58" s="685"/>
    </row>
    <row r="59" spans="2:12" s="440" customFormat="1">
      <c r="B59" s="688" t="s">
        <v>222</v>
      </c>
      <c r="C59" s="484"/>
      <c r="D59" s="485"/>
      <c r="E59" s="439"/>
      <c r="F59" s="439">
        <f>SUM(F57:F58)</f>
        <v>46</v>
      </c>
      <c r="G59" s="439"/>
      <c r="H59" s="439"/>
      <c r="I59" s="439"/>
      <c r="J59" s="449">
        <f t="shared" si="7"/>
        <v>46</v>
      </c>
      <c r="K59" s="677"/>
      <c r="L59" s="685"/>
    </row>
    <row r="60" spans="2:12" ht="15.75">
      <c r="B60" s="458" t="s">
        <v>223</v>
      </c>
      <c r="C60" s="486"/>
      <c r="D60" s="487"/>
      <c r="E60" s="438"/>
      <c r="F60" s="438">
        <f>F47+F55+F56</f>
        <v>10012.5</v>
      </c>
      <c r="G60" s="438"/>
      <c r="H60" s="438"/>
      <c r="I60" s="438"/>
      <c r="J60" s="450">
        <f t="shared" si="7"/>
        <v>10012.5</v>
      </c>
    </row>
    <row r="61" spans="2:12" s="46" customFormat="1" ht="15.75"/>
    <row r="62" spans="2:12" s="46" customFormat="1" ht="19.5">
      <c r="B62" s="453" t="s">
        <v>224</v>
      </c>
      <c r="C62" s="459"/>
      <c r="D62" s="459"/>
      <c r="E62" s="431" t="s">
        <v>197</v>
      </c>
      <c r="F62" s="431" t="s">
        <v>198</v>
      </c>
      <c r="G62" s="431" t="s">
        <v>164</v>
      </c>
      <c r="H62" s="431" t="s">
        <v>199</v>
      </c>
      <c r="I62" s="431" t="s">
        <v>200</v>
      </c>
      <c r="J62" s="431">
        <f t="shared" ref="J62:J73" si="8">SUM(E62:I62)</f>
        <v>0</v>
      </c>
      <c r="K62" s="677"/>
      <c r="L62" s="678"/>
    </row>
    <row r="63" spans="2:12" s="46" customFormat="1" ht="15.75">
      <c r="B63" s="456" t="s">
        <v>225</v>
      </c>
      <c r="C63" s="493"/>
      <c r="D63" s="494"/>
      <c r="E63" s="436">
        <f>SUM(E64:E65)</f>
        <v>2666.6666666666665</v>
      </c>
      <c r="F63" s="436">
        <f>SUM(F64:F65)</f>
        <v>0</v>
      </c>
      <c r="G63" s="436">
        <f>SUM(G64:G65)</f>
        <v>2666.6666666666665</v>
      </c>
      <c r="H63" s="436">
        <f>SUM(H64:H65)</f>
        <v>2666.6666666666665</v>
      </c>
      <c r="I63" s="436">
        <f>SUM(I64:I65)</f>
        <v>2000</v>
      </c>
      <c r="J63" s="447">
        <f t="shared" si="8"/>
        <v>10000</v>
      </c>
      <c r="K63" s="677"/>
      <c r="L63" s="678"/>
    </row>
    <row r="64" spans="2:12" s="46" customFormat="1" ht="15.75">
      <c r="B64" s="457" t="s">
        <v>226</v>
      </c>
      <c r="C64" s="472">
        <f>1-C65</f>
        <v>0.75</v>
      </c>
      <c r="D64" s="473"/>
      <c r="E64" s="433">
        <f>+[9]BASE!$L$15</f>
        <v>2000</v>
      </c>
      <c r="F64" s="433"/>
      <c r="G64" s="433">
        <f>+[9]BASE!$L$17</f>
        <v>2000</v>
      </c>
      <c r="H64" s="433">
        <f>+[9]BASE!$L$18</f>
        <v>2000</v>
      </c>
      <c r="I64" s="433">
        <f>+[9]BASE!$L$19</f>
        <v>1500</v>
      </c>
      <c r="J64" s="446">
        <f>SUM(E64:I64)</f>
        <v>7500</v>
      </c>
      <c r="K64" s="677"/>
      <c r="L64" s="678"/>
    </row>
    <row r="65" spans="2:12" s="46" customFormat="1" ht="15.75">
      <c r="B65" s="457" t="s">
        <v>189</v>
      </c>
      <c r="C65" s="472">
        <v>0.25</v>
      </c>
      <c r="D65" s="473"/>
      <c r="E65" s="433">
        <f>+($C$65/(1-$C$65))*E64</f>
        <v>666.66666666666663</v>
      </c>
      <c r="F65" s="433">
        <f>+($C$65/(1-$C$65))*F64</f>
        <v>0</v>
      </c>
      <c r="G65" s="433">
        <f>+($C$65/(1-$C$65))*G64</f>
        <v>666.66666666666663</v>
      </c>
      <c r="H65" s="433">
        <f>+($C$65/(1-$C$65))*H64</f>
        <v>666.66666666666663</v>
      </c>
      <c r="I65" s="433">
        <f>+($C$65/(1-$C$65))*I64</f>
        <v>500</v>
      </c>
      <c r="J65" s="446">
        <f t="shared" si="8"/>
        <v>2500</v>
      </c>
      <c r="K65" s="677"/>
      <c r="L65" s="678"/>
    </row>
    <row r="66" spans="2:12" s="46" customFormat="1" ht="15.75">
      <c r="B66" s="456" t="s">
        <v>227</v>
      </c>
      <c r="C66" s="470">
        <f>1/120*10</f>
        <v>8.3333333333333329E-2</v>
      </c>
      <c r="D66" s="471"/>
      <c r="E66" s="436">
        <f>+E64*$C$66</f>
        <v>166.66666666666666</v>
      </c>
      <c r="F66" s="436">
        <f>+F64*$C$66</f>
        <v>0</v>
      </c>
      <c r="G66" s="436">
        <f>+G64*$C$66</f>
        <v>166.66666666666666</v>
      </c>
      <c r="H66" s="436">
        <f>+H64*$C$66</f>
        <v>166.66666666666666</v>
      </c>
      <c r="I66" s="436">
        <f>+I64*$C$66</f>
        <v>125</v>
      </c>
      <c r="J66" s="447">
        <f t="shared" si="8"/>
        <v>625</v>
      </c>
      <c r="K66" s="677"/>
      <c r="L66" s="678"/>
    </row>
    <row r="67" spans="2:12" s="46" customFormat="1" ht="15.75">
      <c r="B67" s="457" t="s">
        <v>210</v>
      </c>
      <c r="C67" s="489">
        <v>0.4</v>
      </c>
      <c r="D67" s="490"/>
      <c r="E67" s="433">
        <f>+E66*0.4</f>
        <v>66.666666666666671</v>
      </c>
      <c r="F67" s="433">
        <f>+F66*0.4</f>
        <v>0</v>
      </c>
      <c r="G67" s="433">
        <f>+G66*0.4</f>
        <v>66.666666666666671</v>
      </c>
      <c r="H67" s="433">
        <f>+H66*0.4</f>
        <v>66.666666666666671</v>
      </c>
      <c r="I67" s="433">
        <f>+I66*0.4</f>
        <v>50</v>
      </c>
      <c r="J67" s="446">
        <f t="shared" si="8"/>
        <v>250</v>
      </c>
      <c r="K67" s="677"/>
      <c r="L67" s="678"/>
    </row>
    <row r="68" spans="2:12" s="46" customFormat="1" ht="15.75">
      <c r="B68" s="457" t="s">
        <v>190</v>
      </c>
      <c r="C68" s="489">
        <v>0.15</v>
      </c>
      <c r="D68" s="490"/>
      <c r="E68" s="433">
        <f>+E66*0.15</f>
        <v>24.999999999999996</v>
      </c>
      <c r="F68" s="433">
        <f>+F66*0.15</f>
        <v>0</v>
      </c>
      <c r="G68" s="433">
        <f>+G66*0.15</f>
        <v>24.999999999999996</v>
      </c>
      <c r="H68" s="433">
        <f>+H66*0.15</f>
        <v>24.999999999999996</v>
      </c>
      <c r="I68" s="433">
        <f>+I66*0.15</f>
        <v>18.75</v>
      </c>
      <c r="J68" s="446">
        <f t="shared" si="8"/>
        <v>93.749999999999986</v>
      </c>
      <c r="K68" s="677"/>
      <c r="L68" s="678"/>
    </row>
    <row r="69" spans="2:12" s="46" customFormat="1" ht="15.75">
      <c r="B69" s="456" t="s">
        <v>211</v>
      </c>
      <c r="C69" s="480">
        <v>25</v>
      </c>
      <c r="D69" s="481"/>
      <c r="E69" s="436">
        <f>+E72*$C$69</f>
        <v>1625</v>
      </c>
      <c r="F69" s="436">
        <f>+F72*$C$69</f>
        <v>0</v>
      </c>
      <c r="G69" s="436">
        <f>+G72*$C$69</f>
        <v>1625</v>
      </c>
      <c r="H69" s="436">
        <f>+H72*$C$69</f>
        <v>1625</v>
      </c>
      <c r="I69" s="436">
        <f>+I72*$C$69</f>
        <v>1225</v>
      </c>
      <c r="J69" s="447">
        <f t="shared" si="8"/>
        <v>6100</v>
      </c>
      <c r="K69" s="677"/>
      <c r="L69" s="678"/>
    </row>
    <row r="70" spans="2:12" s="441" customFormat="1" ht="15.75">
      <c r="B70" s="688" t="s">
        <v>228</v>
      </c>
      <c r="C70" s="482">
        <v>250</v>
      </c>
      <c r="D70" s="483"/>
      <c r="E70" s="439">
        <f>ROUND(E64/$C$70,0)</f>
        <v>8</v>
      </c>
      <c r="F70" s="439">
        <f>ROUND(F64/$C$70,0)</f>
        <v>0</v>
      </c>
      <c r="G70" s="439">
        <f>ROUND(G64/$C$70,0)</f>
        <v>8</v>
      </c>
      <c r="H70" s="439">
        <f>ROUND(H64/$C$70,0)</f>
        <v>8</v>
      </c>
      <c r="I70" s="439">
        <f>ROUND(I64/$C$70,0)</f>
        <v>6</v>
      </c>
      <c r="J70" s="449">
        <f t="shared" si="8"/>
        <v>30</v>
      </c>
      <c r="K70" s="677">
        <f>8+8+8</f>
        <v>24</v>
      </c>
      <c r="L70" s="686"/>
    </row>
    <row r="71" spans="2:12" s="441" customFormat="1" ht="15.75">
      <c r="B71" s="688" t="s">
        <v>229</v>
      </c>
      <c r="C71" s="482">
        <v>35</v>
      </c>
      <c r="D71" s="483"/>
      <c r="E71" s="439">
        <f>ROUND(E64/$C$71,0)</f>
        <v>57</v>
      </c>
      <c r="F71" s="439">
        <f>ROUND(F64/$C$71,0)</f>
        <v>0</v>
      </c>
      <c r="G71" s="439">
        <f>ROUND(G64/$C$71,0)</f>
        <v>57</v>
      </c>
      <c r="H71" s="439">
        <f>ROUND(H64/$C$71,0)</f>
        <v>57</v>
      </c>
      <c r="I71" s="439">
        <f>ROUND(I64/$C$71,0)</f>
        <v>43</v>
      </c>
      <c r="J71" s="449">
        <f t="shared" si="8"/>
        <v>214</v>
      </c>
      <c r="K71" s="677">
        <f>67+67+67</f>
        <v>201</v>
      </c>
      <c r="L71" s="686"/>
    </row>
    <row r="72" spans="2:12" s="441" customFormat="1" ht="15.75">
      <c r="B72" s="688" t="s">
        <v>222</v>
      </c>
      <c r="C72" s="484"/>
      <c r="D72" s="485"/>
      <c r="E72" s="439">
        <f>+E70+E71</f>
        <v>65</v>
      </c>
      <c r="F72" s="433">
        <f>+F70+F71</f>
        <v>0</v>
      </c>
      <c r="G72" s="439">
        <f>+G70+G71</f>
        <v>65</v>
      </c>
      <c r="H72" s="439">
        <f>+H70+H71</f>
        <v>65</v>
      </c>
      <c r="I72" s="439">
        <f>+I70+I71</f>
        <v>49</v>
      </c>
      <c r="J72" s="449">
        <f t="shared" si="8"/>
        <v>244</v>
      </c>
      <c r="K72" s="677"/>
      <c r="L72" s="686"/>
    </row>
    <row r="73" spans="2:12" s="46" customFormat="1" ht="15.75">
      <c r="B73" s="458" t="s">
        <v>230</v>
      </c>
      <c r="C73" s="486"/>
      <c r="D73" s="487"/>
      <c r="E73" s="438">
        <f>+E63+E68+E69</f>
        <v>4316.6666666666661</v>
      </c>
      <c r="F73" s="438">
        <f>+F63+F68+F69</f>
        <v>0</v>
      </c>
      <c r="G73" s="438">
        <f>+G63+G68+G69</f>
        <v>4316.6666666666661</v>
      </c>
      <c r="H73" s="438">
        <f>+H63+H68+H69</f>
        <v>4316.6666666666661</v>
      </c>
      <c r="I73" s="438">
        <f>+I63+I68+I69</f>
        <v>3243.75</v>
      </c>
      <c r="J73" s="450">
        <f t="shared" si="8"/>
        <v>16193.749999999998</v>
      </c>
      <c r="K73" s="677"/>
      <c r="L73" s="678"/>
    </row>
    <row r="74" spans="2:12" s="46" customFormat="1" ht="15.75"/>
    <row r="75" spans="2:12" ht="19.5">
      <c r="B75" s="453" t="s">
        <v>231</v>
      </c>
      <c r="C75" s="459"/>
      <c r="D75" s="459"/>
      <c r="E75" s="431" t="s">
        <v>197</v>
      </c>
      <c r="F75" s="431" t="s">
        <v>198</v>
      </c>
      <c r="G75" s="431" t="s">
        <v>164</v>
      </c>
      <c r="H75" s="431" t="s">
        <v>199</v>
      </c>
      <c r="I75" s="431" t="s">
        <v>200</v>
      </c>
      <c r="J75" s="431">
        <f t="shared" ref="J75:J84" si="9">SUM(E75:I75)</f>
        <v>0</v>
      </c>
    </row>
    <row r="76" spans="2:12" ht="15.75">
      <c r="B76" s="456" t="s">
        <v>232</v>
      </c>
      <c r="C76" s="493"/>
      <c r="D76" s="494"/>
      <c r="E76" s="436"/>
      <c r="F76" s="436"/>
      <c r="G76" s="436">
        <f>SUM(G77:G78)</f>
        <v>7500</v>
      </c>
      <c r="H76" s="436">
        <f>SUM(H77:H78)</f>
        <v>0</v>
      </c>
      <c r="I76" s="436"/>
      <c r="J76" s="447">
        <f t="shared" si="9"/>
        <v>7500</v>
      </c>
    </row>
    <row r="77" spans="2:12">
      <c r="B77" s="457" t="s">
        <v>181</v>
      </c>
      <c r="C77" s="472">
        <f>1-C78</f>
        <v>0.75</v>
      </c>
      <c r="D77" s="473"/>
      <c r="E77" s="433"/>
      <c r="F77" s="433"/>
      <c r="G77" s="433">
        <f>+[9]BASE!$M$17</f>
        <v>6000</v>
      </c>
      <c r="H77" s="433">
        <v>0</v>
      </c>
      <c r="I77" s="433"/>
      <c r="J77" s="446">
        <f t="shared" si="9"/>
        <v>6000</v>
      </c>
    </row>
    <row r="78" spans="2:12">
      <c r="B78" s="457" t="s">
        <v>189</v>
      </c>
      <c r="C78" s="472">
        <v>0.25</v>
      </c>
      <c r="D78" s="473"/>
      <c r="E78" s="433"/>
      <c r="F78" s="433"/>
      <c r="G78" s="433">
        <f>+G77*C78</f>
        <v>1500</v>
      </c>
      <c r="H78" s="433">
        <f t="shared" ref="H78" si="10">+($C$78/(1-$C$78))*H77</f>
        <v>0</v>
      </c>
      <c r="I78" s="433"/>
      <c r="J78" s="446">
        <f t="shared" si="9"/>
        <v>1500</v>
      </c>
      <c r="L78" s="680"/>
    </row>
    <row r="79" spans="2:12" ht="15.75">
      <c r="B79" s="456" t="s">
        <v>227</v>
      </c>
      <c r="C79" s="470">
        <f>1/120*10</f>
        <v>8.3333333333333329E-2</v>
      </c>
      <c r="D79" s="471"/>
      <c r="E79" s="436"/>
      <c r="F79" s="436"/>
      <c r="G79" s="436">
        <f>+G77*C79</f>
        <v>500</v>
      </c>
      <c r="H79" s="436">
        <f>+H77*C79</f>
        <v>0</v>
      </c>
      <c r="I79" s="436"/>
      <c r="J79" s="447">
        <f t="shared" si="9"/>
        <v>500</v>
      </c>
    </row>
    <row r="80" spans="2:12" s="46" customFormat="1" ht="15.75">
      <c r="B80" s="457" t="s">
        <v>210</v>
      </c>
      <c r="C80" s="472">
        <v>0.4</v>
      </c>
      <c r="D80" s="473"/>
      <c r="E80" s="433"/>
      <c r="F80" s="433"/>
      <c r="G80" s="433">
        <f>+G79*C80</f>
        <v>200</v>
      </c>
      <c r="H80" s="433">
        <f>+H79*C80</f>
        <v>0</v>
      </c>
      <c r="I80" s="433"/>
      <c r="J80" s="446">
        <f t="shared" si="9"/>
        <v>200</v>
      </c>
      <c r="K80" s="677"/>
      <c r="L80" s="678"/>
    </row>
    <row r="81" spans="2:13" s="46" customFormat="1" ht="15.75">
      <c r="B81" s="457" t="s">
        <v>190</v>
      </c>
      <c r="C81" s="472">
        <v>0.15</v>
      </c>
      <c r="D81" s="473"/>
      <c r="E81" s="433"/>
      <c r="F81" s="433"/>
      <c r="G81" s="433">
        <f>+G79*C81</f>
        <v>75</v>
      </c>
      <c r="H81" s="433">
        <f>+H79*C81</f>
        <v>0</v>
      </c>
      <c r="I81" s="433"/>
      <c r="J81" s="446">
        <f t="shared" si="9"/>
        <v>75</v>
      </c>
      <c r="K81" s="677"/>
      <c r="L81" s="678"/>
    </row>
    <row r="82" spans="2:13" ht="15.75">
      <c r="B82" s="456" t="s">
        <v>211</v>
      </c>
      <c r="C82" s="480">
        <v>25</v>
      </c>
      <c r="D82" s="481"/>
      <c r="E82" s="436"/>
      <c r="F82" s="436"/>
      <c r="G82" s="436">
        <f>+G85*$C$82</f>
        <v>1900</v>
      </c>
      <c r="H82" s="436">
        <f>+H85*$C$82</f>
        <v>0</v>
      </c>
      <c r="I82" s="436"/>
      <c r="J82" s="447">
        <f>SUM(E82:I82)</f>
        <v>1900</v>
      </c>
    </row>
    <row r="83" spans="2:13" s="440" customFormat="1">
      <c r="B83" s="688" t="s">
        <v>233</v>
      </c>
      <c r="C83" s="491">
        <v>80</v>
      </c>
      <c r="D83" s="495">
        <v>0.5</v>
      </c>
      <c r="E83" s="439"/>
      <c r="F83" s="439"/>
      <c r="G83" s="439">
        <f>ROUND(G77*D83/$C$83,0)</f>
        <v>38</v>
      </c>
      <c r="H83" s="439">
        <f>ROUND(H77*D83/$C$83,0)</f>
        <v>0</v>
      </c>
      <c r="I83" s="439"/>
      <c r="J83" s="449">
        <f t="shared" si="9"/>
        <v>38</v>
      </c>
      <c r="K83" s="677">
        <f>13+38</f>
        <v>51</v>
      </c>
      <c r="L83" s="685"/>
    </row>
    <row r="84" spans="2:13" s="440" customFormat="1">
      <c r="B84" s="688" t="s">
        <v>234</v>
      </c>
      <c r="C84" s="491">
        <v>80</v>
      </c>
      <c r="D84" s="495">
        <v>0.5</v>
      </c>
      <c r="E84" s="439"/>
      <c r="F84" s="439"/>
      <c r="G84" s="439">
        <f>ROUND(G77*D84/$C$84,0)</f>
        <v>38</v>
      </c>
      <c r="H84" s="439">
        <f>ROUND(H77*D84/$C$84,0)</f>
        <v>0</v>
      </c>
      <c r="I84" s="439"/>
      <c r="J84" s="449">
        <f t="shared" si="9"/>
        <v>38</v>
      </c>
      <c r="K84" s="677">
        <f>13+38</f>
        <v>51</v>
      </c>
      <c r="L84" s="685"/>
    </row>
    <row r="85" spans="2:13" s="442" customFormat="1">
      <c r="B85" s="688" t="s">
        <v>222</v>
      </c>
      <c r="C85" s="484"/>
      <c r="D85" s="485"/>
      <c r="E85" s="439"/>
      <c r="F85" s="439"/>
      <c r="G85" s="439">
        <f>+G83+G84</f>
        <v>76</v>
      </c>
      <c r="H85" s="439">
        <f>+H83+H84</f>
        <v>0</v>
      </c>
      <c r="I85" s="439">
        <f>+I83+I84</f>
        <v>0</v>
      </c>
      <c r="J85" s="449">
        <f t="shared" ref="J85" si="11">SUM(E85:I85)</f>
        <v>76</v>
      </c>
      <c r="K85" s="677"/>
      <c r="L85" s="685"/>
    </row>
    <row r="86" spans="2:13" ht="15.75">
      <c r="B86" s="458" t="s">
        <v>235</v>
      </c>
      <c r="C86" s="486"/>
      <c r="D86" s="487"/>
      <c r="E86" s="438"/>
      <c r="F86" s="438"/>
      <c r="G86" s="438">
        <f>+G76+G81+G82</f>
        <v>9475</v>
      </c>
      <c r="H86" s="438">
        <f>+H76+H81+H82</f>
        <v>0</v>
      </c>
      <c r="I86" s="438">
        <f>+I77+I78+I81+I82</f>
        <v>0</v>
      </c>
      <c r="J86" s="450">
        <f t="shared" ref="J86:J99" si="12">SUM(E86:I86)</f>
        <v>9475</v>
      </c>
    </row>
    <row r="87" spans="2:13" s="46" customFormat="1" ht="15.75"/>
    <row r="88" spans="2:13" ht="19.5">
      <c r="B88" s="453" t="s">
        <v>236</v>
      </c>
      <c r="C88" s="459"/>
      <c r="D88" s="459"/>
      <c r="E88" s="431" t="s">
        <v>197</v>
      </c>
      <c r="F88" s="431" t="s">
        <v>198</v>
      </c>
      <c r="G88" s="431" t="s">
        <v>164</v>
      </c>
      <c r="H88" s="431" t="s">
        <v>199</v>
      </c>
      <c r="I88" s="431" t="s">
        <v>200</v>
      </c>
      <c r="J88" s="431">
        <f t="shared" si="12"/>
        <v>0</v>
      </c>
    </row>
    <row r="89" spans="2:13" ht="15.75">
      <c r="B89" s="456" t="s">
        <v>232</v>
      </c>
      <c r="C89" s="493"/>
      <c r="D89" s="494"/>
      <c r="E89" s="436"/>
      <c r="F89" s="436"/>
      <c r="G89" s="436"/>
      <c r="H89" s="436">
        <f>SUM(H90:H91)</f>
        <v>990</v>
      </c>
      <c r="I89" s="436"/>
      <c r="J89" s="447">
        <f t="shared" si="12"/>
        <v>990</v>
      </c>
      <c r="M89" s="687"/>
    </row>
    <row r="90" spans="2:13">
      <c r="B90" s="457" t="s">
        <v>181</v>
      </c>
      <c r="C90" s="472">
        <f>+H90/H89</f>
        <v>0.80808080808080807</v>
      </c>
      <c r="D90" s="473"/>
      <c r="E90" s="433"/>
      <c r="F90" s="433"/>
      <c r="G90" s="433"/>
      <c r="H90" s="433">
        <v>800</v>
      </c>
      <c r="I90" s="433"/>
      <c r="J90" s="446">
        <f>SUM(E90:I90)</f>
        <v>800</v>
      </c>
    </row>
    <row r="91" spans="2:13">
      <c r="B91" s="457" t="s">
        <v>189</v>
      </c>
      <c r="C91" s="472">
        <f>+H91/H89</f>
        <v>0.19191919191919191</v>
      </c>
      <c r="D91" s="473"/>
      <c r="E91" s="433"/>
      <c r="F91" s="433"/>
      <c r="G91" s="433"/>
      <c r="H91" s="433">
        <v>190</v>
      </c>
      <c r="I91" s="433"/>
      <c r="J91" s="446">
        <f t="shared" si="12"/>
        <v>190</v>
      </c>
    </row>
    <row r="92" spans="2:13" ht="15.75">
      <c r="B92" s="456" t="s">
        <v>227</v>
      </c>
      <c r="C92" s="470">
        <f>1/120*10</f>
        <v>8.3333333333333329E-2</v>
      </c>
      <c r="D92" s="471"/>
      <c r="E92" s="436"/>
      <c r="F92" s="436"/>
      <c r="G92" s="436"/>
      <c r="H92" s="436">
        <f>+H90*C92</f>
        <v>66.666666666666657</v>
      </c>
      <c r="I92" s="436"/>
      <c r="J92" s="447">
        <f t="shared" si="12"/>
        <v>66.666666666666657</v>
      </c>
    </row>
    <row r="93" spans="2:13" s="46" customFormat="1" ht="15.75">
      <c r="B93" s="457" t="s">
        <v>210</v>
      </c>
      <c r="C93" s="489">
        <v>0.4</v>
      </c>
      <c r="D93" s="490"/>
      <c r="E93" s="433"/>
      <c r="F93" s="433"/>
      <c r="G93" s="433"/>
      <c r="H93" s="433">
        <f>+H92*C93</f>
        <v>26.666666666666664</v>
      </c>
      <c r="I93" s="433"/>
      <c r="J93" s="446">
        <f t="shared" si="12"/>
        <v>26.666666666666664</v>
      </c>
      <c r="K93" s="677"/>
      <c r="L93" s="678"/>
    </row>
    <row r="94" spans="2:13" s="46" customFormat="1" ht="15.75">
      <c r="B94" s="457" t="s">
        <v>190</v>
      </c>
      <c r="C94" s="489">
        <v>0.15</v>
      </c>
      <c r="D94" s="490"/>
      <c r="E94" s="433"/>
      <c r="F94" s="433"/>
      <c r="G94" s="433"/>
      <c r="H94" s="433">
        <f>+H92*C94</f>
        <v>9.9999999999999982</v>
      </c>
      <c r="I94" s="433"/>
      <c r="J94" s="446">
        <f t="shared" si="12"/>
        <v>9.9999999999999982</v>
      </c>
      <c r="K94" s="677"/>
      <c r="L94" s="678"/>
    </row>
    <row r="95" spans="2:13" ht="15.75">
      <c r="B95" s="456" t="s">
        <v>211</v>
      </c>
      <c r="C95" s="480">
        <v>25</v>
      </c>
      <c r="D95" s="481"/>
      <c r="E95" s="436"/>
      <c r="F95" s="436"/>
      <c r="G95" s="436"/>
      <c r="H95" s="436">
        <f>+H98*$C$95</f>
        <v>200</v>
      </c>
      <c r="I95" s="436"/>
      <c r="J95" s="447">
        <f t="shared" si="12"/>
        <v>200</v>
      </c>
    </row>
    <row r="96" spans="2:13" s="440" customFormat="1">
      <c r="B96" s="688" t="s">
        <v>237</v>
      </c>
      <c r="C96" s="482">
        <v>60</v>
      </c>
      <c r="D96" s="483"/>
      <c r="E96" s="439"/>
      <c r="F96" s="439"/>
      <c r="G96" s="439"/>
      <c r="H96" s="439">
        <f>ROUND(H90/$C$70,0)</f>
        <v>3</v>
      </c>
      <c r="I96" s="439"/>
      <c r="J96" s="449">
        <f t="shared" si="12"/>
        <v>3</v>
      </c>
      <c r="K96" s="677"/>
      <c r="L96" s="685"/>
    </row>
    <row r="97" spans="2:12" s="440" customFormat="1">
      <c r="B97" s="688" t="s">
        <v>238</v>
      </c>
      <c r="C97" s="482">
        <v>200</v>
      </c>
      <c r="D97" s="483"/>
      <c r="E97" s="439"/>
      <c r="F97" s="439"/>
      <c r="G97" s="439"/>
      <c r="H97" s="439">
        <f>ROUND(H91/$C$71,0)</f>
        <v>5</v>
      </c>
      <c r="I97" s="439"/>
      <c r="J97" s="449">
        <f t="shared" si="12"/>
        <v>5</v>
      </c>
      <c r="K97" s="677"/>
      <c r="L97" s="685"/>
    </row>
    <row r="98" spans="2:12" s="442" customFormat="1">
      <c r="B98" s="688" t="s">
        <v>222</v>
      </c>
      <c r="C98" s="484"/>
      <c r="D98" s="485"/>
      <c r="E98" s="439"/>
      <c r="F98" s="439"/>
      <c r="G98" s="439"/>
      <c r="H98" s="439">
        <f>+H96+H97</f>
        <v>8</v>
      </c>
      <c r="I98" s="439"/>
      <c r="J98" s="449">
        <f t="shared" si="12"/>
        <v>8</v>
      </c>
      <c r="K98" s="677"/>
      <c r="L98" s="685"/>
    </row>
    <row r="99" spans="2:12" ht="15.75">
      <c r="B99" s="458" t="s">
        <v>239</v>
      </c>
      <c r="C99" s="486"/>
      <c r="D99" s="487"/>
      <c r="E99" s="438">
        <v>0</v>
      </c>
      <c r="F99" s="438"/>
      <c r="G99" s="438">
        <v>0</v>
      </c>
      <c r="H99" s="438">
        <f>+H89+H94+H95</f>
        <v>1200</v>
      </c>
      <c r="I99" s="438"/>
      <c r="J99" s="450">
        <f t="shared" si="12"/>
        <v>1200</v>
      </c>
    </row>
    <row r="100" spans="2:12" s="46" customFormat="1" ht="15.75">
      <c r="B100" s="427"/>
      <c r="C100" s="488"/>
      <c r="D100" s="488"/>
      <c r="E100" s="424"/>
      <c r="F100" s="424"/>
      <c r="G100" s="423"/>
      <c r="H100" s="506"/>
      <c r="I100" s="430"/>
      <c r="J100" s="443"/>
      <c r="K100" s="677">
        <f>SUM(K27:K99)</f>
        <v>3843</v>
      </c>
      <c r="L100" s="678"/>
    </row>
    <row r="101" spans="2:12" s="46" customFormat="1" ht="15.75">
      <c r="B101" s="45"/>
      <c r="C101" s="469"/>
      <c r="D101" s="469"/>
      <c r="E101" s="423"/>
      <c r="F101" s="424"/>
      <c r="G101" s="423"/>
      <c r="H101" s="424"/>
      <c r="I101" s="425"/>
      <c r="J101" s="451"/>
      <c r="K101" s="677"/>
      <c r="L101" s="678"/>
    </row>
    <row r="102" spans="2:12" ht="19.5">
      <c r="B102" s="453" t="s">
        <v>240</v>
      </c>
      <c r="C102" s="459"/>
      <c r="D102" s="459"/>
      <c r="E102" s="431" t="s">
        <v>197</v>
      </c>
      <c r="F102" s="431" t="s">
        <v>198</v>
      </c>
      <c r="G102" s="431" t="s">
        <v>164</v>
      </c>
      <c r="H102" s="431" t="s">
        <v>199</v>
      </c>
      <c r="I102" s="431" t="s">
        <v>200</v>
      </c>
      <c r="J102" s="431">
        <f>SUM(E102:I102)</f>
        <v>0</v>
      </c>
    </row>
    <row r="103" spans="2:12" ht="15.75">
      <c r="B103" s="456" t="s">
        <v>215</v>
      </c>
      <c r="C103" s="480"/>
      <c r="D103" s="481"/>
      <c r="E103" s="436"/>
      <c r="F103" s="436">
        <f>SUM(F105:F106)</f>
        <v>11500</v>
      </c>
      <c r="G103" s="436"/>
      <c r="H103" s="436"/>
      <c r="I103" s="436"/>
      <c r="J103" s="447">
        <f>SUM(E103:I103)</f>
        <v>11500</v>
      </c>
    </row>
    <row r="104" spans="2:12" ht="15.75">
      <c r="B104" s="456"/>
      <c r="C104" s="480"/>
      <c r="D104" s="481"/>
      <c r="E104" s="436"/>
      <c r="F104" s="436"/>
      <c r="G104" s="436"/>
      <c r="H104" s="436"/>
      <c r="I104" s="436"/>
      <c r="J104" s="447">
        <f>SUM(E104:I104)</f>
        <v>0</v>
      </c>
    </row>
    <row r="105" spans="2:12">
      <c r="B105" s="457" t="s">
        <v>241</v>
      </c>
      <c r="C105" s="472">
        <f>1-C106</f>
        <v>0.9</v>
      </c>
      <c r="D105" s="473"/>
      <c r="E105" s="433"/>
      <c r="F105" s="433">
        <f>+F108*F107</f>
        <v>10350</v>
      </c>
      <c r="G105" s="433"/>
      <c r="H105" s="433"/>
      <c r="I105" s="433"/>
      <c r="J105" s="446">
        <f t="shared" ref="J105:J116" si="13">SUM(E105:I105)</f>
        <v>10350</v>
      </c>
    </row>
    <row r="106" spans="2:12">
      <c r="B106" s="457" t="s">
        <v>189</v>
      </c>
      <c r="C106" s="472">
        <v>0.1</v>
      </c>
      <c r="D106" s="473"/>
      <c r="E106" s="433"/>
      <c r="F106" s="433">
        <f>+($C$50/(1-$C$50))*F105</f>
        <v>1150</v>
      </c>
      <c r="G106" s="433"/>
      <c r="H106" s="433"/>
      <c r="I106" s="433"/>
      <c r="J106" s="446">
        <f t="shared" si="13"/>
        <v>1150</v>
      </c>
    </row>
    <row r="107" spans="2:12">
      <c r="B107" s="457" t="s">
        <v>217</v>
      </c>
      <c r="C107" s="474"/>
      <c r="D107" s="475"/>
      <c r="E107" s="433"/>
      <c r="F107" s="433">
        <f>+[9]BASE!$J$14</f>
        <v>45</v>
      </c>
      <c r="G107" s="433"/>
      <c r="H107" s="433"/>
      <c r="I107" s="433"/>
      <c r="J107" s="446">
        <f t="shared" si="13"/>
        <v>45</v>
      </c>
    </row>
    <row r="108" spans="2:12">
      <c r="B108" s="457" t="s">
        <v>218</v>
      </c>
      <c r="C108" s="474"/>
      <c r="D108" s="475"/>
      <c r="E108" s="433"/>
      <c r="F108" s="433">
        <f>+[9]BASE!$F$16</f>
        <v>230</v>
      </c>
      <c r="G108" s="433"/>
      <c r="H108" s="433"/>
      <c r="I108" s="433"/>
      <c r="J108" s="446">
        <f t="shared" si="13"/>
        <v>230</v>
      </c>
    </row>
    <row r="109" spans="2:12" ht="31.5">
      <c r="B109" s="456" t="s">
        <v>219</v>
      </c>
      <c r="C109" s="480">
        <v>6</v>
      </c>
      <c r="D109" s="481">
        <v>8.5</v>
      </c>
      <c r="E109" s="436"/>
      <c r="F109" s="433">
        <f>+((1/120*10)*F105)</f>
        <v>862.5</v>
      </c>
      <c r="G109" s="436"/>
      <c r="H109" s="436"/>
      <c r="I109" s="436"/>
      <c r="J109" s="447">
        <f t="shared" si="13"/>
        <v>862.5</v>
      </c>
    </row>
    <row r="110" spans="2:12">
      <c r="B110" s="457" t="s">
        <v>210</v>
      </c>
      <c r="C110" s="489">
        <v>0.4</v>
      </c>
      <c r="D110" s="490"/>
      <c r="E110" s="433"/>
      <c r="F110" s="433">
        <f>+F109*C110</f>
        <v>345</v>
      </c>
      <c r="G110" s="433"/>
      <c r="H110" s="433"/>
      <c r="I110" s="433"/>
      <c r="J110" s="446">
        <f t="shared" si="13"/>
        <v>345</v>
      </c>
    </row>
    <row r="111" spans="2:12">
      <c r="B111" s="457" t="s">
        <v>190</v>
      </c>
      <c r="C111" s="489">
        <v>0.15</v>
      </c>
      <c r="D111" s="490"/>
      <c r="E111" s="433"/>
      <c r="F111" s="433">
        <f>+F109*C111</f>
        <v>129.375</v>
      </c>
      <c r="G111" s="433"/>
      <c r="H111" s="433"/>
      <c r="I111" s="433"/>
      <c r="J111" s="446">
        <f t="shared" si="13"/>
        <v>129.375</v>
      </c>
    </row>
    <row r="112" spans="2:12" ht="15.75">
      <c r="B112" s="456" t="s">
        <v>211</v>
      </c>
      <c r="C112" s="480">
        <v>25</v>
      </c>
      <c r="D112" s="481"/>
      <c r="E112" s="436"/>
      <c r="F112" s="436">
        <v>0</v>
      </c>
      <c r="G112" s="436"/>
      <c r="H112" s="436"/>
      <c r="I112" s="436"/>
      <c r="J112" s="447">
        <f t="shared" si="13"/>
        <v>0</v>
      </c>
    </row>
    <row r="113" spans="2:10">
      <c r="B113" s="777" t="s">
        <v>242</v>
      </c>
      <c r="C113" s="778">
        <v>8</v>
      </c>
      <c r="D113" s="492"/>
      <c r="E113" s="439"/>
      <c r="F113" s="439">
        <f>ROUND(F108/$C$113,0)</f>
        <v>29</v>
      </c>
      <c r="G113" s="439"/>
      <c r="H113" s="439"/>
      <c r="I113" s="439"/>
      <c r="J113" s="449">
        <f t="shared" si="13"/>
        <v>29</v>
      </c>
    </row>
    <row r="114" spans="2:10">
      <c r="B114" s="777" t="s">
        <v>243</v>
      </c>
      <c r="C114" s="778">
        <v>18</v>
      </c>
      <c r="D114" s="492"/>
      <c r="E114" s="439"/>
      <c r="F114" s="439">
        <f>ROUND(F108/$C$114,0)</f>
        <v>13</v>
      </c>
      <c r="G114" s="439"/>
      <c r="H114" s="439"/>
      <c r="I114" s="439"/>
      <c r="J114" s="449">
        <f t="shared" si="13"/>
        <v>13</v>
      </c>
    </row>
    <row r="115" spans="2:10">
      <c r="B115" s="688" t="s">
        <v>222</v>
      </c>
      <c r="C115" s="484"/>
      <c r="D115" s="485"/>
      <c r="E115" s="439"/>
      <c r="F115" s="439">
        <f>SUM(F113:F114)</f>
        <v>42</v>
      </c>
      <c r="G115" s="439"/>
      <c r="H115" s="439"/>
      <c r="I115" s="439"/>
      <c r="J115" s="449">
        <f t="shared" si="13"/>
        <v>42</v>
      </c>
    </row>
    <row r="116" spans="2:10" ht="15.75">
      <c r="B116" s="458" t="s">
        <v>244</v>
      </c>
      <c r="C116" s="486"/>
      <c r="D116" s="487"/>
      <c r="E116" s="438"/>
      <c r="F116" s="438">
        <f>F103+F111+F112</f>
        <v>11629.375</v>
      </c>
      <c r="G116" s="438"/>
      <c r="H116" s="438"/>
      <c r="I116" s="438"/>
      <c r="J116" s="450">
        <f t="shared" si="13"/>
        <v>11629.375</v>
      </c>
    </row>
  </sheetData>
  <sheetProtection pivotTables="0"/>
  <mergeCells count="2">
    <mergeCell ref="B1:J1"/>
    <mergeCell ref="B2:J2"/>
  </mergeCells>
  <printOptions horizontalCentered="1"/>
  <pageMargins left="0.39370078740157483" right="0.23622047244094491" top="0.19685039370078741" bottom="0.19685039370078741" header="0.31496062992125984" footer="0.31496062992125984"/>
  <pageSetup paperSize="9" scale="51" orientation="portrait" r:id="rId1"/>
  <ignoredErrors>
    <ignoredError sqref="F19:F20 F22:F24 J22:J2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b6ab0bd-6124-4eb4-ba68-63931f02a64f">
      <Terms xmlns="http://schemas.microsoft.com/office/infopath/2007/PartnerControls"/>
    </lcf76f155ced4ddcb4097134ff3c332f>
    <TaxCatchAll xmlns="bef44fc3-48dc-4cec-9ee3-53706de83fd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3CFA4C7E9F20C4EA309AEFAAF8FD66D" ma:contentTypeVersion="14" ma:contentTypeDescription="Crear nuevo documento." ma:contentTypeScope="" ma:versionID="51fe9d13a51f60a3f21278e5eabb4bd7">
  <xsd:schema xmlns:xsd="http://www.w3.org/2001/XMLSchema" xmlns:xs="http://www.w3.org/2001/XMLSchema" xmlns:p="http://schemas.microsoft.com/office/2006/metadata/properties" xmlns:ns2="eb6ab0bd-6124-4eb4-ba68-63931f02a64f" xmlns:ns3="bef44fc3-48dc-4cec-9ee3-53706de83fd6" targetNamespace="http://schemas.microsoft.com/office/2006/metadata/properties" ma:root="true" ma:fieldsID="1405f461debc389e2653be44d43334ac" ns2:_="" ns3:_="">
    <xsd:import namespace="eb6ab0bd-6124-4eb4-ba68-63931f02a64f"/>
    <xsd:import namespace="bef44fc3-48dc-4cec-9ee3-53706de83fd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ab0bd-6124-4eb4-ba68-63931f02a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568608f6-42bb-40be-97e3-695ad113e9a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f44fc3-48dc-4cec-9ee3-53706de83fd6"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b3d2ee3-7def-411a-b32a-3aa49c47a909}" ma:internalName="TaxCatchAll" ma:showField="CatchAllData" ma:web="bef44fc3-48dc-4cec-9ee3-53706de83fd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6CD296-2BBB-4BA3-8516-2061B87DE1A9}"/>
</file>

<file path=customXml/itemProps2.xml><?xml version="1.0" encoding="utf-8"?>
<ds:datastoreItem xmlns:ds="http://schemas.openxmlformats.org/officeDocument/2006/customXml" ds:itemID="{E350DB8C-F3A3-46E7-B676-FBA2905FDB71}"/>
</file>

<file path=customXml/itemProps3.xml><?xml version="1.0" encoding="utf-8"?>
<ds:datastoreItem xmlns:ds="http://schemas.openxmlformats.org/officeDocument/2006/customXml" ds:itemID="{CD0CF211-927A-4559-BF5E-6A640ED0C0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Familia Molano</dc:creator>
  <cp:keywords/>
  <dc:description/>
  <cp:lastModifiedBy>Margarita Rosa Caicedo Velasquez</cp:lastModifiedBy>
  <cp:revision/>
  <dcterms:created xsi:type="dcterms:W3CDTF">2013-05-26T17:13:56Z</dcterms:created>
  <dcterms:modified xsi:type="dcterms:W3CDTF">2024-07-05T20:23:53Z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0x01010013CFA4C7E9F20C4EA309AEFAAF8FD66D</vt:lpwstr>
  </property>
  <property fmtid="{D5CDD505-2E9C-101B-9397-08002B2CF9AE}" pid="3" name="MediaServiceImageTags">
    <vt:lpwstr/>
  </property>
</Properties>
</file>