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PLANEACION DISTRITAL\2019\PAGINA WEB\TRASCURRIR-VITAL\PPA\"/>
    </mc:Choice>
  </mc:AlternateContent>
  <bookViews>
    <workbookView xWindow="0" yWindow="0" windowWidth="28800" windowHeight="12330"/>
  </bookViews>
  <sheets>
    <sheet name="PPA" sheetId="1" r:id="rId1"/>
    <sheet name="Validadores (2)" sheetId="3" state="hidden" r:id="rId2"/>
  </sheets>
  <externalReferences>
    <externalReference r:id="rId3"/>
  </externalReference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PPA!$A$10:$AX$103</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62913"/>
</workbook>
</file>

<file path=xl/calcChain.xml><?xml version="1.0" encoding="utf-8"?>
<calcChain xmlns="http://schemas.openxmlformats.org/spreadsheetml/2006/main">
  <c r="V56" i="1" l="1"/>
  <c r="V101" i="1"/>
  <c r="V78" i="1"/>
  <c r="V76" i="1"/>
  <c r="V73" i="1"/>
  <c r="V74" i="1"/>
  <c r="V70" i="1"/>
  <c r="V71" i="1"/>
  <c r="V72" i="1"/>
  <c r="V69" i="1"/>
  <c r="V66" i="1"/>
  <c r="V67" i="1"/>
  <c r="V65" i="1"/>
  <c r="V61" i="1"/>
  <c r="V58" i="1"/>
  <c r="V59" i="1"/>
  <c r="V60" i="1"/>
  <c r="V57" i="1"/>
  <c r="V43" i="1" l="1"/>
  <c r="V44" i="1"/>
  <c r="V42" i="1"/>
  <c r="V36" i="1"/>
  <c r="V33" i="1"/>
  <c r="V34" i="1"/>
  <c r="V35" i="1"/>
  <c r="V30" i="1"/>
  <c r="V31" i="1"/>
  <c r="V32" i="1"/>
  <c r="V28" i="1"/>
  <c r="V29" i="1"/>
  <c r="V27" i="1"/>
  <c r="V23" i="1"/>
  <c r="V24" i="1"/>
  <c r="V25" i="1"/>
  <c r="V22" i="1"/>
  <c r="V18" i="1"/>
  <c r="V19" i="1"/>
  <c r="V20" i="1"/>
  <c r="V17" i="1"/>
  <c r="V16" i="1"/>
  <c r="V12" i="1"/>
  <c r="V13" i="1"/>
  <c r="V14" i="1"/>
  <c r="V15" i="1"/>
  <c r="V11" i="1"/>
  <c r="AI37" i="1"/>
  <c r="AI38" i="1"/>
  <c r="AI39" i="1"/>
  <c r="AI40" i="1"/>
  <c r="AI41" i="1"/>
  <c r="AI46" i="1"/>
  <c r="AI47" i="1"/>
  <c r="AI55" i="1"/>
  <c r="AK56" i="1"/>
  <c r="AL56" i="1"/>
  <c r="AK57" i="1"/>
  <c r="AL57" i="1"/>
  <c r="AK58" i="1"/>
  <c r="AL58" i="1"/>
  <c r="AK59" i="1"/>
  <c r="AL59" i="1"/>
  <c r="AK60" i="1"/>
  <c r="AL60" i="1"/>
  <c r="AK61" i="1"/>
  <c r="AL61" i="1"/>
  <c r="AI64" i="1"/>
  <c r="AI65" i="1"/>
  <c r="AI66" i="1"/>
  <c r="AI67" i="1"/>
  <c r="AJ69" i="1"/>
  <c r="AJ70" i="1"/>
  <c r="AJ71" i="1"/>
  <c r="AJ72" i="1"/>
  <c r="AJ73" i="1"/>
  <c r="AJ74" i="1"/>
  <c r="AI76" i="1"/>
  <c r="V85" i="1"/>
  <c r="V86" i="1"/>
  <c r="AK87" i="1"/>
  <c r="AK92" i="1"/>
  <c r="AK93" i="1"/>
  <c r="AK94" i="1"/>
  <c r="V95" i="1"/>
  <c r="V96" i="1"/>
  <c r="V97" i="1"/>
  <c r="V98" i="1"/>
  <c r="AK103" i="1"/>
  <c r="AL103" i="1"/>
</calcChain>
</file>

<file path=xl/sharedStrings.xml><?xml version="1.0" encoding="utf-8"?>
<sst xmlns="http://schemas.openxmlformats.org/spreadsheetml/2006/main" count="2332" uniqueCount="1180">
  <si>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</si>
  <si>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</si>
  <si>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</si>
  <si>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</si>
  <si>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</si>
  <si>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</si>
  <si>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</si>
  <si>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</si>
  <si>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</si>
  <si>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</si>
  <si>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</si>
  <si>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</si>
  <si>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</si>
  <si>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</si>
  <si>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</si>
  <si>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</si>
  <si>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</si>
  <si>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</si>
  <si>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</si>
  <si>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</si>
  <si>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</si>
  <si>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</si>
  <si>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</si>
  <si>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</si>
  <si>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</si>
  <si>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</si>
  <si>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</si>
  <si>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</si>
  <si>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</si>
  <si>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</si>
  <si>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</si>
  <si>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</si>
  <si>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</si>
  <si>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</si>
  <si>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</si>
  <si>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</si>
  <si>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</si>
  <si>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</si>
  <si>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</si>
  <si>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</si>
  <si>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</si>
  <si>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</si>
  <si>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</si>
  <si>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</si>
  <si>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</si>
  <si>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</si>
  <si>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</si>
  <si>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</si>
  <si>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</si>
  <si>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</si>
  <si>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</si>
  <si>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</si>
  <si>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</si>
  <si>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</si>
  <si>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</si>
  <si>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</si>
  <si>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</si>
  <si>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</si>
  <si>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</si>
  <si>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</si>
  <si>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</si>
  <si>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</si>
  <si>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</si>
  <si>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</si>
  <si>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</si>
  <si>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</si>
  <si>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</si>
  <si>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</si>
  <si>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</si>
  <si>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</si>
  <si>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</si>
  <si>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</si>
  <si>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</si>
  <si>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</si>
  <si>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</si>
  <si>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</si>
  <si>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</si>
  <si>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</si>
  <si>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</si>
  <si>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</si>
  <si>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</si>
  <si>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</si>
  <si>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</si>
  <si>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</si>
  <si>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</si>
  <si>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</si>
  <si>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</si>
  <si>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</si>
  <si>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</si>
  <si>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</si>
  <si>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</si>
  <si>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</si>
  <si>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</si>
  <si>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</si>
  <si>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</si>
  <si>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</si>
  <si>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</si>
  <si>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</si>
  <si>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Resultado indicador año 2020</t>
  </si>
  <si>
    <t>Indicador por cada acción de política</t>
  </si>
  <si>
    <t>Seguimiento Indicador</t>
  </si>
  <si>
    <t>% de Avance Indicador año 2017</t>
  </si>
  <si>
    <t>% de Avance Indicador año 2018</t>
  </si>
  <si>
    <t>% de Avance Indicador año 2019</t>
  </si>
  <si>
    <t>% de Avance Indicador año 2020</t>
  </si>
  <si>
    <t>Identificación Fuente de Financiación</t>
  </si>
  <si>
    <t>Periodo</t>
  </si>
  <si>
    <t xml:space="preserve">POLÍTICA PÚBLICA </t>
  </si>
  <si>
    <t>Observaciones</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</si>
  <si>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</si>
  <si>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</si>
  <si>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</si>
  <si>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</si>
  <si>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</si>
  <si>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</si>
  <si>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</si>
  <si>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</si>
  <si>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</si>
  <si>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</si>
  <si>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</si>
  <si>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</si>
  <si>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</si>
  <si>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</si>
  <si>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</si>
  <si>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</si>
  <si>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</si>
  <si>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</si>
  <si>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</si>
  <si>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</si>
  <si>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</si>
  <si>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</si>
  <si>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</si>
  <si>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</si>
  <si>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</si>
  <si>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</si>
  <si>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</si>
  <si>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</si>
  <si>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</si>
  <si>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</si>
  <si>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</si>
  <si>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</si>
  <si>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</si>
  <si>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</si>
  <si>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</si>
  <si>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</si>
  <si>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</si>
  <si>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</si>
  <si>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</si>
  <si>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</si>
  <si>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</si>
  <si>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</si>
  <si>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</si>
  <si>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</si>
  <si>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</si>
  <si>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</si>
  <si>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</si>
  <si>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</si>
  <si>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</si>
  <si>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</si>
  <si>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</si>
  <si>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</si>
  <si>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</si>
  <si>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</si>
  <si>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</si>
  <si>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</si>
  <si>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</si>
  <si>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</si>
  <si>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</si>
  <si>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</si>
  <si>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</si>
  <si>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</si>
  <si>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</si>
  <si>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</si>
  <si>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</si>
  <si>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</si>
  <si>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</si>
  <si>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</si>
  <si>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</si>
  <si>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</si>
  <si>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</si>
  <si>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</si>
  <si>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</si>
  <si>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</si>
  <si>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</si>
  <si>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</si>
  <si>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</si>
  <si>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</si>
  <si>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</si>
  <si>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</si>
  <si>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</si>
  <si>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</si>
  <si>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</si>
  <si>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</si>
  <si>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</si>
  <si>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</si>
  <si>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</si>
  <si>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</si>
  <si>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</si>
  <si>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</si>
  <si>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</si>
  <si>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</si>
  <si>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</si>
  <si>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</si>
  <si>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</si>
  <si>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</si>
  <si>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</si>
  <si>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</si>
  <si>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</si>
  <si>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</si>
  <si>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</si>
  <si>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</si>
  <si>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</si>
  <si>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</si>
  <si>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</si>
  <si>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</si>
  <si>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</si>
  <si>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</si>
  <si>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</si>
  <si>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</si>
  <si>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</si>
  <si>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</si>
  <si>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</si>
  <si>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</si>
  <si>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</si>
  <si>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</si>
  <si>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</si>
  <si>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</si>
  <si>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</si>
  <si>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</si>
  <si>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</si>
  <si>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</si>
  <si>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</si>
  <si>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</si>
  <si>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</si>
  <si>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</si>
  <si>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</si>
  <si>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</si>
  <si>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</si>
  <si>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</si>
  <si>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</si>
  <si>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</si>
  <si>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</si>
  <si>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</si>
  <si>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</si>
  <si>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</si>
  <si>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</si>
  <si>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</si>
  <si>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</si>
  <si>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</si>
  <si>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</si>
  <si>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</si>
  <si>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</si>
  <si>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</si>
  <si>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</si>
  <si>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</si>
  <si>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</si>
  <si>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</si>
  <si>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</si>
  <si>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</si>
  <si>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</si>
  <si>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</si>
  <si>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</si>
  <si>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</si>
  <si>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</si>
  <si>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</si>
  <si>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</si>
  <si>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</si>
  <si>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</si>
  <si>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</si>
  <si>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</si>
  <si>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</si>
  <si>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</si>
  <si>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</si>
  <si>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</si>
  <si>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</si>
  <si>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</si>
  <si>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</si>
  <si>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</si>
  <si>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</si>
  <si>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</si>
  <si>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</si>
  <si>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</si>
  <si>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</si>
  <si>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</si>
  <si>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</si>
  <si>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</si>
  <si>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</si>
  <si>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</si>
  <si>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</si>
  <si>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</si>
  <si>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</si>
  <si>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</si>
  <si>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</si>
  <si>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</si>
  <si>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</si>
  <si>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</si>
  <si>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</si>
  <si>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</si>
  <si>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</si>
  <si>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</si>
  <si>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</si>
  <si>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</si>
  <si>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</si>
  <si>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</si>
  <si>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</si>
  <si>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</si>
  <si>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</si>
  <si>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</si>
  <si>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</si>
  <si>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</si>
  <si>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</si>
  <si>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</si>
  <si>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</si>
  <si>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</si>
  <si>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</si>
  <si>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</si>
  <si>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</si>
  <si>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</si>
  <si>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</si>
  <si>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</si>
  <si>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</si>
  <si>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</si>
  <si>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</si>
  <si>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</si>
  <si>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</si>
  <si>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</si>
  <si>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</si>
  <si>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</si>
  <si>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</si>
  <si>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</si>
  <si>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</si>
  <si>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</si>
  <si>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</si>
  <si>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</si>
  <si>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</si>
  <si>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</si>
  <si>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</si>
  <si>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</si>
  <si>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</si>
  <si>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</si>
  <si>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</si>
  <si>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</si>
  <si>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</si>
  <si>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</si>
  <si>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</si>
  <si>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</si>
  <si>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</si>
  <si>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</si>
  <si>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</si>
  <si>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</si>
  <si>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</si>
  <si>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</si>
  <si>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</si>
  <si>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</si>
  <si>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</si>
  <si>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</si>
  <si>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</si>
  <si>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</si>
  <si>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</si>
  <si>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</si>
  <si>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</si>
  <si>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</si>
  <si>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</si>
  <si>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</si>
  <si>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</si>
  <si>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</si>
  <si>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</si>
  <si>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</si>
  <si>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</si>
  <si>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</si>
  <si>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</si>
  <si>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</si>
  <si>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</si>
  <si>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</si>
  <si>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</si>
  <si>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</si>
  <si>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</si>
  <si>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</si>
  <si>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</si>
  <si>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</si>
  <si>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</si>
  <si>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</si>
  <si>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</si>
  <si>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</si>
  <si>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</si>
  <si>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</si>
  <si>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</si>
  <si>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</si>
  <si>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</si>
  <si>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</si>
  <si>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</si>
  <si>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</si>
  <si>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</si>
  <si>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</si>
  <si>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</si>
  <si>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</si>
  <si>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</si>
  <si>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</si>
  <si>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</si>
  <si>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</si>
  <si>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</si>
  <si>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</si>
  <si>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</si>
  <si>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</si>
  <si>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</si>
  <si>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</si>
  <si>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</si>
  <si>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</si>
  <si>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</si>
  <si>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</si>
  <si>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</si>
  <si>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</si>
  <si>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</si>
  <si>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PRESUPUESTO ASOCIADO</t>
  </si>
  <si>
    <t>Entidad del Distrito responsable del reporte de la ejecución</t>
  </si>
  <si>
    <t>Responsable reporte de Ejecución de cada acción de las políticas</t>
  </si>
  <si>
    <t xml:space="preserve">Nombre del Proyecto
 (si Aplica)
</t>
  </si>
  <si>
    <t>Correo electrónico</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</si>
  <si>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</si>
  <si>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</si>
  <si>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</si>
  <si>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</si>
  <si>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</si>
  <si>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</si>
  <si>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</si>
  <si>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</si>
  <si>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</si>
  <si>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</si>
  <si>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</si>
  <si>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</si>
  <si>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</si>
  <si>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</si>
  <si>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</si>
  <si>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</si>
  <si>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</si>
  <si>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</si>
  <si>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</si>
  <si>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</si>
  <si>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</si>
  <si>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</si>
  <si>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</si>
  <si>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</si>
  <si>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</si>
  <si>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</si>
  <si>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</si>
  <si>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</si>
  <si>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</si>
  <si>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</si>
  <si>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</si>
  <si>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</si>
  <si>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</si>
  <si>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</si>
  <si>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</si>
  <si>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</si>
  <si>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</si>
  <si>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Política Pública de y para la Adultez</t>
  </si>
  <si>
    <t>Secretaría Distrital de Integración Social</t>
  </si>
  <si>
    <t>Dimensiones y Ejes</t>
  </si>
  <si>
    <t xml:space="preserve">Línea de acción </t>
  </si>
  <si>
    <t>Objetivo de la Dimensión</t>
  </si>
  <si>
    <t>Dimensión: Socioeconómica
Eje: Adultas y adultos con trabajo digno y decente, y oportunidades económicas.</t>
  </si>
  <si>
    <t xml:space="preserve">Seguridad económica
</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</si>
  <si>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</si>
  <si>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Formar personas adultas (27 a 59 años)  que ejercen Actividades de Economía Informal a Través de Alianzas para El Empleo </t>
  </si>
  <si>
    <t>Desarrollo Económico, Industria y Turismo</t>
  </si>
  <si>
    <t>200 Instituto para la Economía Social</t>
  </si>
  <si>
    <t>No aplica</t>
  </si>
  <si>
    <t xml:space="preserve">Luis Amparo Osorno
Manuel Vivas </t>
  </si>
  <si>
    <t>2976030 Ext: 156/245</t>
  </si>
  <si>
    <t>laosorno@ipes.gov.co
mavivasg@ipes.gov.co</t>
  </si>
  <si>
    <t xml:space="preserve">
Porcentaje de  personas adultas que ejercen Actividades de Economía Informal  formadas </t>
  </si>
  <si>
    <t xml:space="preserve">(Sumatoria de personas adultas que ejercen Actividades de Economía Informal  formadas/Total de personas adultas que cumplen los criterios para recibir formación) x 100 </t>
  </si>
  <si>
    <t>Desarrollo económico basado en el conocimiento</t>
  </si>
  <si>
    <t>32 Generar alternativas de ingreso y empleo de mejor calidad</t>
  </si>
  <si>
    <t>167  Fortalecimiento de Alternativas para Generación de Ingresos de Vendedores Informales</t>
  </si>
  <si>
    <t>1130  Formación e inserción laboral</t>
  </si>
  <si>
    <t xml:space="preserve">Formar 1000 Personas Que Ejercen Actividades De Economía Informal A Través De Alianzas Para El Empleo
</t>
  </si>
  <si>
    <t>$4,384</t>
  </si>
  <si>
    <t xml:space="preserve">
 5.43%</t>
  </si>
  <si>
    <t>El IPES no entrega reporte de avance con respecto a la acción de Política relacionada, ni tampoco argumenta si la acción fue eliminada por parte de la Entidad.</t>
  </si>
  <si>
    <t>Brindar alternativas comerciales transitorias en Puntos Comerciales para personas adultas (27 a 59 años)   y la Red de Prestación de Servicios al Usuario del Espacio Público REDEP (Quioscos y Puntos de Encuentro).</t>
  </si>
  <si>
    <t>Diseño e implementación de una estrategia de difusión de los servicios del IPES.</t>
  </si>
  <si>
    <t>Una estrategia de difusión diseñada e implementada/estrategia de difusión.</t>
  </si>
  <si>
    <t xml:space="preserve">Diseñar e implementar una estrategia de difusión de los servicios del IPES. </t>
  </si>
  <si>
    <t>1078  Generación de alternativas comerciales transitorias</t>
  </si>
  <si>
    <t>Brindar 1000 Alternativas comerciales transitorias en Puntos Comerciales y la Red de Prestación de Servicios al Usuario del Espacio Público REDEP (Quioscos y Puntos de Encuentro).</t>
  </si>
  <si>
    <t>$8.433</t>
  </si>
  <si>
    <t>24.82%</t>
  </si>
  <si>
    <t>Brindar asistencia técnica a la medida a personas adultas (27 a 59 años) en temas de emprendimientos por oportunidad.</t>
  </si>
  <si>
    <t>117 Secretaría Distrital de Desarrollo Económico</t>
  </si>
  <si>
    <t>Hamid Bolivar</t>
  </si>
  <si>
    <t>hbolivar@sdde.gov.co</t>
  </si>
  <si>
    <t>Porcentaje de personas adultas beneficiadas con asistencia técnica a la medida en temas de emprendimientos por oportunidad.</t>
  </si>
  <si>
    <t>(Sumatoria  de personas adultas beneficiadas con asistencia técnica a la medida en temas de emprendimientos por oportunidad/Total de personas adultas que scumplen con los requisitos exigidos para la asistencia técnica) x 100</t>
  </si>
  <si>
    <t>31 Fundamentar el desarrollo económico en la generación y uso del conocimiento para mejorar la competitividad de la Ciudad Región</t>
  </si>
  <si>
    <t xml:space="preserve">1022  
</t>
  </si>
  <si>
    <t xml:space="preserve">1022  Consolidación del ecosistema de emprendimiento y mejoramiento de la productividad de las Mipymes
</t>
  </si>
  <si>
    <t>Brindar a 320 personas emprendimientos por oportunidad asistencia técnica a la medida.</t>
  </si>
  <si>
    <t>Apoyar unidades productivas (incluidas personas adultas) en su proceso de formalización.</t>
  </si>
  <si>
    <t>Número de  unidades productivas (incluidas personas adultas) apoyadas en su proceso de formalización.</t>
  </si>
  <si>
    <t>Sumatoria de  unidades productivas (incluidas personas adultas) apoyadas en su proceso de formalización.</t>
  </si>
  <si>
    <t>Apoyar 170 unidades productivas en su proceso de formalización.</t>
  </si>
  <si>
    <t>Formar personas adultas (27 a 59 años) en competencias blandas y transversales por medio de la Agencia Pública de Gestión y Colocación del Distrito.</t>
  </si>
  <si>
    <t>Porcentaje de personas adultas formadas en competencias blandas y transversales por medio de la Agencia Pública de Gestión y Colocación del Distrito.</t>
  </si>
  <si>
    <t>(Sumatoria de personas adultas formadas en competencias blandas y transversales por medio de la Agencia Pública de Gestión y Colocación del Distrito/Total de personas adultas que acceden al  proceso  de formación en competencias blandas y transversales por medio de la Agencia Pública de Gestión y Colocación del Distrito) x 100</t>
  </si>
  <si>
    <t>1023  Potenciar el trabajo decente en la ciudad</t>
  </si>
  <si>
    <t>Formar 6.500 Personas en competencias blandas y transversales por medio de la Agencia Pública de Gestión y Colocación del Distrito</t>
  </si>
  <si>
    <t xml:space="preserve">Brindar  Alternativas Comerciales Transitorias en ferias Comerciales para  personas adultas (27 a 59 años) </t>
  </si>
  <si>
    <t xml:space="preserve">
Número de atenciones a las personas adultas en los servicios de alternativas comerciales transitorias. </t>
  </si>
  <si>
    <t xml:space="preserve">Número de personas adultas atendidas en los servicios de alternativas comerciales transitorias/total de personas atendidas en los servicios de de alternativas comerciales transitorias. </t>
  </si>
  <si>
    <t>Atender personas adultas en los servicios de alternativas comerciales transitorias.</t>
  </si>
  <si>
    <t xml:space="preserve">
Por definir</t>
  </si>
  <si>
    <t>Brindar 2000 Alternativas Comerciales Transitorias En Ferias Comerciales.</t>
  </si>
  <si>
    <t xml:space="preserve">
$12,996</t>
  </si>
  <si>
    <t xml:space="preserve">
 10.26%</t>
  </si>
  <si>
    <t xml:space="preserve">Vincular personas adultas (27 a 59 años) que ejercen actividades de economía informal a programas de formación </t>
  </si>
  <si>
    <t>Diseñar e implementar una estrategia de difusión de los servicios del IPES, que involucre personas adultas(27 a 59 años).</t>
  </si>
  <si>
    <t>Vincular 2150 personas que ejercen actividades de economía informal a programas de formación.</t>
  </si>
  <si>
    <t>$7.028</t>
  </si>
  <si>
    <t xml:space="preserve">4.06%
</t>
  </si>
  <si>
    <t>Todas las dimensiones de la Polìtica Pública</t>
  </si>
  <si>
    <t>Todas las lineas de acción de  la Polìtica Pública</t>
  </si>
  <si>
    <t>Todos los objetivos de la Política Pública</t>
  </si>
  <si>
    <t xml:space="preserve">Elaborar una evaluacion Institucional de la Politica publica de adultez </t>
  </si>
  <si>
    <t xml:space="preserve">Planeación </t>
  </si>
  <si>
    <t>120 Secretaría Distrital de Planeación</t>
  </si>
  <si>
    <t>Maria Ruth Munoz Florian</t>
  </si>
  <si>
    <t>300 555 94 58</t>
  </si>
  <si>
    <t>mmunoz@sdp.gov.co</t>
  </si>
  <si>
    <t>Documento de evaluacion institucional de la Politica Publica de Adultez elaborado</t>
  </si>
  <si>
    <t xml:space="preserve">Numero de documentos para la evaluacion institucional dela Politica publica de adultez </t>
  </si>
  <si>
    <t>NA</t>
  </si>
  <si>
    <t xml:space="preserve">07 Eje Transversal Gobierno Legítimo Fortalecimiento Local y eficiente </t>
  </si>
  <si>
    <t>44 Gobierno y ciudadanía digital</t>
  </si>
  <si>
    <t>193 Sistema de Información para una Política Pública Eficiente</t>
  </si>
  <si>
    <t xml:space="preserve">Fortalecimiento del Ciclo de Políticas Públicas en el Distrito Capital </t>
  </si>
  <si>
    <t xml:space="preserve">
Realizar 10 estudios que permitan contar con información de calidad para la formulación,
seguimiento y evaluación de Políticas Públicas</t>
  </si>
  <si>
    <t xml:space="preserve">El estudio aporta el análisis  intitucional quemuesta dificultades y claridades de la PP </t>
  </si>
  <si>
    <t xml:space="preserve">Trabajo digno y decente </t>
  </si>
  <si>
    <t xml:space="preserve">1. Caracterizar socioeconomicamente a personas víctimas en edad de trabajar.
(Rango seleccionado para esta PP de 29 a 59 años) 
</t>
  </si>
  <si>
    <t>Gestión Pública</t>
  </si>
  <si>
    <t>104 Secretaría General</t>
  </si>
  <si>
    <t>Clara Bibiana Rodríguez González</t>
  </si>
  <si>
    <t>3813000 Ext. 1133</t>
  </si>
  <si>
    <t>cbrodriguez@alcaldiabogota.gov.co</t>
  </si>
  <si>
    <t>Enero 1 de 2017</t>
  </si>
  <si>
    <t>Mayo 31 de 2020</t>
  </si>
  <si>
    <t xml:space="preserve">Número de personas adultas (27 a 59 años) caracterizadas.
</t>
  </si>
  <si>
    <t>Sumatoria de personas adultas (27 a 59 años) caracterizadas.</t>
  </si>
  <si>
    <t xml:space="preserve"> </t>
  </si>
  <si>
    <t xml:space="preserve">03 Pilar Construcción de comunidad y cultura ciudadana
</t>
  </si>
  <si>
    <t>23 Bogotá mejor para las víctimas, la paz y la reconciliación</t>
  </si>
  <si>
    <t>153 - Fortalecimiento del Sistema Distrital de Atención y Reparación Integral a Víctimas  - SDARIV - como contribución al goce efectivo de derechos de las víctimas del conflicto armado residentes en Bogotá.</t>
  </si>
  <si>
    <t>Bogotá Mejor para las víctimas, la paz y la reconciliación</t>
  </si>
  <si>
    <t>Implementar 100 por ciento de medidas de Reparación Integral que fueron acordadas con los sujetos en el Distrito Capital.</t>
  </si>
  <si>
    <t>N/A</t>
  </si>
  <si>
    <t xml:space="preserve">Gestión para la Estabilización Socioeconómica. 
Logros: 
1. Se estableció la ruta de gestión para 1) formación, 2)empleabilidad y 3) fortalecimiento empresarial.
Bajo la cual  se adelantaron acciones de gestión  para articular la oferta privada y pública con las necesidades de la población víctima en procesos de formación, empleabilidad y fortalecimiento empresarial.  Es importante resaltar la labor de orientación vocacional que se ha realizado en los CLAV por medio de talleres.
2. Durante el período del reporte se caracterizaron a 6.976 personas adultas entre ( 29 y 59 años)  y algunos han sido enrutados a los Centros Locales de Atención a Víctimas CLAV. 
Avances: 
3.  Se realizaron siete (7) ferias PAZiempre, donde las vícitmas del conflicto armado ofrecieron sus productos, con el apoyo de la SDDE.
4. Se beneficiaron 110 estudiantes del programa formación tecnológica a la población víctima a través de los ciclos técnico y tecnólogo, en el marco del convenio con la Corporación Unificada Nacional de Educación Superior –CUN
5.Se realizó el proceso de selección de los beneficiarios (víctimas del conflicto armado que residen en Bogotá) al Fondo de Reparación para el Acceso a Educación Superior, donde fueron beneficiados un total de 188 víctimas, de las cuales 100 fueron directamente apoyadas por el proceso realizado desde la ACVDPR.
6. Con el Convenio del Fondo Emprender del SENA y la ACDVPR, se realizaron 17 talleres de sensibilización, donde fueron convocados 828 personas que cumplían con los criterios de ingreso, de los cuales 59 participaron de los talleres y 12 presentaron el proyecto de negocio para participar en el Fondo.
</t>
  </si>
  <si>
    <t xml:space="preserve">Caracterización Socio-Económica: Es el proceso de recolección, análisis y seguimiento de la información realizado a través del Sistema de Información para Víctimas- SIVIC, el cual permite identificar características de la historia ocupacional y del desempeño productivo de una persona, a través de la identificación de habilidades, intereses, destrezas, formación y experiencia laboral, creando así su perfil ocupacional con la perspectiva de orientar y fomentar la autogestión de ingresos, desde un enfoque transformador.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t>
  </si>
  <si>
    <t xml:space="preserve">2. Realizar Ferias de empleabilidad  para personas víctimas edad de trabajar.
(Se convocan a personas entre 18 a 59 años)
</t>
  </si>
  <si>
    <t>Número de ferias de empleabilidad realizadas para personas víctimas en edad de trabajar.</t>
  </si>
  <si>
    <t>Sumatoria de ferias de empleabilidad realizadas para personas víctimas en edad de trabajar.</t>
  </si>
  <si>
    <t xml:space="preserve">Gestión para la Estabilización Socioeconómica.
Logros: En lo corrido de la vigencia 2017, se realizaron dos (2) Ferias de Servicios de Empleabilidad y Formación para la Reconciliación - SEFRE, la primera realizada el día 29 de marzo de 2017, y la segunda el día 27 de julio de 2017. Estas ferias son un espacio de articulación con el sector privado para la colocación de población víctima en empleos, facilitando el acceso a más de una oferta en un solo espacio y una sola jornada, evitando así sobrecostos en la búsqueda de empleo.   En desarrollo de la primera feria, participaron 355 víctimas; ya en la segunda feria, participaron 375 víctimas residentes en Bogotá. Adicionalmente se realizó una Feria de empleabilidad en la localidad de Suba - Agencia Pública de Empleo de Compensar, donde asistieron 56 víctimas. 
</t>
  </si>
  <si>
    <t>Integrar personas adultas (27 a 59 años) a procesos de enlace social y seguimiento.</t>
  </si>
  <si>
    <t>Integración Social</t>
  </si>
  <si>
    <t>122 Secretaría Distrital de Integración Social</t>
  </si>
  <si>
    <t>Charles Chaves</t>
  </si>
  <si>
    <t>cchaves@sdis.gov.co</t>
  </si>
  <si>
    <t xml:space="preserve">Porcentaje de personas adultas Integradas a procesos de enlace social y seguimiento. </t>
  </si>
  <si>
    <t>(Sumatoria de personas adultas integradas a procesos de enlace social y seguimiento y cumplen con los criterios/Total de personas adultas que solicitan ser integradas a procesos de enlace social y seguimiento) x 100</t>
  </si>
  <si>
    <t>03 Igualdad y autonomía para una Bogotá incluyente</t>
  </si>
  <si>
    <t>1108  Prevención y atención integral del fenómeno de habitabilidad en calle</t>
  </si>
  <si>
    <t>Integrar 550 Personas a procesos de enlace social y seguimiento.</t>
  </si>
  <si>
    <t>Durante 2017 fueron integradas un total de  698 personas adultas (27 a 59 años), dentro de las cuales se identifican 615 hombres, 82 mujeres y 1 intersexual,  a procesos de enlace social y seguimiento.</t>
  </si>
  <si>
    <t>La información presupuestal y de avances frente  a la meta del proyecto  1108 se registra con corte a diciembre de 2017 y es de tipo global. Por tanto no únicamente corresponde a la atención de personas adultas.</t>
  </si>
  <si>
    <t>Formar  personas adultas (27 a 59 años) en competencias laborales.</t>
  </si>
  <si>
    <t>Porcentaje de personas adultas formadas en competencias laborales</t>
  </si>
  <si>
    <t>(Sumatoria de personas adultas formadas en competencias laborales/Total de personas adultas que fueron priorizadas para acceder al proceso  de formación en competencias laborales) x 100</t>
  </si>
  <si>
    <t>Formar al menos 2.000 Personas en competencias laborales</t>
  </si>
  <si>
    <t>Vincular personas adultas (27 a 59 años) laboralmente a través de los diferentes procesos de intermediación de la Subdirección de Empleo y Formación-</t>
  </si>
  <si>
    <t>Porcentaje de personas adultas vinculadas laboralmente a través de los diferentes procesos de intermediación de la Subdirección de Empleo y Formación</t>
  </si>
  <si>
    <t>(Sumatoria de personas adultas vinculadas laboralmente a través de los diferentes procesos de intermediación de la Subdirección de Empleo y Formación/ Total de personas adultas que cumplen con los requisitos para acceder al proceso de vinculaci+ón laboral) x 100</t>
  </si>
  <si>
    <t>Vincular 4.250 Personas laboralmente a través de los diferentes procesos de intermediación.</t>
  </si>
  <si>
    <t>Beneficiar a  personas adultas (27 a 59 años) con el proceso de remisión de perfiles laborales a  empleadores desde la Agencia.</t>
  </si>
  <si>
    <t>Porcentaje de personas adultas beneficiadas con el proceso de remisión de perfiles laborales a  empleadores desde la Agencia.</t>
  </si>
  <si>
    <t>(Sumatoria de personas adultas beneficiadas con el proceso de remisión de perfiles laborales a  empleadores desde la Agencia/Total de personas adultas que cumplen con los requisitos para acceder al proceso de remisión de perfiles laborales a  empleadores desde la Agencia) x 100</t>
  </si>
  <si>
    <t>Remitir al menos 6.000 Personas a  empleadores desde la Agencia</t>
  </si>
  <si>
    <t>Beneficiar a  personas adultas (27 a 59 años) formadas y certificadas con el proceso de remisión de perfiles laborales a  empleadores desde la Agencia.</t>
  </si>
  <si>
    <t>Porcentaje de personas adultas formadas y certificadas, que son beneficiadas con el proceso de remisión de perfiles laborales a  empleadores desde la Agencia.</t>
  </si>
  <si>
    <t>(Sumatoria de personas adultas formadas y certificadas, que son  beneficiadas con el proceso de remisión de perfiles laborales a  empleadores desde la Agencia/Total de personas adultas formadas y certificadas que cumplen con los requisitos para acceder al proceso de remisión de perfiles laborales a  empleadores desde la Agencia) x 100</t>
  </si>
  <si>
    <t>Remitir 4.000 Personas formadas y certificadas por la Agencia a empleadores.</t>
  </si>
  <si>
    <t>Dimensión: Socioeconómica
Eje: Adultas y adultos gozando efectivamente de sus derechos sociales</t>
  </si>
  <si>
    <t xml:space="preserve">Salud, alimentación y nutrición
</t>
  </si>
  <si>
    <t>Atender personas adultas (27 a 59 años)  por medio de la estrategia de abordaje en calle.</t>
  </si>
  <si>
    <t>Porcentaje de personas adultas atendidas por medio de la estrategia de abordaje en calle</t>
  </si>
  <si>
    <t>(Sumatoria de personas adultas atendidas por medio de la estrategia de abordaje en calle /Total de personas atendidas por medio de la estrategia de abordaje en calle) x 100</t>
  </si>
  <si>
    <t>Atender 9.810 personas por medio de la estrategia de abordaje en calle</t>
  </si>
  <si>
    <t>Durante 2017 fueron atendidas un total de 8787 personas adultas (27 a 59 años) dentro de las cuales se identifican 6981 hombres, 1805 mujeres y 1 intersexual, por medio de la estrategia de abordaje en calle.</t>
  </si>
  <si>
    <t xml:space="preserve">La meta del proyecto de inversión relacionada se modificó en razón a que la estrategia de abordaje en calle se ha venido fortaleciendo con la contratación de mayor talento humano y con la reorganización de los equipos de atención en calle, ubicándolos en cinco corredores estratégicos en la ciudad, distribuidos así: Corredor Sur: conformado por las localidades de Usme, San Cristóbal, Ciudad Bolívar, Tunjuelito y Rafael Uribe Uribe, corredor Occidente: conformado por las localidades de Bosa, Kennedy y Fontibón, corredor Centro: conformado por las localidades de Santa fe, la Candelaria, los Mártires, Puente Aranda y Antonio Nariño, corredor Oriente: conformado por las localidades de Chapinero, Teusaquillo, Barrios unidos y corredor Norte: conformado por las localidades de Usaquén, Suba y Engativá. Así mismo, el talento humano desarrolla sus actividades en dos turnos, lo que ha permitido un cubrimiento de los territorios desde las 5:30 a.m. hasta las 10:00 p.m., en horario continuo, incluso sábados, domingos y festivos. 
Los aspectos mencionados anteriormente han incidido en: 
1. El aumento de las acciones realizadas por los equipos de calle a través de: jornadas de desarrollo personal en calle, activación de rutas de atención a través de la aplicación y seguimiento de la Ruta Individual de Derechos - RID y jornadas de diálogos comunitarios que involucran tanto a la comunidades como a los habitantes de calle. 
2. La atención oportuna a las solicitudes ciudadanas y de las necesidades de los ciudadanos habitantes de calle, a través del accionar del equipo de enlace territorial que acude a los puntos que son reportados por la ciudadanía por la presencia de ciudadanos habitantes de calle, con el fin de adelantar acciones de sensibilización sobre su responsabilidad con la ciudad y socializar la oferta institucional. 
La información presupuestal y de avances frente  a la meta del proyecto  1108 se registra con corte a diciembre de 2017 y es de tipo global. Por tanto no únicamente corresponde a la atención de personas adultas.
</t>
  </si>
  <si>
    <t>Atender personas adultas (27 a 59 años), en centros de atención transitoria para la inclusión social.</t>
  </si>
  <si>
    <t>Porcentaje de personas adultas atendidas en centros de atención transitoria para la inclusión social</t>
  </si>
  <si>
    <t>(Sumatoria de personas adultas atendidas en centros de atención transitoria para la inclusión social /Total de personas atendidas en centros de atención transitoria para la inclusión social) x 100</t>
  </si>
  <si>
    <t>Atender 10.181 personas en centros de atención transitoria para la inclusión social</t>
  </si>
  <si>
    <t>Durante 2017 fueron atendidas un total de 7.505 personas adultas (27 a 59 años)dentro de las cuales se identifican 6363 hombres, 841 mujeres y 1 intersexual, en centros de atención transitoria para la inclusión social.</t>
  </si>
  <si>
    <t xml:space="preserve">Salud, alimentación, nutrición, recreación y deporte
</t>
  </si>
  <si>
    <t>Atender personas adultas (27 a 59 años) en comunidades de vida.</t>
  </si>
  <si>
    <t>Porcentaje de personas adultas atendidas en en comunidades de vida</t>
  </si>
  <si>
    <t>(Sumatoria de personas  adultas atendidas en en comunidades de vida /Total de personas atendidas en comunidades de vida) x 100</t>
  </si>
  <si>
    <t>Atender 946 personas en comunidades de vida</t>
  </si>
  <si>
    <t>Durante 2017 fueron atendidas un total de 546 personas adultas (27 a 59 años)dentro de las cuales se identifican 461 hombres y 85 mujeres, en comunidades de vida.</t>
  </si>
  <si>
    <t>Dimensión Socioeconómica
Eje: Adultas y adultos gozando efectivamente de sus derechos sociales</t>
  </si>
  <si>
    <t xml:space="preserve">Salud 
</t>
  </si>
  <si>
    <t>Salud</t>
  </si>
  <si>
    <t>201 Secretaría Distrital de Salud / Fondo Financiero Distrital de Salud</t>
  </si>
  <si>
    <t>Ruth Estada Buitrago/Astrid Lopez</t>
  </si>
  <si>
    <t>3124102908/3103061084</t>
  </si>
  <si>
    <t>ciudadanosdelacalle.sds@gmail.com/a1lopez@saludcapital.gov.co</t>
  </si>
  <si>
    <t xml:space="preserve">Porcentaje de ejecucion de recursos del regimen subsidiado </t>
  </si>
  <si>
    <t>Porcentaje</t>
  </si>
  <si>
    <t>Primer Pilar: Igualdad de Calidad de Vida</t>
  </si>
  <si>
    <t>09 Atención integral y eficiente en salud</t>
  </si>
  <si>
    <t>1184  Aseguramiento social universal en salud</t>
  </si>
  <si>
    <t>Garantizar la continuidad de 1’291.158 afiliados al régimen subsidiado de salud y ampliar coberturas hasta alcanzar 1'334.667.</t>
  </si>
  <si>
    <t>N.A</t>
  </si>
  <si>
    <t xml:space="preserve">Las acciones no son especificas para la poblacion joven, por lo tanto el presupuesto asignado no esta discriminado por poblacion. </t>
  </si>
  <si>
    <t>Porcentaje de ejecucion de recursos de Inspección, vigilancia y control -  Superintendencia  Nacional de Salud  (Decreto 1020 de 2007 - Modificado por la ley 1438/2011 - Art. 119) en el periodo</t>
  </si>
  <si>
    <t>Porcentaje de ejecucion de recursos disponibles para la Interventoría del Régimen Subsidiado de acuerdo a la normatividad vigente. en el periodo</t>
  </si>
  <si>
    <t>Atenciones realizadas a la población PPNA – vinculada  que demande los servicios en la red publica distrital contratada</t>
  </si>
  <si>
    <t>Número</t>
  </si>
  <si>
    <t>1.241.364</t>
  </si>
  <si>
    <t>1185  Atención a la población pobre no asegurada (PPNA), vinculados y no POSs</t>
  </si>
  <si>
    <t>Garantizar 100% de  atención de la población pobre no asegurada (vinculados) que demande los servicios de salud y la prestación de los servicios de salud No POS-S.</t>
  </si>
  <si>
    <t>Atenciones realizadas a la población PPNA – vinculada  que demande los servicios de salud  en la red  complementaria.</t>
  </si>
  <si>
    <t>35.451</t>
  </si>
  <si>
    <t>Atenciones realizadas a la población PPNA – vinculada  que demande los servicios   electivos y de urgencias  a través de  los prestadores no contratados</t>
  </si>
  <si>
    <t>27.093</t>
  </si>
  <si>
    <t>Atenciones  No POSS realizadas a la población del Régimen Subsidiado que demande los servicios en la red contratada y no contratada</t>
  </si>
  <si>
    <t>146.249</t>
  </si>
  <si>
    <t>Porcentaje de ejecucion de recursos de gratuidad</t>
  </si>
  <si>
    <t>100%</t>
  </si>
  <si>
    <t>Porcentaje de contratos con la Red Publica Distrital para la atencion de la PPNA-Vinculados con acciones de seguimiento o auditoria realizados en el periodo</t>
  </si>
  <si>
    <t xml:space="preserve">Actividad 1.1  Desarrollo de las acciones de competencia del sector salud en cumplimiento de los compromisos establecidos en los planes de acción de las políticas públicas distritales e inter sectoriales, incluyendo la activación de rutas integrales de atención en salud y las rutas intersectoriales.
Actividad 1.3  Desarrollo de estrategias para la promoción de la salud que fortalezcan el ejercicio del derecho a la salud de las poblaciones diferenciales. 
</t>
  </si>
  <si>
    <t>Porcentaje de avance en el cumplimiento superior al 80% de los planes de acción de las políticas públicas distritales en las que tiene competencia el sector salud</t>
  </si>
  <si>
    <t>1186  Atención integral en salud</t>
  </si>
  <si>
    <t>Garantizar la atención y mejorar el acceso a los servicios a más de 1.500.000 habitantes de Bogotá D.C. con el nuevo modelo de atención integral.</t>
  </si>
  <si>
    <t xml:space="preserve">Actividad 1.3  Desarrollo de estrategias para la promoción de la salud que fortalezcan el ejercicio del derecho a la salud de las poblaciones diferenciales. </t>
  </si>
  <si>
    <t>Porcentaje de avance en el desarrollo de estrategias que fortalezcan el ejercicio del derecho a la salud de las poblaciones diferenciales</t>
  </si>
  <si>
    <t>Actividad 1.6  Adopción y seguimiento a la implementación de la ruta de promoción y mantenimiento de la salud en los espacios de vida cotidiana, en coordinación intersectorial.</t>
  </si>
  <si>
    <t>Porcentaje de avance en la implementación y seguimiemto de la ruta de promoción y mantenimiento de la salud en los espacios de vida cotidiana, en coordinación intersectorial.</t>
  </si>
  <si>
    <t xml:space="preserve">Diseño e implementación de acciones que hacen parte de la estrategia encaminada al desarrollo de mejores prácticas en salud oral en las personas del Distrito Capital. </t>
  </si>
  <si>
    <t>Porcentaje de personas que incrementan sus prácticas adecuadas de cuidado y autocuidado en Salud Oral en un15%</t>
  </si>
  <si>
    <t xml:space="preserve">Porcentaje </t>
  </si>
  <si>
    <t>27,50%</t>
  </si>
  <si>
    <t>Aumentar en un 15% las personas que tienen prácticas adecuadas de cuidado y autocuidado en Salud Oral</t>
  </si>
  <si>
    <t xml:space="preserve">5.1. Diseño e implementación de la estrategia de información, educación y comunicación en salud mental.  
</t>
  </si>
  <si>
    <t xml:space="preserve">Porcentaje de avance en el diseño y la implementación de la estrategia de educación y comunicación en salud mental. </t>
  </si>
  <si>
    <t>Reducir a 2020, en una quinta parte, el diferencial de las localidades en donde se concentra el 64,7% de la proporción de prevalencia de alteraciones en la salud relacionadas con trastorno de ansiedad, trastorno depresivo, trastorno afectivo bipolar, trastorno mental, enfermedad neuropsiquiátrica y consumo problemático de alcohol.</t>
  </si>
  <si>
    <t xml:space="preserve">5.2.  Diseño e implementación de las estrategias para la prevención universal, selectiva e indicada de consumo de SPA en los espacios de vida cotidiana del Distrito Capital. </t>
  </si>
  <si>
    <t>Porcentaje de avance en el diseño e implementación de las acciones de la estrategia para la prevención universal, selectiva e indicada de consumo de SPA en los espacios de vida cotidiana</t>
  </si>
  <si>
    <t xml:space="preserve">5.3. Canalización del 80% de personas identificadas con eventos y/o trastornos mentales y del comportamiento a rutas de atención integral identificadas en los espacios de vida cotidiana. </t>
  </si>
  <si>
    <t>Porcentaje de canalizaciones de personas con eventos y/o trastornos mentales y del comportamiento que son canalizadas a las rutas de atención integral en los espacios de vida cotidiana</t>
  </si>
  <si>
    <t>5.4. Levantamiento de la línea de base de las condiciones de salud mental en el Distrito Capital</t>
  </si>
  <si>
    <t xml:space="preserve">Porcentaje de avance en la definición de la línea de base de las condiciones de salud mental </t>
  </si>
  <si>
    <t>Actividad 3.2 Diseño e implementación de estrategias para la promoción de hábitos de vida saludables y la detección de riesgos relacionados con condiciones crónicas en los espacios de vida cotidiana priorizados.</t>
  </si>
  <si>
    <t xml:space="preserve">Porcentaje de avance en el diseño e implementación de estrategias para la promoción de hábitos de vida saludables y la detección de riesgos relacionados con condiciones crónicas en los espacios de vida cotidiana priorizados </t>
  </si>
  <si>
    <t>Aumentar al 30% la cobertura en detección temprana de alteraciones relacionadas con condiciones crónicas, (Cardiovascular, Diabetes, EPOC, Cáncer).</t>
  </si>
  <si>
    <t xml:space="preserve">Actividad 20.1 Desarrollo de acciones colectivas dirigidas a organizaciones de personas viviendo con VIH para el reconocimiento de derechos en salud y promoción de prácticas de  cuidado de la salud. 
</t>
  </si>
  <si>
    <t>Avance en el desarrollo de acciones colectivas y organizaciones de personas viviendo con VIH con intervenciones colectivas para el reconocimiento de derechos en salud y promoción de prácticas de cuidado de la salud.</t>
  </si>
  <si>
    <t>A 2020 el 80% de las personas viviendo con VIH en el Distrito Capital, cuentan con tamizaje, conocen su diagnóstico y alcanzan una carga viral indetectable.</t>
  </si>
  <si>
    <t xml:space="preserve">Actividad 20.2 Desarrollo de estrategias para el abordaje integral de una sexualidad placentera y libre de ITS, con énfasis en el acceso al tamizaje en VIH como un derecho en salud, en el marco de los derechos sexuales y derechos reproductivos. 
</t>
  </si>
  <si>
    <t xml:space="preserve">Avance en el desarrollo de estrategias de tamizaje implementadas para el abordaje integral de una sexualidad placentera y libre de ITS. </t>
  </si>
  <si>
    <t xml:space="preserve">Actividad 27.1 Asesoria y asistencia técnica a las IPS y EAPB en atención a eventos de tuberculosis y VIH en el contexto del Modelo de Atención Integral en Salud (AIS).
</t>
  </si>
  <si>
    <t>Porcentaje de IPS y EPS asesoradas con asistencia técnica en atención a eventos de tuberculosis y VIH</t>
  </si>
  <si>
    <t>A 2020 lograr la reducción de la mortalidad por Tuberculosis en el Distrito Capital a menos de 1 caso por 100.000 habitantes</t>
  </si>
  <si>
    <t>Actividad 27.2 Desarrollo de estrategias para la promoción de hábitos saludables que permitan reducir riesgos relacionados con las enfermedades transmisibles, la prevención de la TB, la identificación oportuna de sintomáticos respiratorios y su vinculación a rutas de atención integral en coordinación con las EAPB.</t>
  </si>
  <si>
    <t xml:space="preserve">Porcentaje de Sintomáticos respiratorios identificados vinculados a la ruta integral de atención </t>
  </si>
  <si>
    <t xml:space="preserve">Actividad 27.3  Seguimiento de los casos de tuberculosis mediante el fortalecimiento de la administración del tratamiento estrictamente supervisado para TB y canalizados a las rutas de atención integral con las EAPB y programas de VIH para seguimiento a los casos de la coinfección TB/VIH </t>
  </si>
  <si>
    <t>Porcentaje de personas con TB y TB/VIH con seguimiento</t>
  </si>
  <si>
    <t>Asesoria y  asistencia técnica a las IPS y EPS con relación a la atención en Salud mental para  la implementación del modelo de atención AIS</t>
  </si>
  <si>
    <t>Porcentaje de avance asesoria y  asistencia técnica a las IPS y EPS con relación a la atención en Salud mental para  la implementación del modelo de atención AIS.</t>
  </si>
  <si>
    <t>(Avance ejecutado de  asesoria y  asistencia técnica a las IPS y EPS con relación a la atención en Salud mental para  la implementación del modelo de atención AIS/Avance programado de asesoria y  asistencia técnica a las IPS y EPS con relación a la atención en Salud mental para  la implementación del modelo de atención AIS)*100</t>
  </si>
  <si>
    <t>1187  Gestión compartida del riesgo y fortalecimiento de la EPS Capital Salud</t>
  </si>
  <si>
    <t>Garantizar el 100% de la atención integral de prestación de servicios demandados en salud mental en las cuatros subredes integradas de servicio de salud de acuerdo a la Ley 1616 de 2013, dentro de los servicios demandados</t>
  </si>
  <si>
    <t>9.1 Asesoria y  asistencia técnica  a las IPS y EPS en la atención a personas con consumo de sustancias psicoactivas  en el contexto del modelo de atención AIS .</t>
  </si>
  <si>
    <t xml:space="preserve">Porcentaje de avance en la realización de Asesoria y  asistencia técnica  a las IPS y EPS en la atención a personas con consumo de sustancias psicoactivas  en el contexto del modelo de atención AIS . </t>
  </si>
  <si>
    <t>A 2020 iniciar en instituciones adscritas o vinculadas procesos de rehabilitación integral en 800 pacientes con adicciones.</t>
  </si>
  <si>
    <t>8.1 Asesoria y  asistencia técnica  a las IPS y EPS en la adherencia a Guias de atención en salud mental en el contexto del modelo de atención AIS .</t>
  </si>
  <si>
    <t xml:space="preserve">Porcentaje de avance en la realización de  asesoria y  asistencia técnica  a las IPS y EPS en la adherencia a Guias de atención en salud mental en el contexto del modelo de atención AIS . </t>
  </si>
  <si>
    <t xml:space="preserve">(Avance ejecutado en la realización de asesoria y  asistencia técnica  a las IPS y EPS en la adherencia a Guias de atención en salud mental en el contexto del modelo de atención AIS /Avance programado  en la realización de asesoria y  asistencia técnica  a las IPS y EPS en la adherencia a Guias de atención en salud mental en el contexto del modelo de atención AIS)*100 </t>
  </si>
  <si>
    <t>A 2020 mejorar en 10% la adherencia terapéutica de los pacientes con enfermedad mental y neuropsiquiátrica</t>
  </si>
  <si>
    <t xml:space="preserve">Educación
</t>
  </si>
  <si>
    <t>Realizar acompañamiento pedagógico, didáctico y curricular a docentes y directivos docentes de las instituciones educativas distritales, en la atención educativa  a la poblacion adulta desde enfoque diferencial.</t>
  </si>
  <si>
    <t>Educación</t>
  </si>
  <si>
    <t>112 Secretaría de Educación del Distrito</t>
  </si>
  <si>
    <t xml:space="preserve">Cesar Mauricio Lopez Alfonso </t>
  </si>
  <si>
    <t>cmlopeza@educacionbogota.gov.co</t>
  </si>
  <si>
    <t xml:space="preserve">Instituciones Educativas Distritales que ofrecen atención educativa formal a personas Adultas </t>
  </si>
  <si>
    <t>(Número de colegios acompañados/Número de colegios que ofertan educación a personas adultas)* 100%</t>
  </si>
  <si>
    <t>01 Pilar Igualdad de Calidad de Vida</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</si>
  <si>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</si>
  <si>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</si>
  <si>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</si>
  <si>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</si>
  <si>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 xml:space="preserve">59 Instituciones Educativas Distritales implementan el Programa de educación para jóvenes y adultos.  </t>
  </si>
  <si>
    <t xml:space="preserve">Los proyectos de inversión de la SED benefician a todas las poblaciones
La Secretaría de Educación Distrital realiza la siguiente nota de manera general en relación con el reporte enviado “Nota: No incluye las siguientes acciones que benefician a toda la población matriculada en colegios del sector oficial, y cuyo presupuesto para Adultez es el siguiente:
1.  $1,922'409,666 correspondiente a las acciones de alimentación escolar y seguro de accidentes del proyecto 1052 Bienestar Estudiantil
2. $14,086'524,786, correspondiente a la acción para garantizar la "Prestación del Servicio Educativo" a todos los estudiantes matriculados, correspondientes a: talento humano (docentes y administrativos), formación docente, fortalecimiento curricular, evaluación, infraestructura, dotación, gestión, participación ciudadana, modernización y sistemas de información. Tiene asignado el mayor porcentaje presupuestal.
Por lo tanto el presupuesto total asignado para Adultez es: $16,748'731,326
Fuente: Cálculos de Poblaciones sobre 1) Informes de Gestión Oficiales de Proyectos de Inversión, 2) Anexo 6A de Dirección de Cobertura - 3) Apoteosys
"Metodología: Se realiza el cálculo presupuestal estimado distribuyendo entre cada tipo de población el presupuesto total de los proyectos de inversión que garantizan la prestación de servicio educativo con acceso y permanencia escolar, de acuerdo con la matrícula reportada por la Dirección de Cobertura y la caracterización de cada objeto de gasto definida por los gerentes de proyecto. Lo anterior debido a que la atención depende de la demanda educativa. Excepto para los objetos de gasto que son específicos para algún tipo de población.”
</t>
  </si>
  <si>
    <t>Ofrecer atención educativa formal a personas adultas en el marco de las estrategias educativas flexibles con enfoque diferencial, de derechos y de género</t>
  </si>
  <si>
    <t>(Número de colegios que ofrecen educación para personas adultas/Número de colegios que atienden a personas adultas)* 100%</t>
  </si>
  <si>
    <t>213 estudiantes beneficiados con atención integral y 5,313 estudiantes beneficiados con modelos flexibles</t>
  </si>
  <si>
    <t>Realizar estrategias de alfabetización y acciones orientadas a fortalecer la educación de adultos con oferta educativa pertinente</t>
  </si>
  <si>
    <t>Implementación del ciclo I de educación para  adultos iletrados del Distrito, a través de modelos educativos flexibles diseñados específicamente para dicha población.</t>
  </si>
  <si>
    <t>Número de estudiantes adultas atendidos * 100%</t>
  </si>
  <si>
    <t>07 Inclusión educativa para la equidad</t>
  </si>
  <si>
    <t>117 Acceso y permanencia con enfoque local</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</si>
  <si>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</si>
  <si>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t>
  </si>
  <si>
    <t xml:space="preserve">-En el marco de la meta de reducción de analfabetismo la SED contrató la implementación de estrategias o modelos flexibles para la atención de jóvenes y adultos iletrados. El proceso de alfabetización se realiza en convenio con la Universidad Pedagógica Nacional iniciando con una cobertura de 1.500 jóvenes y adultos iletrados atendidos. La meta de atención para el cuatrienio es de 13.000 beneficiarios de todos los grupos etarios, dando prioridad a la atención de la población vulnerable y diversa. 
-4,051 estudiantes adultos se beneficiaron con cobertura escolar </t>
  </si>
  <si>
    <t>Implementar metodologías educativas flexibles para la atención de población en condición de extraedad, vulnerable y diversa.</t>
  </si>
  <si>
    <t>Implementar metodologías educativas flexibles para la atención de población en condición de adulta, vulnerable y diversa.</t>
  </si>
  <si>
    <t>Número de estudiantes adultos atendidos * 100%</t>
  </si>
  <si>
    <t xml:space="preserve">-Considerando la necesidad identificada para los jóvenes mayores de 15 años y adultos víctimas del conflicto armado que por su condición socio económica o de alta vulnerabilidad no se encontraban estudiando, para la vigencia 2017, se desarrollaron y fortalecieron estrategias educativas flexibles que les permitieran continuar sus estudios de educación básica primaria, secundaria y media a través de la modalidad de educación por ciclos, en la red de Instituciones Educativas Distritales en las jornadas nocturnas y fines de semana
-4,051 estudiantes se beneficiaron con cobertura escolar </t>
  </si>
  <si>
    <t xml:space="preserve">Dimensión: Territorial 
Eje: Adultas y adultos en entornos saludables y favorables. </t>
  </si>
  <si>
    <t xml:space="preserve">Ambiente sano </t>
  </si>
  <si>
    <t>Promover la incidencia de las adultas y los adultos en la planeación de proyectos
urbanos y rurales, a través de la visibilización y orientación de las expresiones ciudadanas
que se organizan alrededor de los diversos territorios.</t>
  </si>
  <si>
    <t>Vincular  personas adultas (27 a 59 años) en procesos de gestión ambiental local.</t>
  </si>
  <si>
    <t>Ambiente</t>
  </si>
  <si>
    <t>126 Secretaría Distrital de Ambiente</t>
  </si>
  <si>
    <t>Silvia Ortiz</t>
  </si>
  <si>
    <t>silvia.ortiz@ambientebogota.gov.co</t>
  </si>
  <si>
    <t>Porcentaje de personas adultas vinculadas en procesos de gestión ambiental local</t>
  </si>
  <si>
    <t>(Sumatoria de personas adultas vinculadas en procesos de gestión ambiental local/Total de personas vinculadas en procesos de gestión ambiental local) x 100</t>
  </si>
  <si>
    <t>06 Eje transversal Sostenibilidad ambiental basada en la eficiencia energética</t>
  </si>
  <si>
    <t>39 Ambiente sano para la equidad y disfrute del ciudadano</t>
  </si>
  <si>
    <t>Ambiente sano para la equidad y disfrute del ciudadano</t>
  </si>
  <si>
    <t>981 Participación educación y comunicación para la sostenibilidad ambiental del D. C.</t>
  </si>
  <si>
    <t>Participar 125,000.00 ciudadanos en procesos de gestión ambiental local</t>
  </si>
  <si>
    <t>El presupuesto contemplado para las metas del proyecto de inversión 981 es global para la atención a todos los grupos poblacionales atendidos desde la SDA, por lo que no es posible identificar un rubro  presupuestal para la atención de la población adulta presente en el D.C durante el año 2017.</t>
  </si>
  <si>
    <t xml:space="preserve">*Esta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*Para el cumplimieno de esta acción, a través de la gestión realizada por los gestores ambientales locales de la OPEL, se registró la participación de 34.280 personas adultas en procesos de gestión ambiental local durante 2017.  Esto, especificado por cada una de las localidades así:  Usaquen 768 , Chapinero 886 , Santafe 492, San Cristobal 440, Usme 562,  Tunjuelito 1190, Bosa 334, Kennedy 1982,  Fontibon 425, Engativa 532, Suba 1239, Barrios Unidos 895 , Teusaquillo 807, Martires 721, Antonio Nariño 792, Puente Aranda 443, Candelaria 405, Rafael Uribe Uribe 284, Ciudad Bolivar 646 y Sumapaz 373.
</t>
  </si>
  <si>
    <t>vincular  personas adultas (27 a 59 años) en acciones de educación ambiental.</t>
  </si>
  <si>
    <t>Porcentaje de personas adultas vinculadas en  acciones de educación ambiental</t>
  </si>
  <si>
    <t>(Sumatoria de personas adultas vinculadas en acciones de educación ambiental /Total de personas vinculadas en acciones de educación ambiental) x 100</t>
  </si>
  <si>
    <t>Participar 1,125,000.00 ciudadanos en acciones de educación ambiental</t>
  </si>
  <si>
    <t>*Esta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 Las acciones pedagógicas referenciadas en la  meta del proyecto de inversión, hacen referencia a las estrategias dadas por la  Política Pública Distrital de Educación Ambiental.*Para el cumplimiento de esta acción, a través de la gestión realizada por los educadores ambientales de la OPEL, se registró la participación de 49.461 personas adultas en acciones de educación ambiental durante 2017.  Esto, especificado por cada una de las localidades y aulas ambientales administradas por la SDA así: Usaquen 756, Chapinero 2909, Santafe 1788, San Cristobal 1095, Usme 1123,  Tunjuelito 1498, Bosa 1402, Kennedy 2740,  Fontibon 990, Engativa 3277, Suba 2617, Barrios Unidos 1116, Teusaquillo 4130, Martires 767, Antonio Nariño 1216, Puente Aranda 3464, Candelaria 1334, Rafael uribe Uribe 1293, Ciudad Bolivar 718 y Sumapaz 47. Aulas Ambientales: Soratama 1315, Entrenubes 4016, Santa María del Lago 3307, Mirador de los Nevados 1778 y AUAMBARI 4765.</t>
  </si>
  <si>
    <t>Movilidad humana</t>
  </si>
  <si>
    <t>Formar  personas adultas(27 a 59 años) en temas de seguridad vial.</t>
  </si>
  <si>
    <t>Movilidad</t>
  </si>
  <si>
    <t>113- Secretaría Distrital de Movilidad</t>
  </si>
  <si>
    <t>Eduardo Rincòn</t>
  </si>
  <si>
    <t>3649400 ext 4275</t>
  </si>
  <si>
    <t>erincon@movilidadbogota.gov.co</t>
  </si>
  <si>
    <t>Porcentaje de  personas adultasformadas en temas de seguridad vial.</t>
  </si>
  <si>
    <t>(Sumatoria de personas adultasformadas en temas de seguridad vial/Total de personas adultas que solicitaron formación en temas de seguridad vial) x 100</t>
  </si>
  <si>
    <t>02 Pilar Democracia urbana</t>
  </si>
  <si>
    <t>18 Mejor movilidad para todos</t>
  </si>
  <si>
    <t>Implementar el Plan de Seguridad Vial.</t>
  </si>
  <si>
    <t>Formar 800.000 personas en temas de seguridad vial.</t>
  </si>
  <si>
    <t>Durante la vigencia 2017 se han  formado 135.730 personas en temas de seguridad vial en escenarios educativos, empresariales y campañas en vía.</t>
  </si>
  <si>
    <t>Realizar 3 campañas macro de enseñanza en seguridad vial que incluya a las personas adultas(27 a 59 años).</t>
  </si>
  <si>
    <t>Número de campañas macro de enseñanza en seguridad vial realizadas</t>
  </si>
  <si>
    <t>Sumatoria de campañas macro de enseñanza en seguridad vial realizadas</t>
  </si>
  <si>
    <t>Realizar 3 campañas macro de enseñanza en seguridad vial .</t>
  </si>
  <si>
    <t>Dimensión: Participativa
Eje: Adultas y adultos con participación incidente en las decisiones de la ciudad.</t>
  </si>
  <si>
    <t>Participación ciudadana</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</si>
  <si>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</si>
  <si>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Formar mujeres adultas (27 a 59 años) en temas de promoción, reconocimiento y apropiación de sus derechos a través del uso de herramientas TIC y metodologías participativas.</t>
  </si>
  <si>
    <t>Mujer</t>
  </si>
  <si>
    <t>121 Secretaría Distrital de la Mujer</t>
  </si>
  <si>
    <t>Por el momento no se cuenta con la Directora de Enfoque Diferencial a penas se de el nombramiento se enviarán los datos.  Angelica Badillo</t>
  </si>
  <si>
    <t>abadillo@sdmujer.gov.co</t>
  </si>
  <si>
    <t>Porcentaje de  mujeres adultas (27 a 59 años) formadas en temas de promoción, reconocimiento y apropiación de sus derechos a través del uso de herramientas TIC y metodologías participativas.</t>
  </si>
  <si>
    <t>(Sumatoria de mujeres adultas formadas en temas de promoción, reconocimiento y apropiación de sus derechos/ Total de mujeres adultas que solicitan participar en el proceso de formación) x 100</t>
  </si>
  <si>
    <t>12 Mujeres protagonistas, activas y empoderadas en el cierre de brechas de género</t>
  </si>
  <si>
    <t xml:space="preserve">1070  
</t>
  </si>
  <si>
    <t xml:space="preserve">1070  Gestión del conocimiento con enfoque de género en el Distrito Capital
</t>
  </si>
  <si>
    <t>Formar 20000 mujeres (niñas, adolescentes y adultas  en temas de promoción, reconocimiento y apropiación de sus derechos a través del uso de herramientas TIC y metodologías participativas</t>
  </si>
  <si>
    <t>3721 Mujeres Adultas participaron en los Centros de Inclusión Digital que se encuentran en las Casas de Igualdad de Oportunidades para las Mujeres.</t>
  </si>
  <si>
    <t>Esta Mreta no es especificamenta dirigida a mujeres adultas, si no a las mujeres en sus diferencias y diversidades, por lo cual no se puede presentar el presupuesto  ejecutado</t>
  </si>
  <si>
    <t>Formar mujeres adultas (27 a 59 años)  a través de la Escuela de Formación Política</t>
  </si>
  <si>
    <t>Porcentaje de mujeres adultas formadas a través de la Escuela de Formación Política</t>
  </si>
  <si>
    <t>(Sumatoria de mujeres adultas formadas a través de la escuala de formación política/ Total de mujeres adultas que cumplen con los requisitos de la escuela de formación política) x 100</t>
  </si>
  <si>
    <t>Formar 3000 mujeres a través de la Escuela de Formación Política</t>
  </si>
  <si>
    <t xml:space="preserve">En 2017, se vincularon a la Escuela de Formación Política y Paz, 289 mujeres adultas de Bogotá que incrementan los niveles de incidencia política en espacios privados y públicos. La Escuela busca fortalecer en las mujeres el ejercicio pleno de los derechos a la participación y representación con equidad y a la paz y convivencia con equidad de género. </t>
  </si>
  <si>
    <t>Proceso de capacitación a mujeres adultas (27 a 59 años) en el derecho a la participación y representación política que se encuentren en instancias Distritales.</t>
  </si>
  <si>
    <t>Porcentaje mujeres adultas capacitadas  en el derecho a la participación y representación política que se encuentren en instancias Distritales.</t>
  </si>
  <si>
    <t>(Sumatoria de mujeres adultas capacitadas en el derecho a la participación y representación política que se encuentren en instancias Distritales/ Total de mujeres adultas que cumplen con los requisitos) x 100</t>
  </si>
  <si>
    <t>1067  Mujeres protagonistas, activas y empoderadaS</t>
  </si>
  <si>
    <t>Fortalecer 500 Mujeres Que participan en instancias Distritales.</t>
  </si>
  <si>
    <t>12 Mujeres Adultas participaron en los procesos informativos de 40 horas dirigidos a mujeres lideresas de Bosa.</t>
  </si>
  <si>
    <t>Formar personas adultas (27 a 59 años) en los procesos de participación .</t>
  </si>
  <si>
    <t>Gobierno</t>
  </si>
  <si>
    <t>220 Instituto Distrital de la Participación y Acción Comunal</t>
  </si>
  <si>
    <t>Catalina Fonseca Velandia</t>
  </si>
  <si>
    <t>2417900 ext. 51212</t>
  </si>
  <si>
    <t>cfonseca@participacionbogota.gov.co</t>
  </si>
  <si>
    <t>Porcentaje de personas adultas (27 a 59 años) formadas en  procesos de participación.</t>
  </si>
  <si>
    <t>(Sumatoria de adultos formados en procesos de participación/ total de personas adultas inscritas beneficiadas en los procesos de formación) x 100</t>
  </si>
  <si>
    <t>Gobierno legítimo, fortalecimiento local y eficiencia</t>
  </si>
  <si>
    <t>45 Gobernanza e influencia local, regional e internacional</t>
  </si>
  <si>
    <t>196 Fortalecimiento local, gobernabilidad, gobernanza y participación ciudadana</t>
  </si>
  <si>
    <t>1013- Formación para una participación ciudadana incidente en los asuntos públicos de la ciudad</t>
  </si>
  <si>
    <t>Formar 23.585 Ciudadanos en los procesos de participación</t>
  </si>
  <si>
    <t xml:space="preserve">Consolidación de un portafolio con 15 líneas de formación, así: 1. Convivencia y solución de conflictos, 2. Cuidado y respeto del medio ambiente, 3. Políticas Públicas, 4. Asociatividad y participación, 5. Derechos y deberes ciudadanos en torno al reconocimiento del uso de lo público, 6. Comunicación intercultural, comunicaciones accesibles y sociedad inclusiva, 7. Control social, 8. Formulación de proyectos comunitarios, 9. Cultura ciudadana para el ejercicio de la participación, 10. Uso de nuevas tecnologías de la información y las comunicaciones, 11. Propiedad Horizontal, 12. Bienestar y protección animal
13. Tejido social, 14. Derechos Humanos, diversidades y lucha contra la discriminación, 15. Prevención de la violencia y construcción de la paz.
Dentro de los participantes en los procesos de formación para la vigencia 2017 se encuentran:
7.544 ciudadanos y ciudadanas formados en participación, de los cuales:
6.692 ciudadanos fueron formados y certificados en participación, a través de la ejecución de: 219 procesos de formación desarrollados en 1.280 sesiones. 
Dentro de los 219 procesos de formación desarrollados se obtuvieron los siguientes resultados: 
190 procesos de formación cortos en articulación con otras dependencias de la entidad, 
2 procesos formación certificada de la mano con instituciones de educación superior, 
5 procesos de formación virtual a través de la Plataforma de formación del IDPAC, 22 procesos de formación presencial en los Puntos Vive Digital
</t>
  </si>
  <si>
    <t>El presupuesto programado y el ejecutado, corresponde al total  del valor de la meta del proyecto de inversión, la cual incluye todos los grupos etáreos
Dentro de los resultados obtendios se destaca que del total de la población  formada, 5.456 corresponden al grupo etáreo Adultos entre 27 y 59 años. El total de la población formada durante la vigencia 2017 a través de esta meta fue de 7.544. (Población total que no recibió certificación del proceso de formación)</t>
  </si>
  <si>
    <t>Brindar asesoria técnica a organizaciones de mujer y género, incluidas personas adultas (27 a 59 años), en espacios y procesos de participación.</t>
  </si>
  <si>
    <t>Número de organizaciones de mujer y género asesoradas técnicamente en espacios y procesos de participación</t>
  </si>
  <si>
    <t>Sumatoria de organizaciones de mujer y género asesoradas técnicamente en espacios y procesos de participación</t>
  </si>
  <si>
    <t>1014 Proyecto Fortalecimiento a las organizaciones para la participación incidente en la ciudad</t>
  </si>
  <si>
    <t>Fortalecer 150 organizaciones de mujer y género en espacios y procesos de participación</t>
  </si>
  <si>
    <t>Se brindo asesoría técnica a 27 organizaciones de mujer y género durante la vigencia de 2017. se llevaron a cabo procesos de formación con la Gerencia de Escuela de Participación del IDPAC, apoyo en las mesas localces, comités operativos y otros espacios de participación LGBTI y de Mujeres. También se llevaron a cabo procesos de sensibilizaicón bajo la campaña Nada Jsutifica la Violencia Contra las Mujeres y Vive la Divwersidad, Termina la Discriminación. Las organizaciones y/o procesos fortalecidos fueron:
1. Construcción De Agenda Social De Hombres Transgénero
2. Construcción De Agenda Social De Mujeres Diversas
3. Construcción De Agenda Social De Personas Bisexuales
4. Construcción De Agenda Social De Mujeres Lesbianas
5. Nuevas Expresiones Lgbt Y Exigibildad De Derechos
6. Mujeres Capoheira
7. Mujeres Hip Hop
8. Mesa Lgbti Del Sur
9. MUJERES DE LA HUERTA Corporación Tiempo De Mujeres Colombia
10. Víctimas Del Conflicto Armado De Los Sectores Lgbti
11. Agenda Social De Mujeres En Situación De Prostitución. 
12. Proceso De Formación Tecnologías A Mujeres Mayores Con Centro Día
13. Elección Del Consejo Consultivo Mujeres Puente Aranda
14. Elección Del Consejo Consultivo Mujeres Rafael Uribe Uribe
15. Consejo Distrital De Cultura De Mujeres
16. Consejo Consultivo Lgbt
17. Maternidad Y Paternidad Temprana
18. Mesa Distrital Lgbt
19. Establecimientos De Homosocialización
20. Comisiones De Mujeres Comunales
21. Barras Futboleras
22. Prevención De Vih
23. Elección Consejo Consultivo Fontibón
24. Centros De Atención Integral A La Diversidad Sexual
25. Proceso De Formación En Exigibilidad De Derechos Centro Noche
26. Alianza Por La Ciudadanía Plena
27. Construcción De Política Pública De Personas En Ejercicio De Prostitución</t>
  </si>
  <si>
    <t xml:space="preserve">
El presupuesto programado corresponde al total del proyecto, que incluye otra metas no solo fortalecer organizaciones de mujer y género</t>
  </si>
  <si>
    <t>Brindar asesoria técnica a organizaciones étnicas incluidas personas adultas (27 a 59 años), en espacios y procesos de participación.</t>
  </si>
  <si>
    <t>Número de organizaciones étcinas asesoradas técnicamente en espacios y procesos de participación</t>
  </si>
  <si>
    <t>Sumatoria de organizaciones étnicas asesoradas técnicamente en espacios y procesos de participación</t>
  </si>
  <si>
    <t>Fortalecer 150.00 organizaciones étnicas en espacios y procesos de participación</t>
  </si>
  <si>
    <t xml:space="preserve">Se brindo asesoría técnica a 26 organizaciones étnicas durante la vigencia de 2017. Se llevaron a cabo procesos de formación por la Escuela de Participación del IDPAC, apoyo en los Consejos Locales Afro, Cabildos Índígenas y mesas distritales. También se apoyaron iniciativas a través del proyecto Bogotá Líder y Un@ M@s Un@. Las organizaciones y/o procesos fortalecidos fueron: 
1. Grupo De Líderes Y Lideresas Zuetyna Muiscas 
2. Grupo De Líderes Y Lideresas Muiscas 
3. Consejo De Niños Y Niñas Muiscas 
4. Furas Del Cabildo Muisca De Bosa
5. Comité De Mujeres Uitoto En Bogotá
6. Mujeres Yanacona
7. Comité De Mujeres Del Cabildo Inga Uarmikunapa Iachai.
8. Consejo De Mujeres Del Cabildo Indígena Ambiká Pijao
9. Mesa Autónoma Indígena De La Localidad De Ruu10. Mesa De Jóvenes Indígenas Ruu 
11. Mesa De Jóvenes Afros12. Consejo Afro Ruu13. Fucispac
14. Colectivo Multi Étnicas Mujeres Guerreras
15. Colectivo De Jóvenes Universitarios Indígenas De Bogotá 
16. Agrupacion De Mujeres Indigenas R++Gio (Mujer Fuerte) 
17. Pueblo Gitano 
18. Proceso De Fortalecimiento Colectivo De Jóvenes Indígenas De Bogotá.
19. Proceso De Fortalecimiento Colectivo De Jóvenes Indígenas De Bogotá.
20. Procesos De Concertación De Planes Integrales De Acciones Afirmativas Afro
21. Procesos De Concertación Con Autoridades Tradicionales Indígenas
22. Procesos Concertación Con Gitanas
23. Procesos De Concertación Con Raizalez
24. Proceso De Elección De Consejeros Y Consejeras Locales A Integrar  El Consejo Local De Comunidades Negras De Rafael Uribe Uribe
25. Proceso De Fortalecimiento De La Participación De Mujeres Raizales
26. Proceso De Fortalecimiento Cabildo Los Pastos. </t>
  </si>
  <si>
    <t xml:space="preserve">
El presupuesto programado corresponde al total del proyecto, que incluye otra metas no solo fortalecer organizaciones etnicas</t>
  </si>
  <si>
    <t>Brindar asesoria técnica a organizaciones de personas con discapacidad incluidas personas adultas (27 a 59 años), en espacios y procesos de participación.</t>
  </si>
  <si>
    <t>Número de organizaciones de personas con discapacidad asesoradas técnicamente en espacios y procesos de participación</t>
  </si>
  <si>
    <t>Sumatoria de organizaciones de personas con discapacidad  asesoradas técnicamente en espacios y procesos de participación</t>
  </si>
  <si>
    <t>Fortalecer 50.00  organizaciones sociales de población con discapacidad en espacios y procesos de participación</t>
  </si>
  <si>
    <t>Se brindo asesoría técnica a 11 organizaciones de personas con discapacidad durante la vigencia de 2017. Se desarrollaron procesos de formación con la Gerencia de Escuela de la Participación del IDPAC, se acompañaron Consejos Locales de Discapacidad y se realizaron acciones como el Encuentro Distrital de Consejeros y Consejeras, Noche de Gala de Exaltación de personas con discapacidad. Las organizaciones y/o procesos fortalecidos fueron: 
1.Taller “una mirada diversa de las políticas públicas”
2.Proceso fortaleciendo la multiculturalidad y  la discapacidad
3.Red Distrital de emprendimiento para Cuidadoras/es
4.Espacio DC Radio "Con otros sentidos"
5. Proceso -Participación, Recreación y deporte incluyente el uso de la bicicleta para personas con discapacidad. - 
6. Circuito de servicios institucionales para la población con discapacidad.
7. Fortalecimiento de capacidades ciudadanas en formulación de proyectos comunitarios". 
8. Participando dejas Huellas 
9. III Festival por la diversidad “Una paz de múltiples colores”
10. "Ruta de participación para la reformulación de la PPDD  consejeros/as y lideres/as "  
11. Procesos de personas con discapacidad en sus capacidades organizativas y de participación en las diferentes instancias locales y distritales que trabajen el tema.</t>
  </si>
  <si>
    <t xml:space="preserve">
El presupuesto programado corresponde al total del proyecto, que incluye otra metas no solo fortalecer organizaciones de personas con discapacidad</t>
  </si>
  <si>
    <t>Brindar asesoria técnica a organizaciones de nuevas expresiones incluidas personas adultas (27 a 59 años), en espacios y procesos de participación.</t>
  </si>
  <si>
    <t>Número de organizaciones de nuevas expresiones asesoradas técnicamente en espacios y procesos de participación</t>
  </si>
  <si>
    <t>Sumatoria de organizaciones de nuevas expresiones asesoradas técnicamente en espacios y procesos de participación</t>
  </si>
  <si>
    <t>Fortalecer 50.00 Organizaciones de nuevas expresiones  en espacios y procesos de participación</t>
  </si>
  <si>
    <t>Se brindo asesoría técnica a 14 organizaciones de nuevas expresiones durante la vigencia de 2017. Se llevaron a cabo procesos de formación con la Escuela de Participación del IDPAC, acompañamiento a instancias localces, espacios de participación de animalistas, ambientalistas, biciusuarios, persona mayor, víctimas del conflicto armado y migrantes. Las organizaciones y/o procesos fortalecidos: 
1. Red de agricultoras de Suba nodo Centro Agricultura Urbana "recuperando maravillas de vida sana" Kennedy
2. Corpovisamc
3. Conformación Consejos Consultivos de Niñas y Niños de Rafael Uribe Uribe, Usaquén, Sumapaz y La Candelaria
4. Organización Multiétnica "Mi Colombia"
5. Organización Mujeres Guerreras
6. Consejo Consultivo de niños y niñas de Sumapaz
7. FUNDACIÓN BUENA SEMILLA
8. Consejo Local de Sabios y Sabias Suba
9. Organización Social Años Dorados Somos Colombia
10. Asovenezuela 
11. Bolivianos en Acción 
12. Niñas Sin Miedo
13. Mesas Locales de Víctimas 
14. Rueda Como Niña</t>
  </si>
  <si>
    <t xml:space="preserve">
El presupuesto programado corresponde al total del proyecto, que incluye otra metas no solo fortalecer organizaciones de nuevas expresiones</t>
  </si>
  <si>
    <t>Acompañar organizaciones comunales de primer grado, incluidas personas adultas (27 a 59 años), en temas relacionados con acción comunal.</t>
  </si>
  <si>
    <t>Porcentaje de organizaciones comunales de primer grado acompañados en temas relacionados con acción comunal</t>
  </si>
  <si>
    <t xml:space="preserve">(Sumatoria de organizaciones comunales de primer grado  donde participan personas adultas/Total de organizaciones comunales de primer grado) x 100 </t>
  </si>
  <si>
    <t xml:space="preserve"> 1088 Estrategias para la modernización de las organizaciones comunales en el Distrito Capital</t>
  </si>
  <si>
    <t>Acompañar el 50% de las organizaciones comunales de primer grado en temas relacionados con acción comunal.</t>
  </si>
  <si>
    <t xml:space="preserve">1.624 Juntas de Acción Comunal con Auto de Reconocimiento de Dignatarios 2016-2020
35 Acciones de Participación con las Organizaciones Comunales de primer grado del Distrito.
La Subdirección de Asuntos Comunales del IDPAC mediante la gestión territorial adelantada en las 20 localidades de la ciudad, capacitó un total de 1056 juntas de acción comunal, se realizaron 615 fortalecimientos administrativos, 419 fortalecimientos contables, 334 seguimientos administrativos, 301 seguimientos contables y se brindaron 5035 atenciones a público.
Se realizaron en promedio 420 atenciones a público al mes, siendo los temas más consultados los siguientes: depuración del libro de afiliados, manejo de tesorería, extralimitación de funciones, conflictos organizativos, elección de cargos vacantes por renuncias y remoción de dignatarios. Por otra parte, el pico se registra en el mes de marzo con un total de 682, este incremento respecto al mes de febrero en un 6.21% al pasar de 369 a 682 unidades, se debe a las inquietudes de los dignatarios respecto a la Resolución 083 de 2017, por medio de la cual se solicitaba remitir la documentación relacionada al funcionamiento de las organizaciones comunales.
Se realizaron talleres tejiendo redes, construyendo sueños, mujeres comunales; el cual tenía como meta desarrollar un espacio de formación y sensibilización con las Comisiones de Mujeres y lideresas de las Juntas de Acción Comunal del Distrito, alrededor de los derechos de las mujeres y el fortalecimiento organizativo.
Se llevó a cabo el encuentro Distrital de Comisiones de mujeres comunales, el cual tenía como fin resaltar la labor de la mujer comunal en su territorio, y con el cual se logró la visualización de las experiencias exitosas productivas y sociales que desde las organizaciones comunales forjan transformación a nivel Distrital. 
</t>
  </si>
  <si>
    <t xml:space="preserve">
El presupuesto programado y ejecutado corresponde al total de la meta del proyecto inversión,  la cual incluye todos los grupos etáreos.</t>
  </si>
  <si>
    <t>Acompañar organizaciones comunales de segundo grado, donde participen personas adultas (27 a 59 años), en temas relacionados con acción comunal-</t>
  </si>
  <si>
    <t>Porcentaje de organizaciones comunales de segundo grado acompañadas en temas relacionados con acción comunal</t>
  </si>
  <si>
    <t xml:space="preserve">(Sumatoria de organizaciones comunales de segundo grado  donde participan personas adultas/Total de organizaciones comunales de segundo grado) x 100 </t>
  </si>
  <si>
    <t>Acompañar 100% de las organizaciones comunales de segundo grado en temas relacionados con acción comunal</t>
  </si>
  <si>
    <t>20 Asociaciones de Juntas con Auto de Reconocimiento de Dignatarios 2016-2020
Reuniones de seguimiento y fortalecimiento para las asojuntas</t>
  </si>
  <si>
    <t>El presupuesto programado y ejecutado corresponde al total de la meta del proyecto inversión,  la cual incluye todos los grupos etáreos.</t>
  </si>
  <si>
    <t>Realizar un (1)  informe  anual con la información de las personas beneficiadas y que mejoran las condiciones de vida de la población adulta, adelantadas en la Secretaría Distital del Hábitat</t>
  </si>
  <si>
    <t>Hábitat</t>
  </si>
  <si>
    <t>118 Secretaría Distrital del Hábitat</t>
  </si>
  <si>
    <t xml:space="preserve">Isaac Echeverry Wachter Subsecretaría de Planeación y Política </t>
  </si>
  <si>
    <t>Secretaría de Hábitat</t>
  </si>
  <si>
    <t>secheverryw@habitatbogota.gov.co</t>
  </si>
  <si>
    <t>Informe con la información de las personas beneficiadas y que mejoran las condiciones de vida de la población adulta, adelantadas en la Secretaría Distital del Hábitat</t>
  </si>
  <si>
    <t>Número de documentos realizados/Número de documentos programados*100</t>
  </si>
  <si>
    <t>Realizar un (1) documento con la información de la población adulta atendidas por la Secretaría Distrital del Hábitat</t>
  </si>
  <si>
    <t>07. Eje transversal Gobierno Legítimo fortalecimiento local y eficiencia</t>
  </si>
  <si>
    <t>Desarrollo abierto y transparente de la gestión de la SDHT</t>
  </si>
  <si>
    <t>Implementar 100% una estrategia de gestión de la información corporativa.</t>
  </si>
  <si>
    <t>El Secretaría Distrital de Hábitat no entrega reporte de avance con respecto a la acción de Política relacionada, ni tampoco argumenta si la acción fue eliminada por parte de la Entidad.</t>
  </si>
  <si>
    <t>Sensibilizar personas adultas (27 a 59 años) en ejercicio de prostitución, en derechos humanos, desarrollo personal y salud. (Dirección Diseño de Politicas)</t>
  </si>
  <si>
    <t>Porcentaje de personas adultas (27 a 59 años) en ejercicio de prostitución, sensibilizadas en derechos humanos, desarrollo personal y salud.</t>
  </si>
  <si>
    <t>(Sumatoria de mujeres adultas  en ejercicio de prostitución, sensibilizadas en derechos humanos, desarrollo personal y salud/Total de mujeres en ejercicio de prostitución priorizadas) x 100</t>
  </si>
  <si>
    <t>01 Pilar Igualdad de calidad de vida</t>
  </si>
  <si>
    <t>1067 Mujeres protagonistas, activas y empoderadas</t>
  </si>
  <si>
    <t>Sensibilizar a 5,400.00 Personas En ejercicio de prostitución en derechos humanos, desarrollo personal y salud</t>
  </si>
  <si>
    <t xml:space="preserve">345 Mujeres fueron sensibilizadas en derechos humanos, desarrollo personal y salud. </t>
  </si>
  <si>
    <t>Dimensión: Participativa 
Eje: Adultas y adultos formados en cultura política.</t>
  </si>
  <si>
    <t xml:space="preserve">Transformación de conflictos 
</t>
  </si>
  <si>
    <t>Involucrar  personas adultas (27 a 59 años)  en el marco de la implementación de la  estrategia de prevención con poblaciones en alto riesgo de habitabilidad en calle en el Distrito capital.</t>
  </si>
  <si>
    <t xml:space="preserve">Porcentaje de personas adultas involucradas en el marco de la implementación de la  estrategia de prevención con poblaciones en alto riesgo de habitabilidad en calle en el Distrito capital </t>
  </si>
  <si>
    <t>(Sumatoria de personas adultas involucradas en el marco de la implementación de la  estrategia de prevención con poblaciones en alto riesgo de habitabilidad en calle en el Distrito capital  /Total de personas involucradas en el marco de la implementación de la  estrategia de prevención con poblaciones en alto riesgo de habitabilidad en calle en el Distrito capital) x 100</t>
  </si>
  <si>
    <t>Implementar 1.00 Estrategia de prevención con poblaciones en alto riesgo de habitabilidad en calle en el Distrito capital.</t>
  </si>
  <si>
    <t>$535.723.869</t>
  </si>
  <si>
    <t>Durante 2017 fueron involucradas un total de 725 personas adultas (27 a 59 años), en el marco de la implementación de la  estrategia de prevención con poblaciones en alto riesgo de habitabilidad en calle en el Distrito capital.</t>
  </si>
  <si>
    <t>Vincular mujeres adultas (27 a 59 años) madres de NNAJ que hacen parte del modelo pedagógico a procesos de corresponsabilidad familiar.</t>
  </si>
  <si>
    <t>214 Instituto Distrital para la Protección de la Niñez y la Juventud</t>
  </si>
  <si>
    <t>Aliria López</t>
  </si>
  <si>
    <t>alirial@idipron.gov.co</t>
  </si>
  <si>
    <t>Número de mujeresadultas (27 a 59 años) vinculadas.</t>
  </si>
  <si>
    <t>Sumatoria</t>
  </si>
  <si>
    <t>Atender y reportar el total de personas adultas (29 a 59 años) beneficiadas en el marco de la meta del proyecto de inversión relacionada durante el año 2017.</t>
  </si>
  <si>
    <t>Atender y reportar el total de personas adultas (29 a 59 años) beneficiadas en el marco de la meta del proyecto de inversión relacionada durante el año 2018.</t>
  </si>
  <si>
    <t>Atender y reportar el total de personas adultas (29 a 59 años) beneficiadas en el marco de la meta del proyecto de inversión relacionada durante el año 2019.</t>
  </si>
  <si>
    <t>Atender y reportar el total de personas adultas (29 a 59 años) beneficiadas en el marco de la meta del proyecto de inversión relacionada durante el año 2020.</t>
  </si>
  <si>
    <t xml:space="preserve"> 05 Desarrollo integral para la felicidad y el ejercicio de la ciudadanía
</t>
  </si>
  <si>
    <t xml:space="preserve">971  
</t>
  </si>
  <si>
    <t xml:space="preserve">971  Calles alternativas: Atención integral a niñez y juventud en situación de calle, en riesgo de habitabilidad en calle y en condiciones de fragilidad social.
</t>
  </si>
  <si>
    <t>Vincular 200 Mujeres madres de NNAJ que hacen parte del modelo pedagógico a procesos de corresponsabilidad familiar.</t>
  </si>
  <si>
    <t>El equipo de Políticas Públicas de la Subdirección para la Adultez  realizó contacto vía chat con Hugo Angel de IDIPRON, quén manifiesta la necesidad de eliminar esta meta debido a que él manifiesta que el  IDIPRON  desarrollo la meta del Proyecto de Inversión relacionada únicamente durante el año 2016. Sin embargo, se le solicitó respetuosamente que pudiera comunicar lo anterior a través de correo electrónico para poder tener un soporte de dicha eliminación de la meta de este Plan de Acción Cuatrienal. 
A fecha del 22 de marzo de 2018 El IDIPRON no entrega reporte formal de avance con respecto a la acción de Política relacionada, ni tampoco argumenta si la acción fue eliminada por parte de la Entidad.</t>
  </si>
  <si>
    <t xml:space="preserve">Movilización social </t>
  </si>
  <si>
    <t>Vincular  mujeres  adultas en sus diferencias y diversidades a procesos de promoción, reconocimiento y apropiación de derechos, a través de las Casas de Igualdad de Oportunidades para las Mujeres. (Dirección Terrizorialización)</t>
  </si>
  <si>
    <t>Porcentaje de mujeres  adultas en sus diferencias y diversidades, vinculadas a procesos de promoción, reconocimiento y apropiación de derechos, a través de las Casas de Igualdad de Oportunidades para las Mujeres</t>
  </si>
  <si>
    <t>(Sumatoria de mujeres  adultas en sus diferencias y diversidades, vinculadas a procesos de promoción, reconocimiento y apropiación de derechos, a través de las Casas de Igualdad de Oportunidades para las Mujeres/Total de mujeres adultas que solicitaron participar) x 100</t>
  </si>
  <si>
    <t xml:space="preserve"> 1069 
</t>
  </si>
  <si>
    <t xml:space="preserve"> 1069 Territorialización de derechos a través de las Casas de Igualdad de Oportunidades para las Mujeres
</t>
  </si>
  <si>
    <t>Vincular 43000 Mujeres en sus diversidades a procesos de promoción, reconocimiento y apropiación de derechos, a través de las Casas de Igualdad de Oportunidades para las Mujeres</t>
  </si>
  <si>
    <t>4122 mujeres  adultas en sus diferencias y diversidades, vinculadas a procesos de promoción, reconocimiento y apropiación de derechos, a través de las Casas de Igualdad de Oportunidades para las Mujeres</t>
  </si>
  <si>
    <t>Dimensión:  Seguridad  y Convivencia
Eje: Bogotá protectora y segura para adultas y adultos.</t>
  </si>
  <si>
    <t xml:space="preserve">Seguridad frente a las violencias </t>
  </si>
  <si>
    <t>Transformar los conflictos de seguridad y convivencia mediante la optimización de
los mecanismos y escenarios ciudadanos e institucionales de concertación, en la
búsqueda de una Bogotá protectora y segura para adultas y adultos.</t>
  </si>
  <si>
    <t>Brindar atención psicosocial y asesoría jurídica a mujeres  adultas (27 a 59 años) víctimas de violencia.(Dirección Terrizorialización)</t>
  </si>
  <si>
    <t>Porcentaje de mujeres  adultas víctimas de violencia  beneficiadas con atención psicosocial y asesoría jurídica</t>
  </si>
  <si>
    <t>(Sumatoria de mujeres  adultas víctimas de violencia  beneficiadas con atención psicosocial y asesoría jurídica/Total de mujeres adultas víctimas de violencia priorizadas para atención) x 100</t>
  </si>
  <si>
    <t xml:space="preserve"> 20 Fortalecimiento del Sistema de Protección Integral a Mujeres Víctimas de Violencia - SOFIA
 </t>
  </si>
  <si>
    <t xml:space="preserve"> 1068 Bogotá territorio seguro y sin violencias contra las mujeres</t>
  </si>
  <si>
    <t>Atender 16667 Mujeres Víctimas de violencia a través de la oferta  institucional de la  Secretaría de la Mujer.</t>
  </si>
  <si>
    <t>9124 Mujeres adultas recibieron atención psicojúridica.</t>
  </si>
  <si>
    <t>Realizar atenciones a mujeres adultas (27 a 59 años) a través de la Línea Púrpura. (Dirección de Eliminación de Violencias)</t>
  </si>
  <si>
    <t xml:space="preserve">Porcentaje de mujeres adultas  atendidas a través de la Línea Púrpura. </t>
  </si>
  <si>
    <t>(Sumatoria de mujeres adultas  atendidas a través de la Línea Púrpura/ Total de mujeres que se comunican a través de la linea Purpura) x 100</t>
  </si>
  <si>
    <t>Realizar 50000 atenciones a mujeres a través de la Línea Púrpura</t>
  </si>
  <si>
    <t xml:space="preserve">1495 mujeres adultas  atendidas a través de la Línea Púrpura. </t>
  </si>
  <si>
    <t>Proteger mujeres adultas (27 a 59 años) víctimas de violencia y personas a cargo  a través de Casas Refugio, de manera integral.</t>
  </si>
  <si>
    <t>Porcentaje de  mujeres  de violencia y personas a cargo protegidas a través de Casas Refugio de manera integral</t>
  </si>
  <si>
    <t>(Sumatoria de  mujeres   de violencia y personas a cargo protegidas a través de Casas Refugio de manera integral/ Total de mujeres que solicitan atención a través de Casa Refugio de manera integral) x 100</t>
  </si>
  <si>
    <t>Proteger 3200 personas (mujeres víctimas de violencia y personas a cargo) a través de Casas Refugio, de manera integral</t>
  </si>
  <si>
    <t>no aplica</t>
  </si>
  <si>
    <t>Durante este período se acogieron 177 mujeres adultas logrando que el equipo profesional de psicología avanzó en el restablecimiento emocional y la desnaturalización de las violencias de las mujeres acogidas y sus sistemas familiares</t>
  </si>
  <si>
    <t>Realizar orientaciones y asesorías jurídicas a personas adultas (27 a 59 años) a través de escenarios de fiscalías (CAPIF, CAVIF y CAIVAS) y Casas de Justicia. (Dirección de Eliminación de Violencias)</t>
  </si>
  <si>
    <t>Porcentaje de  personas adultas a las que se les  brinda  orientación y asesoría jurídica a través de escenarios de fiscalías (CAPIF, CAVIF y CAIVAS) y Casas de Justicia.</t>
  </si>
  <si>
    <t>(Sumatoria de personas adultas a las que se les  brinda  orientación y asesoría jurídica a través de escenarios de fiscalías (CAPIF, CAVIF y CAIVAS) y Casas de Justicia/ Total de personas adultas que solicitan atención) x 100</t>
  </si>
  <si>
    <t>Realizar 35000 Orientaciones y asesorías jurídicas a través de escenarios de fiscalías (CAPIF, CAVIF y CAIVAS) y Casas de Justicia</t>
  </si>
  <si>
    <t xml:space="preserve"> 2247 mujeres adultas a las que se les  brinda  orientación y asesoría jurídica a través de escenarios de fiscalías (CAPIF, CAVIF y CAIVAS) y Casas de Justicia</t>
  </si>
  <si>
    <t>Representar casos jurídicamente, de violencias contra las mujeres adultas (27 a 59 años)  en el Distrito Capital.</t>
  </si>
  <si>
    <t>Porcentaje de casos de violencias contra las mujeres adultas representados en el Distrito Capital</t>
  </si>
  <si>
    <t>(Sumatoria  de casos de violencias contra las mujeres adultas representados en el Distrito Capital/ Total de casosde violencias contra las mujeres adultas priorizados) x 100</t>
  </si>
  <si>
    <t>Representar 1000 casos jurídicamente, de violencias contra las mujeres en el Distrito Capital</t>
  </si>
  <si>
    <t>Jorge Gutierrez Rodriguez 
Aleyda Gomez
Edgar Triana</t>
  </si>
  <si>
    <t>3108658680
3279797
Ext.1915</t>
  </si>
  <si>
    <t>jgutierrezr@sdis.gov.co
agomez@sdis.gov.co
etriana@sdis.gov.co</t>
  </si>
  <si>
    <t>Porcentaje de personas adultas ( 27 a 59 años) atendidas en las comisarias de familia por Violencia Intrafamiliar.</t>
  </si>
  <si>
    <t>(Sumatoria de personas entre 27 a 59 años atendidas en las comisarias de familia por Violencia Intrafamiliar/ Total de personas  entre 27 y 59 años que solicitan atención en las comisarias de familia por Violencia Intrafamiliar) x 100</t>
  </si>
  <si>
    <t>Ciudad para las Familias</t>
  </si>
  <si>
    <t xml:space="preserve"> 1086 Una ciudad para las familias</t>
  </si>
  <si>
    <t>Orientar 12,000.00 Personas en procesos de prevención  de la violencia intrafamiliar, atendidas por los servicios sociales de la SDIS</t>
  </si>
  <si>
    <t xml:space="preserve">No aplica </t>
  </si>
  <si>
    <t>Durante la vigencia 2017, participaron en procesos de prevención de la Estrategia Entornos protectores y territorios seguros 1834 personas adultas, de las cuales 1530 correspondieron a mujeres y 304 a hombres entre los 27 y 59 años.</t>
  </si>
  <si>
    <t>Capacitar personas adultas (27 a 59 años)  de las entidades distritales y personas de la sociedad civil para la atención integral y la prevención de violencia intrafamiliar y delito sexual.</t>
  </si>
  <si>
    <t xml:space="preserve">Porcentaje de personas adultas ( 27 a 59 años)  de las entidades distritales y personas de la sociedad civil  capacitadas  en  atención integral y  prevención de violencia intrafamiliar y delito sexual.
</t>
  </si>
  <si>
    <t>(Sumatoria de personas adultas  (27 a 59 años) capacitadas  en  atención integral y  prevención de violencia intrafamiliar y delito sexual/ Total de personas capacitadas  en  atención integral y  prevención de violencia intrafamiliar y delito sexual ) x 100</t>
  </si>
  <si>
    <t>68,2%</t>
  </si>
  <si>
    <t>Capacitar 15,000.00 Personas de las entidades distritales y personas de la sociedad civil para la atención integral y la prevención de violencia intrafamiliar y delito sexual</t>
  </si>
  <si>
    <t>Durante la vigencia 2017, participaron en procesos de capacitación de la Estrategia Entornos protectores y territorios seguros 3834 personas adultas, de las cuales 3106 correspondieron a mujeres y 728 a hombres entre los 27 y 59 años.</t>
  </si>
  <si>
    <t>El presupuesto de esta meta es general y corresponde al talento humano que se encarga de realizar los procesos de prevención en violencia intrafamiliar</t>
  </si>
  <si>
    <t>Alcanzar la oportunidad en el100.00% de los casos de atención y protección a personas adultas (27 a 59 años) víctimas de violencias al interior de las familias.</t>
  </si>
  <si>
    <t xml:space="preserve">Porcentaje de casos de atención y protección a personas adultas ( 27 a 59 años)  víctimas de violencias al interior de las familias.
 </t>
  </si>
  <si>
    <t>(Sumatoria de casos de atención y protección a personas adultas (27 a 59 años) víctimas de violencias al interior de las familias/Total de casos de atención y protección a personasvíctimas de violencias al interior de las familias) x 100</t>
  </si>
  <si>
    <t xml:space="preserve">Alcanzar la oportunidad en el100.00% de los casos de atención y protección a víctimas de violencias al interior de las familias
</t>
  </si>
  <si>
    <t>Durante la vigencia 2017, se atendieron en Comisarías de Familia 15114 personas adultas entre 27 y 59 años de acuerdo con información reportada por el Sistema Misional de Registro de Beneficiaros - SIRBE . Información generada el 29 de enero de 2018.</t>
  </si>
  <si>
    <t>El presupuesto de esta meta es general y corresponde al talento humano que se encarga de realizar los procesos de prevención en violencia intrafamiliar.
Se aclara que el reporte de avance se da en términos de personas, no de casos, puesto que un caso corresponde a mas de una persona atendida. Por lo tanto el procentaje de 49 % corresponde a la formula del indicador como está, personas adultas atendidas sobre el total de personas atendidas; sin embargo se deja claro que todas las personas adultas fueron atendidas en comisarias de familia, lo que daría un porcentaje real del 100%. Este indicador es necesario ajustarlo tambien para próximos reportes.</t>
  </si>
  <si>
    <t>Atender el 100% de líderes y defensores de Derechos humanos, población LGBTI, y victimas de trata adultas (27 a 59 años) que demanden medidas de prevención o protección para garantizar sus derechos a la vida, libertad, integridad y seguridad.</t>
  </si>
  <si>
    <t>110 Secretaría Distrital de Gobierno</t>
  </si>
  <si>
    <t>Vicky Cogua Nova
Edith Maldonado</t>
  </si>
  <si>
    <t>338700 Ext. 5311
3017686594</t>
  </si>
  <si>
    <t>vicky.cogua@gobiernobogota.gov.co
aura.maldonado@gobiernobogota.gov.co</t>
  </si>
  <si>
    <t>Población adulta atendida (LGBTI, victima de Trata o líderes(as), Defensores(as) de DDHH )</t>
  </si>
  <si>
    <t># personas atendidas / # Personas que demandaron atención ante la SDG*100%</t>
  </si>
  <si>
    <t xml:space="preserve">3. Pilar Construcción de Comunidad y Cultura Ciudadana </t>
  </si>
  <si>
    <t>22 Bogotá vive los derechos humanos</t>
  </si>
  <si>
    <t xml:space="preserve">PROYECTOS ESTRATÉGICOS PLAN DE DESARROLLO  - Prestación de Servicios a la Ciudadanía
</t>
  </si>
  <si>
    <t xml:space="preserve"> 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</si>
  <si>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</si>
  <si>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El presupuesto mencionado corresponde a las metas de la dirección</t>
  </si>
  <si>
    <t>Brindar orientaciones y asesorías jurídicas a mujeres  adultas víctimas de violencias (27 a 59 años) a través de casas de igualdad de Oportunidades para las Mujeres. (Dirección de Territorialización)</t>
  </si>
  <si>
    <t>Porcentaje de mujeres  adultas asesoradas  jurídicamante a través de casas de Igualdad de Oportunidades para las Mujeres.</t>
  </si>
  <si>
    <t>(Sumatoria de mujeres  adultas asesoradas  jurídicamante a través de casas de Igualdad de Oportunidades para las Mujeres/Total de mujeres adultas que solicitan atención en las Casas de Igualdad de Oportunidades) x 100</t>
  </si>
  <si>
    <t>Realizar 20000 orientaciones y asesorías jurídicas a mujeres víctimas de violencias a través de casas de igualdad de Oportunidades para las Mujeres.</t>
  </si>
  <si>
    <t>6536 mujeres  adultas asesoradas  jurídicamante a través de casas de Igualdad de Oportunidades para las Mujeres.</t>
  </si>
  <si>
    <t>Realizar  orientaciones psicosociales a mujeres adultas (27 a 59 años)  a través de casas de Igualdad de Oportunidades para las Mujeres.(Dirección de Territorialización)</t>
  </si>
  <si>
    <t>Porcentaje de atenciones psicosociales  a mujeres  adultas través de casas de Igualdad de Oportunidades para las Mujeres.</t>
  </si>
  <si>
    <t>(Sumatoria de  atención psicosocial a través de casas de Igualdad de Oportunidades para las Mujeres/Total de atención solicitadas en las Casas de Igualdad de Oportunidades) x 100</t>
  </si>
  <si>
    <t>Realizar 30000 orientaciones psicosociales que contribuyan al mejoramiento de la calidad de vida de las mujeres.</t>
  </si>
  <si>
    <t>3920 atenciones psicosociales  a mujeres  adultas través de casas de Igualdad de Oportunidades para las Mujeres.</t>
  </si>
  <si>
    <t xml:space="preserve">Dimensión: Seguridad y Convivencia
Eje: Bogotá protectora y segura para adultas y adultos.
</t>
  </si>
  <si>
    <t xml:space="preserve">Atención integral a víctimas del desplazamiento forzado.
</t>
  </si>
  <si>
    <t xml:space="preserve">Personas entre (27 a 59 años) a las que se le otorgaron Medidas de Ayuda Humanitaria Inmediata – AHI
</t>
  </si>
  <si>
    <t xml:space="preserve">Número de personas adultas (27 a 59 años) que recibieron medidas de ayuda humanitaria en los términos establecidos por la ley. </t>
  </si>
  <si>
    <t xml:space="preserve">Sumatoria de personas adultas (27 a 59 años) que recibieron medidas de ayuda humanitaria en los términos establecidos por la ley. </t>
  </si>
  <si>
    <t>Otorgar el 100 por ciento de medidas de Ayuda Humanitaria en el Distrito Capital.</t>
  </si>
  <si>
    <t>N/D</t>
  </si>
  <si>
    <t xml:space="preserve">Logros:  
El 100% corresponde a un total de 15.137 medidas de Ayuda Humanitaria Inmediata - AHI entregadas a las víctimas del conflicto que cumplieron con los requisitos establecidos en la Ley 1448 de 2011. Con estas medidas se beneficiaron 1.481 personas adultas (29 a 59 años).
A continuación se discriminan las medidas de  Ayuda Humanitaria Inmediata entregadas:
- Alojamiento transitorio: 5.205
- Alimentación: 6.950
- Saneamiento básico: 2.811
- Transporte de emergencia: 168
Además del  otorgamiento, se ha avanzado en la articulación interinstitucional frente a rutas de atención y casos específicos, impactando en una respuesta más expedita y eficiente por parte de la Alta Consejería para los Derechos de las Víctimas, la Paz y la Reconciliación. Los procesos de cualificación a su vez, han redundado en una mejora en la calidad de los funcionarios en los CLAV y de los operadores que materializan las medidas otorgadas.
</t>
  </si>
  <si>
    <t xml:space="preserve">AYUDA HUMANITARIA:   De acuerdo con lo establecido en el artículo 63 de Ley 1448 de 2011:  "Es la ayuda humanitaria entregada a aquellas personas que manifiestan haber sido desplazadas y que se encuentran en situación de vulnerabilidad acentuad y requieren de albergue temporal y asistencia alimentaria”.
MEDIDAS DE  AYUDA  HUMANITARIA  INMEDIATA - AHI -
Las medidas reportadas bajo este indicador corresponde a: Alimentación,  alojamiento  transitorio,  artículos  de  aseo  personal, manejo de abastecimientos (Gestión de la economía doméstica), utensilios de cocina, asistencia funeraria, transporte de emergencia (traslados a otro municipio).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esta disponible porque es una atención por demanda. Al final del periodo se sumunistrará este valor.
</t>
  </si>
  <si>
    <t>Dimensión:  Seguridad  y Convivencia
Ejes: Adultas y adultos conviviendo en paz.</t>
  </si>
  <si>
    <t xml:space="preserve">Espacios de paz, convivencia y concertación </t>
  </si>
  <si>
    <t xml:space="preserve">Formar personas adultas(27 a 59 años) a través de escenarios de información, sensibilización y capacitación,  en asuntos de DDHH y  temas relacionados con educación para la Paz y la Reconciliación. </t>
  </si>
  <si>
    <t>Población adulta formada o sensibilizada en DDHH</t>
  </si>
  <si>
    <t>Número de personas adultas formadas</t>
  </si>
  <si>
    <t>PROYECTOS ESTRATÉGICOS PLAN DE DESARROLLO  - Prestación de Servicios a la Ciudadanía</t>
  </si>
  <si>
    <t>Formar 58,000.00 Personas a través de escenarios de información, sensibilización y capacitación, en temas relacionados con educación para la Paz y la Reconciliación.</t>
  </si>
  <si>
    <t>La cifra mencionada  corresponde a las metas de la dirección</t>
  </si>
  <si>
    <t>Dimensión: Diversidad y cultura 
Eje: Adultas y adultos visibles en la ciudad.</t>
  </si>
  <si>
    <t xml:space="preserve">Autorreconocimiento  y reconocimiento </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</si>
  <si>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</si>
  <si>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Realizar un estudio que incluya el  Autorreconocimiento, reconocimiento, orientaciones sexuales e identidades de género de las personas adultas en el Distrito.</t>
  </si>
  <si>
    <t>Planeación</t>
  </si>
  <si>
    <t>Juan Carlos Prieto</t>
  </si>
  <si>
    <t>jprieto@sdp.gov.co</t>
  </si>
  <si>
    <t>Pilar 1: Igualdad en Lalidad de Vida</t>
  </si>
  <si>
    <t>105Distrito Diverso</t>
  </si>
  <si>
    <t>989  Fortalecimiento de la política pública LGBTI</t>
  </si>
  <si>
    <t xml:space="preserve">Realizar un estudio de interseccionalidad de la PPLGBTI que integre las categorías por grupo etàreo y situación de vulnerabilidad </t>
  </si>
  <si>
    <t>No se han definido recursos para 2019</t>
  </si>
  <si>
    <t>pendiente de disponibilida de presupuesto</t>
  </si>
  <si>
    <t xml:space="preserve">Realizar una Campaña de cambio cultural para la transformación de imaginarios y representaciones sociales discriminatorias hacia las personas de los sectores LGBTI  incorpora un componente de eliminación de prejuicios, violencias y discriminaciones hacia personas habitantes de calle de los sectores LGBTI. </t>
  </si>
  <si>
    <t xml:space="preserve">Campaña de cambio cultural realizada para la transformación de imaginarios y representaciones sociales discriminatorias hacia las personas de los sectores LGBTI  </t>
  </si>
  <si>
    <t xml:space="preserve">Número de Campañas de cambio cultural realizadas para la transformación de imaginarios y representaciones sociales discriminatorias hacia las personas de los sectores LGBTI  </t>
  </si>
  <si>
    <t>Desarrollar en la cuarta fase de la "Estrategia de Cambio Cutural En Bogotá se Puede Ser", una intervención dirigida hacia la población LGBTI</t>
  </si>
  <si>
    <t>Ejecutar  Proyectos con acciones afirmativas en el ejercicio de los derechos en el marco del PIOEG  y DESC de las mujeres en su diversidad</t>
  </si>
  <si>
    <t>Angelica Badillo</t>
  </si>
  <si>
    <t>Número de proyectos implementados con acciones afirmativas en el ejercicio de los derechos en el marco del PIOEG  y DESC de las mujeres en su diversidad</t>
  </si>
  <si>
    <t>Sumatoria de proyectos implementados con acciones afirmativas en el ejercicio de los derechos en el marco del PIOEG  y DESC de las mujeres en su diversidad</t>
  </si>
  <si>
    <t>Ejecutar 5  Proyectos con acciones afirmativas en el ejercicio de los derechos en el marco del PIOEG  y DESC de las mujeres en su diversidad</t>
  </si>
  <si>
    <t>No disponible</t>
  </si>
  <si>
    <t>A fecha del 23 de marzo de 2018 la Secretaría Distrital de la Mujer no entrega reporte formal de avance con respecto a la acción de Política relacionada, ni tampoco argumenta si la acción fue eliminada por parte de la Entidad.</t>
  </si>
  <si>
    <t xml:space="preserve">Dimensión: diversidad y cultura
Eje: adultas y adultos que gozan de una ciudad intercultural, plural y diversa en igualdad y equidad.
</t>
  </si>
  <si>
    <t>Cultura</t>
  </si>
  <si>
    <t>Realizar intervenciones que permitan a la población adulta ejercer sus derechos y su ciudadanía en igualdad de condiciones y sin discriminación alguna. Se busca materializar la perspectiva diferencial en pro del mejoramiento de las condiciones de vida de las diversas poblaciones en la ciudad, a partir del acceso y disfrute del arte y la cultura.</t>
  </si>
  <si>
    <t>Cultura, Recreación y Deporte</t>
  </si>
  <si>
    <t>222 Instituto Distrital de las Artes</t>
  </si>
  <si>
    <t>Lina María Gaviria Hurtado</t>
  </si>
  <si>
    <t>lina.gaviria@idartes.gov.co</t>
  </si>
  <si>
    <t>Asistencias a las actividades artísticas programadas en los escenarios del Idartes.</t>
  </si>
  <si>
    <t>Sumatoria de asistencias</t>
  </si>
  <si>
    <t>2 Democracia Urbana</t>
  </si>
  <si>
    <t>17 Espacio público, derecho de todos</t>
  </si>
  <si>
    <t>139 - Gestión de infraestructura cultural y deportiva nueva, rehabilitada y recuperada.</t>
  </si>
  <si>
    <t>Gestión, aprovechamiento económico, sostenibilidad y mejoramiento de equipamientos culturales.</t>
  </si>
  <si>
    <t>Alcanzar 350.000 asistencias en el cuatrienio a las actividades artísticas programadas en los escenarios del Idartes.</t>
  </si>
  <si>
    <t>Se ofrece una programación amplia, variada e incluyente a partir del fortalecimiento de franjas de programación de impacto metropolitano en los escenarios a cargo del Idartes. Así mismo, por medio del Programa Cultura en Común y el Escenario Móvil, se descentraliza la programación artística hacia otras localidades de la ciudad en el espacio público, casas de la juventud, escenarios de la SDIS, CREA, entre otros. Adicionalmente, se contemplan estrategias de fidelización y captación de públicos a partir de la divulgación, promoción y vocación de la programación artística. 
En el 2017, la Subdirección de Equipamientos Culturales realizó las siguientes acciones con vocación hacia la población adulta de la ciudad:
Cultura en común: 39 presentaciones artísticas de música, teatro y danza, a las que asistieron 1.828 adultos, en espacios tales como PAS, CREA, Casas de Cultura y teatros de las localidades 1. Usaquén 4. San Cristóbal 5. Usme 7. Bosa 8. Kennedy 9. Fontibón 11. Suba 15. Antonio Nariño 16. Puente Aranda 19. Ciudad Bolívar; de estas presentaciones se destaca el concierto Divas de América (PAS Timiza - Kennedy), concierto del grupo Girara (PAS Galán - Puente Aranda), Festival de Tunas (Teatro Villa Mayor - Antonio Nariño).
Escenario Móvil: presentaciones musicales en el Festival Bronx en la localidad de Los Mártires, al que asistieron 100 personas; 1 presentación musical de Serenatas al Centro en la Plazoleta del Rosario (Candelaria), donde se contó con la asistencia de 200 personas.
Teatro al aire libre Media Torta: un concierto dirigido para población joven y adulta, en el que se presentaron 5 nuevas agrupaciones juveniles; se contó con la asistencia de 128 personas.
Teatro El Parque: a pesar de que la programación de este escenario está orientada principalmente para población infantil y juvenil, se realizaron las siguientes actividades orientadas a población adulta: 44 presentaciones artísticas, a las que asistieron 1.169 adultos (se destaca la obra "Sueño de una noche de verano", encuentros de escritores, proyecciones en el 15° Bogotá Short Film Festival); 8 muestras coreográficas de los integrantes de las residencias artísticas, a las que asistieron 51 adultos; 6 actividades de formación artística, en las que participaron 473 adultos.</t>
  </si>
  <si>
    <t>Actividades artísticas a través de la red de equipamientos del Idartes en las 20 localidades.</t>
  </si>
  <si>
    <t>Sumatoria de actividades</t>
  </si>
  <si>
    <t>Realizar 900 actividades artísticas a través de la red de equipamientos del Idartes en las 20 localidades.</t>
  </si>
  <si>
    <t>Jaime Cerón Silva</t>
  </si>
  <si>
    <t>jaime.ceron@idartes.gov.co</t>
  </si>
  <si>
    <t>Asistencias a las actividades artísticas programadas en las 20 localidades destinadas a la transformación social de los territorios.</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</si>
  <si>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</si>
  <si>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</si>
  <si>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</si>
  <si>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</si>
  <si>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Alcanzar 700.000 asistencias a las actividades artísticas programadas en las 20 localidades destinadas a la transformación social de los territorios.</t>
  </si>
  <si>
    <t>La transversalidad del arte busca contribuir a la transformación de la sociedad y la construcción del tejido social por medio del desarrollo de la creatividad en la ciudadanía y el acceso a una oferta diversa de manifestaciones artísticas. Se reconoce el espacio público como un escenario para el reconocimiento de la diferencia y la construcción de dicho tejido, a partir de su apropiación y disfrute:
En el 2017, la Subdirección de las Artes y sus Gerencias realizaron las siguientes acciones con vocación poblacional hacia la población adulta de la ciudad:
Dirección: 1 laboratorio de creación artística en el marco de Parque para Todos, en la localidad de Kennedy, al que asistieron 20 personas.
Gerencia de Artes Audiovisuales: 1 conversatorio en inglés sobre temas de artes audiovisuales, en la Cinemateca, al que asistieron 130 adultos; 1 cátedra  sobre éticas, estéticas y políticas del cine colombiano, en el Teatrino del TJEG, al que asistieron 167 adultos; 80 talleres en las localidades de Santa Fe, Chapinero, Teusaquillo y La Candelaria, a los que asistieron 123 adultos (se trataron temas como: creación de juguetes ópticos, postproducción de audio y video de cortometrajes de ficción, circulación de contenidos, software Movie Magic, entre otros).
Gerencia de Artes Plásticas: 8 talleres, en las localidades de Fontibón, Candelaria y Los Mártires, a los que asistieron 259 personas (se trataron temas como: fotografía experimental, arte sonoro y radio arte, paisaje y ficción, entre otros); 7 charlas y conversatorios en las localidades de Los Mártires y La Candelaria, a las que asistieron 210 personas; 7 muestras y exposiciones en las localidades de Santa Fe, La Candelaria y Los Mártires, a las que asistieron 574 personas; 2 caminatas por la localidad de los Mártires y el Espacio Odeón, con el fin de hacer una reflexión sobre el territorio, a la que asistieron 42 personas.
Gerencia de Literatura: 2 talleres en la Casa de Poesía Silva, sobre creación poética, redacción y ortografía, a los que asistieron  40 personas; 12 presentaciones artísticas y actividades de promoción a la lectura, en las localidades de La Candelaria, Bosa, Ciudad Bolívar, Usaquén, Los Mártires y Engativá, a las que asistieron 162 adultos (se destaca: Difusión de la poesía, Gamines de Bogotá, Recetario Santafereño y Bogotá Contada III); 4 lecturas de poemas en el Festival Jazz al Parque, realizado en el Parque el Country, a las que asistieron 230 personas.</t>
  </si>
  <si>
    <t>Actividades artísticas incluyentes y descentralizadas para la transformación social en las 20 localidades.</t>
  </si>
  <si>
    <t>Realizar 11.100 actividades artísticas incluyentes y descentralizadas para la transformación social en las 20 localidades.</t>
  </si>
  <si>
    <t>Asistencias a las actividades programadas en torno a la interacción entre arte,  la cultura científica y la tecnología en la ciudad.</t>
  </si>
  <si>
    <t>3 Pilar Construcción de Comunidad y Cultura Ciudadana</t>
  </si>
  <si>
    <t>Integración entre el arte, la cultura científica, la tecnología y la ciudad</t>
  </si>
  <si>
    <t>Alcanzar 450.000 asistencias a las actividades programadas en torno a la interacción entre arte,  la cultura científica y la tecnología en la ciudad.</t>
  </si>
  <si>
    <t>Con el fin de integrar la cultura científica y la tecnología en las prácticas artísticas, se promueven espacios de encuentro, intercambios y diálogo, además de laboratorios donde se realizan experimentos, investigaciones y procesos de formación. Para ello, se cuenta con la línea de Arte, Ciencia y Tecnología y el Planetario de Bogotá. Este último, si bien no es un equipamiento educativo, es un espacio en el que se promueve nuevas formas de aprendizaje sobre astronomía y ciencias afines. El Planetario se configura como un laboratorio físico de impacto metropolitano, que a su vez desarrolla laboratorios itinerantes que circulan por las demás localidades de la ciudad.
En el 2017, el Planetario de Bogotá realizó las siguientes acciones con vocación poblacional hacia la población adulta de la ciudad:
Planetario enseña: en el Planetario realizaron 5 cursos de astro-fotografía y astrofísica, a los que asistieron 24 adultos.
Planetario acoge: 199 proyecciones en el Domo (Show Laser de Pink Floyd y Universo Cerati), contando con 39.376 asistencias de población adulta; 223 conferencias, recorridos y observaciones, con 5.975 asistencias; 2 presentaciones artísticas de música y teatro en ambientes de aprendizaje interculturales, con 422 asistencias; 8 talleres sobre fotografía panorámica, construcción de filtros solares y fotografía cianotipo, a los que asistieron 92 adultos.
Planetario en movimiento:  40 talleres de construcción de una cámara oscura, 1 jornada de observaciones solares y 11 actividades en Eclipse al Parque en el Parque Ciudad Montes, contando con x asistencias; se apoyó la realización de actividades en el marco del Festival de Verano en la Biblioteca Virgilio Barco, contando con x asistencias; 25 actividades lúdico-pedagógicas sobre reloj solar, icosaedros y observaciones solares, en el marco de la Feria Virtual EDUCA en Corferias, contando con 118 asistencias de adultos; 9 actividades lúdico-pedagógicas en Engativá ("Jardín de noche " en el Jardín Botánico) y Candelaria (Cinemateca al parque), contando con 510 asistencias de adultos.</t>
  </si>
  <si>
    <t>Actividades  en torno a la interacción entre arte,  cultura científica y tecnología.</t>
  </si>
  <si>
    <t>Realizar 10.971 actividades  en torno a la interacción entre arte,  cultura científica y tecnología.</t>
  </si>
  <si>
    <t>Dimensión: Diversidad y cultura 
Eje: Adultas y adultos  que gozan de una ciudad intercultural, plural y diversa en igualdad y equidad.</t>
  </si>
  <si>
    <t xml:space="preserve">Libre desarrollo de la personalidad </t>
  </si>
  <si>
    <t xml:space="preserve">Involucrar personas adultas (27 a 59 años), en las actividades para fomentar el respeto y la construcción de nuevas subjetividades desde la diversidad de orientaciones sexuales e identidades de género.  </t>
  </si>
  <si>
    <t>Adriana Gonzalez</t>
  </si>
  <si>
    <t>apgonzalez@sdis.gov.co</t>
  </si>
  <si>
    <t>Porcentaje de personas adultas involucradas en actividades para fomentar el respeto y la construcción de nuevas subjetividades desde la diversidad de orientaciones sexuales e identidades de género</t>
  </si>
  <si>
    <t>(Sumatoria de personas adultas involucradas en actividades para fomentar el respeto y la construcción de nuevas subjetividades desde la diversidad de orientaciones sexuales e identidades de género /Total de personas involucradas en actividades para fomentar el respeto y la construcción de nuevas subjetividades desde la diversidad de orientaciones sexuales e identidades de género) x 100</t>
  </si>
  <si>
    <t>1101  Distrito diverso</t>
  </si>
  <si>
    <t>Desarrollar actividades dirigidas a 4.600 personas de la comunidad en general para fomentar el respeto y la construcción de nuevas subjetividades desde la diversidad de orientaciones sexuales e identidades de género.</t>
  </si>
  <si>
    <t xml:space="preserve">937 personas de la comunidad en general vinculadas a procesos de capacitación mediante los cuales se promueve la identificación, desmitificación y transformación de los imaginarios y representaciones sociales que tiene la comunidad aledaña a las unidades operativas de la Secretaría, así como las que están vinculadas a los servicios de la SDIS, acerca de las personas lesbianas, gays, bisexuales, transgeneristas e intersexuales en la ciudad.
Así mismo, estas acciones apuntan a la  Dimensión de Diversidad y Cultura de la Política Pública de y para la adultez a través de la realización de estrategias de intervención pública de manera que adultas y adultos de los sectores sociales  LGBTI, puedan ejercer sus derechos y su ciudadanía en igualdad y sin discriminación alguna. 
</t>
  </si>
  <si>
    <t>El presupuesto ejecutado así como el porcentaje del mismo, se realizó sobre magnitud y presupuesto ejecutado vigencia 2017.  
Así mismo se aclara que esta meta de proyecto de inversión finalizó su cumplimiento en la vigencia 2017, por lo cual vigencia 2018-2020 ya no se ejecutará.</t>
  </si>
  <si>
    <t xml:space="preserve">Involucrar personas adultas (27 a 59 años) que laboren en los sectores público, privado o mixto, en actividades para realizar procesos formación en atención diferencial por orientación sexual e identidad de género </t>
  </si>
  <si>
    <t xml:space="preserve">Porcentaje de personas adultas involucradas en actividades para realizar procesos formación en atención diferencial por orientación sexual e identidad de género   </t>
  </si>
  <si>
    <t>(Sumatoria de personas adultas involucradas en actividades para realizar procesos formación en atención diferencial por orientación sexual e identidad de género    /Total de personas involucradas en actividades para realizar procesos formación en atención diferencial por orientación sexual e identidad de género) x 100</t>
  </si>
  <si>
    <t>Desarrollar actividades dirigidas a 7050 personas que laboren en los sectores público, privado o mixto, para realizar procesos formación en atención diferencial por orientación sexual e identidad de género.</t>
  </si>
  <si>
    <t>1693  funcionarios y funcionarias, vinculados a procesos de ampliación e instalación de capacidades con el fin de con el fin de desmitificar los prejuicios asociados a la orientación sexual y la identidad de género y mejorar la respuesta institucional para la atención de las personas de los sectores sociales LGBTI.
Elaboración de propuestas metodológicas, conceptuales y didácticas para la realización de procesos de capacitación dirigidos a funcionarios y funcionarias, buscando que las personas de los sectores sociales LGBTI, puedan ejercer sus funciones en condiciones de igualdad y equidad.</t>
  </si>
  <si>
    <t xml:space="preserve">El presupuesto ejecutado así como el porcentaje del mismo, se realizó sobre magnitud y presupuesto ejecutado vigencia 2017. </t>
  </si>
  <si>
    <t>Atender personas adultas (27 a 59 años) de los sectores sociales LGBTI mediante las unidades operativas asociadas al servicio y los equipos locales.</t>
  </si>
  <si>
    <t>Porcentaje de personas adultas  atendidas mediante las unidades operativas asociadas al servicio y los equipos locales</t>
  </si>
  <si>
    <t>(Sumatoria de personas adultas que cumplen con los criterios, atendidas mediante las unidades operativas asociadas al servicio y los equipos locales/ Total de personas adultas que solicitan atención mediante las unidades operativas asociadas al servicio y los equipos locales) x 100</t>
  </si>
  <si>
    <t>Atender 13.000 personas de los sectores sociales LGBTI, sus familias y redes de apoyo mediante las unidades operativas asociadas al servicio y los equipos locales.</t>
  </si>
  <si>
    <t xml:space="preserve">1795  personas de los sectores LGBTI,sus familias y redes atendidas. Para lo cual se ha desarrollado la respectiva Identificación y caracterización de las personas de los sectores sociales LGBTI, sus familias y redes de apoyo, que requieren de la vinculación a los servicios del proyecto Distrito Diverso o de la SDIS o la remisión a otras entidades.
Esto en el marco de la Política Pública de y para la Adultez buscando que adultas y adultos se hagan visibles en la ciudad, y gocen de una ciudad intercultural, plural y diversa en igualdad y equidad, que respete los derechos y el libre desarrollo de la personalidad,  así como ayudar a materializar la perspectiva diferencial en el
mejoramiento de las condiciones de vida de las diversas poblaciones en la ciudad. 
</t>
  </si>
  <si>
    <t xml:space="preserve">
El presupuesto ejecutado así como el porcentaje del mismo, se realizó sobre magnitud y presupuesto ejecutado vigencia 2017. </t>
  </si>
  <si>
    <t>Vincular personas adultas (27 a 59 años) del sector educativo y aparatos de justicia a procesos de transformación de imaginarios y representaciones sociales.</t>
  </si>
  <si>
    <t>Porcentaje de personas adultasdel sector educativo y aparatos de justicia  vinculadas  a procesos de transformación de imaginarios y representaciones sociales</t>
  </si>
  <si>
    <t>(Sumatoria de personas adultas del sector educativo y aparatos de justicia  vinculadas  a procesos de transformación de imaginarios y representaciones sociales/ Total de personasdel sector educativo y aparatos de justicia  vinculadas  a procesos de transformación de imaginarios y representaciones sociales) x 100</t>
  </si>
  <si>
    <t>Vincular a 13.000 personas del sector educativo y aparatos de justicia a procesos de transformación de imaginarios y representaciones sociales.</t>
  </si>
  <si>
    <t>1.1</t>
  </si>
  <si>
    <t>3.1</t>
  </si>
  <si>
    <t>7.1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</si>
  <si>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</si>
  <si>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</si>
  <si>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</si>
  <si>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</si>
  <si>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</si>
  <si>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</si>
  <si>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</si>
  <si>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</si>
  <si>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</si>
  <si>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</si>
  <si>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</si>
  <si>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</si>
  <si>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</si>
  <si>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</si>
  <si>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</si>
  <si>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</si>
  <si>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</si>
  <si>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</si>
  <si>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</si>
  <si>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</si>
  <si>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</si>
  <si>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</si>
  <si>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</si>
  <si>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</si>
  <si>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</si>
  <si>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2.1</t>
  </si>
  <si>
    <t>2.2</t>
  </si>
  <si>
    <t>2.3</t>
  </si>
  <si>
    <t>2.8</t>
  </si>
  <si>
    <t>2.4</t>
  </si>
  <si>
    <t>2.5</t>
  </si>
  <si>
    <t>2.6</t>
  </si>
  <si>
    <t>2.7</t>
  </si>
  <si>
    <t>2.9</t>
  </si>
  <si>
    <t>2.10</t>
  </si>
  <si>
    <t>2.11</t>
  </si>
  <si>
    <t>4.1</t>
  </si>
  <si>
    <t>4.2</t>
  </si>
  <si>
    <t>4.3</t>
  </si>
  <si>
    <t>4.4</t>
  </si>
  <si>
    <t>5.1</t>
  </si>
  <si>
    <t>5.2</t>
  </si>
  <si>
    <t>5.3</t>
  </si>
  <si>
    <t>6.1</t>
  </si>
  <si>
    <t>6.2</t>
  </si>
  <si>
    <t>6.3</t>
  </si>
  <si>
    <t>6.4</t>
  </si>
  <si>
    <t>6.5</t>
  </si>
  <si>
    <t>6.6</t>
  </si>
  <si>
    <t>7.2</t>
  </si>
  <si>
    <t>7.3</t>
  </si>
  <si>
    <t>8.1</t>
  </si>
  <si>
    <t>8.2</t>
  </si>
  <si>
    <t>8.3</t>
  </si>
  <si>
    <t>8.4</t>
  </si>
  <si>
    <t>8.5</t>
  </si>
  <si>
    <t>8.6</t>
  </si>
  <si>
    <t>8.7</t>
  </si>
  <si>
    <t>8.8</t>
  </si>
  <si>
    <t>8.9</t>
  </si>
  <si>
    <t>8.10</t>
  </si>
  <si>
    <t>8.11</t>
  </si>
  <si>
    <t>8.12</t>
  </si>
  <si>
    <t>9.1</t>
  </si>
  <si>
    <t>9.2</t>
  </si>
  <si>
    <t>9.3</t>
  </si>
  <si>
    <t>9.4</t>
  </si>
  <si>
    <t>9.5</t>
  </si>
  <si>
    <t>9.6</t>
  </si>
  <si>
    <t>9.7</t>
  </si>
  <si>
    <t>9.8</t>
  </si>
  <si>
    <t>9.9</t>
  </si>
  <si>
    <t>9.10</t>
  </si>
  <si>
    <t>9.11</t>
  </si>
  <si>
    <t>9.12</t>
  </si>
  <si>
    <t>9.13</t>
  </si>
  <si>
    <t>9.14</t>
  </si>
  <si>
    <t>10.1</t>
  </si>
  <si>
    <t>10.2</t>
  </si>
  <si>
    <t>10.3</t>
  </si>
  <si>
    <t>10.4</t>
  </si>
  <si>
    <t>10.5</t>
  </si>
  <si>
    <t>10.6</t>
  </si>
  <si>
    <t>10.7</t>
  </si>
  <si>
    <t>11.1</t>
  </si>
  <si>
    <t>11.2</t>
  </si>
  <si>
    <t>11.3</t>
  </si>
  <si>
    <t>11.4</t>
  </si>
  <si>
    <t>No.</t>
  </si>
  <si>
    <t>12.1</t>
  </si>
  <si>
    <t>9.15</t>
  </si>
  <si>
    <t xml:space="preserve">Campaña: El Poder del Cono” cuyo objetivo es  desnaturalizar el mal parqueo en vía y en andenes mediante la implementación de acciones lúdicas con conductores de vehículos motorizados en el espacio público, y la difusión de contenidos pedagógicos que promuevan prácticas cooperativas en movilidad, así contribuir con una mejor movilidad y prevención de la accidentalidad vial.
Campaña El rey peatón 585 almas: Cuyo objetivo  buscará comunicar que las muertes en la movilidad son evitables, convocará a la ciudad a llorar a los muertos en tránsito y pondrá en la opinión pública la conversación sobre seguridad vial y Visión Cero.
Campaña: Bájale a la velocidad: Generar un cambio de comportamiento en los conductores para que no excedan el límite de velocidad y tengan conciencia sobre las consecuencias de exceder la velocidad. Además, crear conciencia en la ciudadanía frente al tema de la velocidad y hacer entender a la ciudadanía que toda fatalidad en el tránsito se puede evitar.
</t>
  </si>
  <si>
    <t xml:space="preserve">Gestion administrativa  para el giro de los recursos que financian el regimen subsidiado de acuerdo a  la Liquidación Mensual  de Afiliados-  LMA .
</t>
  </si>
  <si>
    <t>Gestion los  recursos de Inspección, vigilancia y control -  Superintendencia  Nacional de Salud (Ley 1438/2011 - Art. 119).</t>
  </si>
  <si>
    <t>Gestion de  los recursos  disponibles para la Interventoría del Régimen Subsidiado de acuerdo a la normatividad vigente. (Ley 1438/2011 - Art. 119).</t>
  </si>
  <si>
    <t xml:space="preserve">Gestion para  la atencion en salud que demande la Población Pobre No Asegurada - PPNA a través de la contratación con red publica distrital. 
</t>
  </si>
  <si>
    <t>Gestion para  la atencion en salud que demande la Población Pobre No Asegurada - PPNA, Vinculado a través de la contratación con la red  complementaria contratada.</t>
  </si>
  <si>
    <t>Gestion para  la atencion en salud de servicios electivos, Salud mental y de urgencias  que demande la Población Pobre No Asegurada (PPNA)  - Vinculados, a través de la solicitud  a los prestadores no contratados.</t>
  </si>
  <si>
    <t>Financiamiento de las atenciones en salud NO POS para la población de Régimen Subsidiado  a cargo de la Entidad Territorial en la red contratada y No contratada.</t>
  </si>
  <si>
    <t>Contribución con la financiación del copago o cuota de recuperación de las atenciones realizadas a la población de 1 a 5 años, mayores de 65 años, afiliada al régimen subsidiado, en niveles 1 y 2 de SISBEN, por Gratuidad en Salud,  de acuerdo con la  normatividad vigente.</t>
  </si>
  <si>
    <t>Seguimiento o auditoria a la ejecución de los contratos con la Red Publica Distrital</t>
  </si>
  <si>
    <t>1715   personas del sector educativo y judicial, vinculadas a talleres para la promoción de ambientes educativos libres de discriminación, así como procesos de atención en el marco del enfoque por orientaciones sexuales e identidades de género no hegemónicas.
Con los procesos de formación se construyeronn aportes conceptuales, teóricos y metodológicos, para la movilización de pensamientos tradicionales sobre las sexualidades, las corporalidades y decisiones transformadoras, teniendo en cuenta los principios de diversidad, libertad, equidad e igualdad, autonomía, justicia social, dignidad humana, corresponsabilidad, universalidad, solidaridad e integralidad, que enfatiza la Política Pública de y para la Adultez.</t>
  </si>
  <si>
    <r>
      <rPr>
        <strike/>
        <sz val="10"/>
        <rFont val="Calibri Light"/>
        <family val="2"/>
        <scheme val="major"/>
      </rPr>
      <t xml:space="preserve">Un </t>
    </r>
    <r>
      <rPr>
        <sz val="10"/>
        <rFont val="Calibri Light"/>
        <family val="2"/>
        <scheme val="major"/>
      </rPr>
      <t xml:space="preserve">estudio de interseccionalidad de la Política Pública para la garantía de derechos de las personas LGBTI, que integre las categorías por grupo etarIo y situación de vulnerabilidad </t>
    </r>
  </si>
  <si>
    <r>
      <rPr>
        <strike/>
        <sz val="10"/>
        <rFont val="Calibri Light"/>
        <family val="2"/>
        <scheme val="major"/>
      </rPr>
      <t>Número de</t>
    </r>
    <r>
      <rPr>
        <sz val="10"/>
        <rFont val="Calibri Light"/>
        <family val="2"/>
        <scheme val="major"/>
      </rPr>
      <t xml:space="preserve"> estudio</t>
    </r>
    <r>
      <rPr>
        <strike/>
        <sz val="10"/>
        <rFont val="Calibri Light"/>
        <family val="2"/>
        <scheme val="major"/>
      </rPr>
      <t>s</t>
    </r>
    <r>
      <rPr>
        <sz val="10"/>
        <rFont val="Calibri Light"/>
        <family val="2"/>
        <scheme val="major"/>
      </rPr>
      <t xml:space="preserve"> de interseccionalidad de la Política Pública para la garantía de derechos de las personas LGBTI que integre las categorías por grupo etario y situación de vulnerabilidad realizados/Nùmero de estudios de interseccionalidad de la PPLGBTI que integre las categorías por grupo etàreo y situaciòn de vulnerabilidad programados*100</t>
    </r>
  </si>
  <si>
    <r>
      <t>2609 se a</t>
    </r>
    <r>
      <rPr>
        <b/>
        <sz val="10"/>
        <rFont val="Calibri Light"/>
        <family val="2"/>
        <scheme val="major"/>
      </rPr>
      <t>sesorar y representar</t>
    </r>
    <r>
      <rPr>
        <sz val="10"/>
        <rFont val="Calibri Light"/>
        <family val="2"/>
        <scheme val="major"/>
      </rPr>
      <t xml:space="preserve"> a mujeres víctimas de violencia con un enfoque de derechos humanos de las mujeres, género y diferencial.</t>
    </r>
  </si>
  <si>
    <t>Orientar personas adultas (27 a 59 años) en procesos de prevención  de la violencia intrafamiliar, atendidas por los servicios sociales de la Secretaría Distrital de Integración Social.</t>
  </si>
  <si>
    <t>El presupuesto de esta meta es general y corresponde al talento humano que se encarga de realizar los procesos de prevención en violencia intrafamiliar. 
No es posible desagregar el presupuesto ejecutado de la meta para la acción específica de personas adultas formadas.
El indicador y la fórmula del indicador no son coherentes con la acción propuesta. Se sugiere modificarlo para próximos reportes. El resultado de avance corresponde a la acción de personas adultas en procesos de prevención atendidas en los servicios sociales SDIS, no solamente en las Comisarías de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</si>
</sst>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quot;$&quot;* #,##0.00_-;\-&quot;$&quot;* #,##0.00_-;_-&quot;$&quot;* &quot;-&quot;??_-;_-@_-"/>
    <numFmt numFmtId="165" formatCode="&quot;$&quot;\ #,##0_);[Red]\(&quot;$&quot;\ #,##0\)"/>
    <numFmt numFmtId="166" formatCode="_(&quot;$&quot;\ * #,##0_);_(&quot;$&quot;\ * \(#,##0\);_(&quot;$&quot;\ * &quot;-&quot;_);_(@_)"/>
    <numFmt numFmtId="167" formatCode="_(&quot;$&quot;\ * #,##0.00_);_(&quot;$&quot;\ * \(#,##0.00\);_(&quot;$&quot;\ * &quot;-&quot;??_);_(@_)"/>
    <numFmt numFmtId="168" formatCode="_(* #,##0.00_);_(* \(#,##0.00\);_(* &quot;-&quot;??_);_(@_)"/>
    <numFmt numFmtId="169" formatCode="_([$$-240A]\ * #,##0_);_([$$-240A]\ * \(#,##0\);_([$$-240A]\ * &quot;-&quot;_);_(@_)"/>
    <numFmt numFmtId="170" formatCode="0.000%"/>
    <numFmt numFmtId="171" formatCode="&quot;$&quot;\ #,##0"/>
    <numFmt numFmtId="172" formatCode="0.0%"/>
    <numFmt numFmtId="173" formatCode="_-[$$-240A]\ * #,##0_-;\-[$$-240A]\ * #,##0_-;_-[$$-240A]\ * &quot;-&quot;??_-;_-@_-"/>
    <numFmt numFmtId="174" formatCode="_-[$$-240A]* #,##0.00_-;\-[$$-240A]* #,##0.00_-;_-[$$-240A]* &quot;-&quot;??_-;_-@_-"/>
    <numFmt numFmtId="175" formatCode="_-* #,##0\ &quot;€&quot;_-;\-* #,##0\ &quot;€&quot;_-;_-* &quot;-&quot;??\ &quot;€&quot;_-;_-@_-"/>
    <numFmt numFmtId="176" formatCode="d\-m\-yy;@"/>
    <numFmt numFmtId="177" formatCode="_-* #,##0\ _€_-;\-* #,##0\ _€_-;_-* &quot;-&quot;??\ _€_-;_-@_-"/>
  </numFmts>
  <fonts count="33" x14ac:knownFonts="1">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0"/>
      <name val="Calibri Light"/>
      <family val="2"/>
    </font>
    <font>
      <sz val="10"/>
      <name val="Calibri Light"/>
      <family val="2"/>
    </font>
    <font>
      <sz val="10"/>
      <color indexed="8"/>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color indexed="8"/>
      <name val="Calibri Light"/>
      <family val="2"/>
    </font>
    <font>
      <b/>
      <sz val="11"/>
      <name val="Calibri Light"/>
      <family val="2"/>
    </font>
    <font>
      <sz val="8"/>
      <name val="Calibri"/>
      <family val="2"/>
    </font>
    <font>
      <sz val="11"/>
      <color indexed="8"/>
      <name val="Calibri"/>
      <family val="2"/>
    </font>
    <font>
      <sz val="11"/>
      <color theme="1"/>
      <name val="Calibri"/>
      <family val="2"/>
      <scheme val="minor"/>
    </font>
    <font>
      <sz val="10"/>
      <name val="Calibri Light"/>
      <family val="2"/>
      <scheme val="major"/>
    </font>
    <font>
      <strike/>
      <sz val="10"/>
      <name val="Calibri Light"/>
      <family val="2"/>
      <scheme val="major"/>
    </font>
    <font>
      <b/>
      <sz val="9"/>
      <color rgb="FF000000"/>
      <name val="Arial"/>
      <family val="2"/>
    </font>
    <font>
      <sz val="11"/>
      <color rgb="FF9C6500"/>
      <name val="Calibri"/>
      <family val="2"/>
      <scheme val="minor"/>
    </font>
    <font>
      <b/>
      <sz val="10"/>
      <name val="Calibri Light"/>
      <family val="2"/>
      <scheme val="major"/>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EB9C"/>
      </patternFill>
    </fill>
  </fills>
  <borders count="38">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0">
    <xf numFmtId="0" fontId="0" fillId="0" borderId="0"/>
    <xf numFmtId="168"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0" fontId="4" fillId="0" borderId="0"/>
    <xf numFmtId="0" fontId="27" fillId="0" borderId="0"/>
    <xf numFmtId="9" fontId="2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31" fillId="13" borderId="0" applyNumberFormat="0" applyBorder="0" applyAlignment="0" applyProtection="0"/>
  </cellStyleXfs>
  <cellXfs count="234">
    <xf numFmtId="0" fontId="0" fillId="0" borderId="0" xfId="0"/>
    <xf numFmtId="0" fontId="5" fillId="2" borderId="0" xfId="4" applyFont="1" applyFill="1" applyBorder="1" applyAlignment="1">
      <alignment wrapText="1"/>
    </xf>
    <xf numFmtId="0" fontId="5" fillId="0" borderId="0" xfId="4" applyFont="1" applyBorder="1" applyAlignment="1">
      <alignment wrapText="1"/>
    </xf>
    <xf numFmtId="0" fontId="5" fillId="0" borderId="0" xfId="4" applyFont="1" applyAlignment="1">
      <alignment wrapText="1"/>
    </xf>
    <xf numFmtId="0" fontId="5" fillId="0" borderId="0" xfId="4" applyFont="1" applyAlignment="1"/>
    <xf numFmtId="0" fontId="6" fillId="0" borderId="0" xfId="4" applyFont="1" applyAlignment="1"/>
    <xf numFmtId="0" fontId="5" fillId="3" borderId="0" xfId="4" applyFont="1" applyFill="1" applyAlignment="1">
      <alignment wrapText="1"/>
    </xf>
    <xf numFmtId="0" fontId="7" fillId="4" borderId="1" xfId="4" applyFont="1" applyFill="1" applyBorder="1" applyAlignment="1">
      <alignment horizontal="center" vertical="center" wrapText="1"/>
    </xf>
    <xf numFmtId="0" fontId="8" fillId="0" borderId="2" xfId="4" applyFont="1" applyBorder="1" applyAlignment="1">
      <alignment vertical="center"/>
    </xf>
    <xf numFmtId="0" fontId="8" fillId="0" borderId="2" xfId="4" applyFont="1" applyFill="1" applyBorder="1" applyAlignment="1">
      <alignment vertical="center"/>
    </xf>
    <xf numFmtId="0" fontId="8" fillId="0" borderId="3" xfId="4" applyFont="1" applyFill="1" applyBorder="1" applyAlignment="1">
      <alignment vertical="center"/>
    </xf>
    <xf numFmtId="0" fontId="8" fillId="0" borderId="3" xfId="4" applyFont="1" applyBorder="1" applyAlignment="1">
      <alignment vertical="center"/>
    </xf>
    <xf numFmtId="0" fontId="11" fillId="0" borderId="0" xfId="4" applyFont="1" applyAlignment="1">
      <alignment vertical="center"/>
    </xf>
    <xf numFmtId="0" fontId="8" fillId="0" borderId="3" xfId="4" applyFont="1" applyBorder="1" applyAlignment="1"/>
    <xf numFmtId="0" fontId="2" fillId="2" borderId="4" xfId="0" applyFont="1" applyFill="1" applyBorder="1" applyAlignment="1"/>
    <xf numFmtId="0" fontId="14" fillId="2" borderId="0" xfId="0" applyFont="1" applyFill="1" applyBorder="1"/>
    <xf numFmtId="0" fontId="3" fillId="2" borderId="4" xfId="0" applyFont="1" applyFill="1" applyBorder="1" applyAlignment="1"/>
    <xf numFmtId="0" fontId="2" fillId="0" borderId="2" xfId="0" applyFont="1" applyBorder="1" applyAlignment="1">
      <alignment horizontal="left"/>
    </xf>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2" borderId="9" xfId="0" applyFont="1" applyFill="1" applyBorder="1"/>
    <xf numFmtId="0" fontId="2" fillId="2" borderId="10" xfId="0" applyFont="1" applyFill="1" applyBorder="1" applyAlignment="1"/>
    <xf numFmtId="0" fontId="14" fillId="2" borderId="11" xfId="0" applyFont="1" applyFill="1" applyBorder="1"/>
    <xf numFmtId="0" fontId="14" fillId="2" borderId="12" xfId="0" applyFont="1" applyFill="1" applyBorder="1"/>
    <xf numFmtId="14" fontId="3" fillId="5" borderId="2" xfId="0" applyNumberFormat="1" applyFont="1" applyFill="1" applyBorder="1" applyAlignment="1"/>
    <xf numFmtId="0" fontId="2" fillId="5" borderId="13" xfId="0" applyFont="1" applyFill="1" applyBorder="1" applyAlignment="1">
      <alignment horizontal="left"/>
    </xf>
    <xf numFmtId="0" fontId="13" fillId="2" borderId="0" xfId="0" applyFont="1" applyFill="1" applyBorder="1"/>
    <xf numFmtId="0" fontId="17" fillId="2" borderId="2" xfId="4" applyFont="1" applyFill="1" applyBorder="1" applyAlignment="1">
      <alignment vertical="center" wrapText="1"/>
    </xf>
    <xf numFmtId="0" fontId="17" fillId="2" borderId="3" xfId="4" applyFont="1" applyFill="1" applyBorder="1" applyAlignment="1">
      <alignment vertical="center" wrapText="1"/>
    </xf>
    <xf numFmtId="0" fontId="8" fillId="0" borderId="3" xfId="4" applyFont="1" applyBorder="1" applyAlignment="1">
      <alignment vertical="center" wrapText="1"/>
    </xf>
    <xf numFmtId="0" fontId="8" fillId="6" borderId="2" xfId="4" applyFont="1" applyFill="1" applyBorder="1" applyAlignment="1">
      <alignment vertical="center" wrapText="1"/>
    </xf>
    <xf numFmtId="0" fontId="18" fillId="6" borderId="0" xfId="0" applyFont="1" applyFill="1" applyAlignment="1">
      <alignment vertical="center" wrapText="1"/>
    </xf>
    <xf numFmtId="0" fontId="7" fillId="0" borderId="1" xfId="4" applyFont="1" applyBorder="1" applyAlignment="1">
      <alignment vertical="center" wrapText="1"/>
    </xf>
    <xf numFmtId="0" fontId="9" fillId="0" borderId="2" xfId="4" applyFont="1" applyBorder="1" applyAlignment="1">
      <alignment vertical="center" wrapText="1"/>
    </xf>
    <xf numFmtId="0" fontId="10" fillId="0" borderId="0" xfId="4" applyFont="1" applyAlignment="1">
      <alignment vertical="center" wrapText="1"/>
    </xf>
    <xf numFmtId="0" fontId="8" fillId="2" borderId="2" xfId="4" applyFont="1" applyFill="1" applyBorder="1" applyAlignment="1">
      <alignment vertical="center"/>
    </xf>
    <xf numFmtId="0" fontId="18" fillId="0" borderId="0" xfId="0" applyFont="1" applyFill="1" applyAlignment="1">
      <alignment vertical="center"/>
    </xf>
    <xf numFmtId="0" fontId="8" fillId="7" borderId="0" xfId="4" applyFont="1" applyFill="1" applyAlignment="1">
      <alignment vertical="center"/>
    </xf>
    <xf numFmtId="0" fontId="18" fillId="7" borderId="0" xfId="0" applyFont="1" applyFill="1" applyAlignment="1">
      <alignment vertical="center"/>
    </xf>
    <xf numFmtId="0" fontId="19" fillId="7" borderId="0" xfId="0" applyFont="1" applyFill="1" applyAlignment="1">
      <alignment vertical="center"/>
    </xf>
    <xf numFmtId="0" fontId="8" fillId="2" borderId="3" xfId="4" applyFont="1" applyFill="1" applyBorder="1" applyAlignment="1">
      <alignment vertical="center"/>
    </xf>
    <xf numFmtId="0" fontId="20" fillId="0" borderId="3" xfId="4" applyFont="1" applyBorder="1" applyAlignment="1">
      <alignment vertical="center"/>
    </xf>
    <xf numFmtId="0" fontId="21" fillId="0" borderId="3" xfId="4" applyFont="1" applyBorder="1" applyAlignment="1">
      <alignment vertical="center"/>
    </xf>
    <xf numFmtId="0" fontId="11" fillId="0" borderId="3" xfId="4" applyFont="1" applyBorder="1" applyAlignment="1">
      <alignment vertical="center"/>
    </xf>
    <xf numFmtId="0" fontId="11" fillId="0" borderId="3" xfId="4" applyFont="1" applyFill="1" applyBorder="1" applyAlignment="1">
      <alignment vertical="center"/>
    </xf>
    <xf numFmtId="0" fontId="22" fillId="0" borderId="3" xfId="4" applyFont="1" applyBorder="1" applyAlignment="1">
      <alignment vertical="center"/>
    </xf>
    <xf numFmtId="0" fontId="5" fillId="0" borderId="3" xfId="4" quotePrefix="1" applyFont="1" applyFill="1" applyBorder="1" applyAlignment="1">
      <alignment vertical="center"/>
    </xf>
    <xf numFmtId="0" fontId="5" fillId="0" borderId="3" xfId="4" applyFont="1" applyFill="1" applyBorder="1" applyAlignment="1">
      <alignment vertical="center"/>
    </xf>
    <xf numFmtId="0" fontId="8" fillId="2" borderId="3" xfId="4" applyFont="1" applyFill="1" applyBorder="1" applyAlignment="1"/>
    <xf numFmtId="0" fontId="5" fillId="2" borderId="0" xfId="4" applyFont="1" applyFill="1" applyBorder="1" applyAlignment="1"/>
    <xf numFmtId="0" fontId="7" fillId="2" borderId="14" xfId="4" applyFont="1" applyFill="1" applyBorder="1" applyAlignment="1">
      <alignment vertical="center" wrapText="1"/>
    </xf>
    <xf numFmtId="0" fontId="7" fillId="0" borderId="1" xfId="4" applyFont="1" applyFill="1" applyBorder="1" applyAlignment="1">
      <alignment vertical="center" wrapText="1"/>
    </xf>
    <xf numFmtId="0" fontId="7" fillId="0" borderId="15" xfId="4" applyFont="1" applyBorder="1" applyAlignment="1">
      <alignment vertical="center" wrapText="1"/>
    </xf>
    <xf numFmtId="0" fontId="24" fillId="8" borderId="0" xfId="0" applyFont="1" applyFill="1" applyBorder="1" applyAlignment="1">
      <alignment horizontal="center" vertical="center"/>
    </xf>
    <xf numFmtId="0" fontId="24" fillId="8" borderId="16" xfId="0" applyFont="1" applyFill="1" applyBorder="1" applyAlignment="1">
      <alignment horizontal="center" vertical="center"/>
    </xf>
    <xf numFmtId="0" fontId="14" fillId="0" borderId="0" xfId="0" applyFont="1" applyFill="1" applyBorder="1"/>
    <xf numFmtId="0" fontId="24" fillId="5" borderId="17" xfId="0" applyFont="1" applyFill="1" applyBorder="1" applyAlignment="1">
      <alignment horizontal="center" vertical="center" wrapText="1"/>
    </xf>
    <xf numFmtId="0" fontId="24" fillId="5" borderId="17" xfId="0" applyFont="1" applyFill="1" applyBorder="1" applyAlignment="1" applyProtection="1">
      <alignment horizontal="center" vertical="center" wrapText="1"/>
      <protection locked="0"/>
    </xf>
    <xf numFmtId="0" fontId="14" fillId="0" borderId="0" xfId="0" applyFont="1" applyFill="1"/>
    <xf numFmtId="0" fontId="13" fillId="0" borderId="0" xfId="0" applyFont="1"/>
    <xf numFmtId="0" fontId="24" fillId="8" borderId="18"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3" fillId="0" borderId="0" xfId="0" applyFont="1" applyFill="1" applyBorder="1"/>
    <xf numFmtId="0" fontId="28" fillId="0" borderId="3" xfId="0" applyFont="1" applyFill="1" applyBorder="1" applyAlignment="1">
      <alignment horizontal="left" vertical="top" wrapText="1"/>
    </xf>
    <xf numFmtId="0" fontId="28" fillId="0" borderId="3" xfId="0" applyFont="1" applyFill="1" applyBorder="1" applyAlignment="1">
      <alignment horizontal="center" vertical="center" wrapText="1"/>
    </xf>
    <xf numFmtId="14" fontId="28" fillId="0" borderId="3" xfId="0" applyNumberFormat="1" applyFont="1" applyFill="1" applyBorder="1" applyAlignment="1">
      <alignment horizontal="center" vertical="center" wrapText="1"/>
    </xf>
    <xf numFmtId="9" fontId="28" fillId="0" borderId="3" xfId="0" applyNumberFormat="1" applyFont="1" applyFill="1" applyBorder="1" applyAlignment="1">
      <alignment horizontal="center" vertical="center" wrapText="1"/>
    </xf>
    <xf numFmtId="0" fontId="13" fillId="0" borderId="4" xfId="0" applyFont="1" applyFill="1" applyBorder="1"/>
    <xf numFmtId="0" fontId="13" fillId="0" borderId="3" xfId="0" applyFont="1" applyFill="1" applyBorder="1" applyAlignment="1">
      <alignment wrapText="1"/>
    </xf>
    <xf numFmtId="0" fontId="13" fillId="0" borderId="3" xfId="0" applyFont="1" applyFill="1" applyBorder="1"/>
    <xf numFmtId="0" fontId="13" fillId="0" borderId="0" xfId="0" applyFont="1" applyFill="1" applyBorder="1" applyAlignment="1">
      <alignment wrapText="1"/>
    </xf>
    <xf numFmtId="3" fontId="28" fillId="0" borderId="3"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xf>
    <xf numFmtId="0" fontId="13" fillId="0" borderId="4" xfId="0" applyFont="1" applyFill="1" applyBorder="1" applyAlignment="1">
      <alignment wrapText="1"/>
    </xf>
    <xf numFmtId="0" fontId="28" fillId="0" borderId="3" xfId="0" applyFont="1" applyFill="1" applyBorder="1" applyAlignment="1">
      <alignment vertical="top" wrapText="1"/>
    </xf>
    <xf numFmtId="1" fontId="28" fillId="0" borderId="3" xfId="1" applyNumberFormat="1" applyFont="1" applyFill="1" applyBorder="1" applyAlignment="1">
      <alignment horizontal="center" vertical="center" wrapText="1"/>
    </xf>
    <xf numFmtId="10" fontId="28" fillId="0" borderId="3" xfId="0" applyNumberFormat="1" applyFont="1" applyFill="1" applyBorder="1" applyAlignment="1">
      <alignment horizontal="center" vertical="center" wrapText="1"/>
    </xf>
    <xf numFmtId="16" fontId="28" fillId="0" borderId="3" xfId="0" applyNumberFormat="1" applyFont="1" applyFill="1" applyBorder="1" applyAlignment="1">
      <alignment vertical="center" wrapText="1"/>
    </xf>
    <xf numFmtId="0" fontId="28" fillId="0" borderId="3" xfId="0" applyFont="1" applyFill="1" applyBorder="1" applyAlignment="1">
      <alignment vertical="center" wrapText="1"/>
    </xf>
    <xf numFmtId="169" fontId="28" fillId="0" borderId="3" xfId="2" applyNumberFormat="1" applyFont="1" applyFill="1" applyBorder="1" applyAlignment="1">
      <alignment horizontal="center" vertical="center" wrapText="1"/>
    </xf>
    <xf numFmtId="170" fontId="28" fillId="0" borderId="3" xfId="2" applyNumberFormat="1" applyFont="1" applyFill="1" applyBorder="1" applyAlignment="1">
      <alignment horizontal="center" vertical="center" wrapText="1"/>
    </xf>
    <xf numFmtId="0" fontId="28" fillId="0" borderId="3" xfId="0" applyFont="1" applyFill="1" applyBorder="1" applyAlignment="1">
      <alignment horizontal="left" vertical="center" wrapText="1"/>
    </xf>
    <xf numFmtId="171" fontId="28" fillId="0" borderId="3" xfId="0" applyNumberFormat="1" applyFont="1" applyFill="1" applyBorder="1" applyAlignment="1">
      <alignment horizontal="center" vertical="center" wrapText="1"/>
    </xf>
    <xf numFmtId="172" fontId="28" fillId="0" borderId="3" xfId="0" applyNumberFormat="1" applyFont="1" applyFill="1" applyBorder="1" applyAlignment="1">
      <alignment horizontal="center" vertical="center" wrapText="1"/>
    </xf>
    <xf numFmtId="164" fontId="28" fillId="0" borderId="3" xfId="0" applyNumberFormat="1" applyFont="1" applyFill="1" applyBorder="1" applyAlignment="1">
      <alignment horizontal="center" vertical="center" wrapText="1"/>
    </xf>
    <xf numFmtId="0" fontId="28" fillId="0" borderId="3" xfId="0" applyFont="1" applyFill="1" applyBorder="1" applyAlignment="1" applyProtection="1">
      <alignment horizontal="center" vertical="center" wrapText="1"/>
    </xf>
    <xf numFmtId="9" fontId="28" fillId="0" borderId="3" xfId="8"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xf>
    <xf numFmtId="49" fontId="28" fillId="0" borderId="3" xfId="0" applyNumberFormat="1" applyFont="1" applyFill="1" applyBorder="1" applyAlignment="1">
      <alignment horizontal="center" vertical="center" wrapText="1"/>
    </xf>
    <xf numFmtId="0" fontId="28" fillId="0" borderId="3" xfId="0" applyNumberFormat="1" applyFont="1" applyFill="1" applyBorder="1" applyAlignment="1">
      <alignment horizontal="left" vertical="top" wrapText="1"/>
    </xf>
    <xf numFmtId="9" fontId="28" fillId="0" borderId="3" xfId="0" applyNumberFormat="1" applyFont="1" applyFill="1" applyBorder="1" applyAlignment="1" applyProtection="1">
      <alignment horizontal="center" vertical="center"/>
      <protection locked="0"/>
    </xf>
    <xf numFmtId="3" fontId="28" fillId="0" borderId="3" xfId="0" applyNumberFormat="1" applyFont="1" applyFill="1" applyBorder="1" applyAlignment="1">
      <alignment horizontal="left" vertical="top" wrapText="1"/>
    </xf>
    <xf numFmtId="9" fontId="28" fillId="0" borderId="3" xfId="8" applyNumberFormat="1" applyFont="1" applyFill="1" applyBorder="1" applyAlignment="1" applyProtection="1">
      <alignment horizontal="center" vertical="center" wrapText="1"/>
    </xf>
    <xf numFmtId="9" fontId="28" fillId="0" borderId="3" xfId="0" applyNumberFormat="1" applyFont="1" applyFill="1" applyBorder="1" applyAlignment="1" applyProtection="1">
      <alignment horizontal="center" vertical="center" wrapText="1"/>
    </xf>
    <xf numFmtId="172" fontId="28" fillId="0" borderId="3" xfId="0" applyNumberFormat="1" applyFont="1" applyFill="1" applyBorder="1" applyAlignment="1">
      <alignment horizontal="center" vertical="center"/>
    </xf>
    <xf numFmtId="9" fontId="28" fillId="0" borderId="3" xfId="7" applyFont="1" applyFill="1" applyBorder="1" applyAlignment="1" applyProtection="1">
      <alignment horizontal="center" vertical="center" wrapText="1"/>
    </xf>
    <xf numFmtId="9" fontId="28" fillId="0" borderId="3" xfId="7" quotePrefix="1" applyFont="1" applyFill="1" applyBorder="1" applyAlignment="1" applyProtection="1">
      <alignment horizontal="center" vertical="center" wrapText="1"/>
    </xf>
    <xf numFmtId="172" fontId="28" fillId="0" borderId="3" xfId="6" applyNumberFormat="1" applyFont="1" applyFill="1" applyBorder="1" applyAlignment="1">
      <alignment horizontal="center" vertical="center" wrapText="1"/>
    </xf>
    <xf numFmtId="9" fontId="28" fillId="0" borderId="3" xfId="0" applyNumberFormat="1" applyFont="1" applyFill="1" applyBorder="1" applyAlignment="1" applyProtection="1">
      <alignment horizontal="center" vertical="center"/>
    </xf>
    <xf numFmtId="172" fontId="28" fillId="0" borderId="3" xfId="8" applyNumberFormat="1" applyFont="1" applyFill="1" applyBorder="1" applyAlignment="1" applyProtection="1">
      <alignment horizontal="center" vertical="center" wrapText="1"/>
      <protection locked="0"/>
    </xf>
    <xf numFmtId="10" fontId="28" fillId="0" borderId="3" xfId="6" applyNumberFormat="1" applyFont="1" applyFill="1" applyBorder="1" applyAlignment="1">
      <alignment horizontal="center" vertical="center"/>
    </xf>
    <xf numFmtId="0" fontId="28" fillId="0" borderId="3" xfId="5" applyFont="1" applyFill="1" applyBorder="1" applyAlignment="1">
      <alignment vertical="center" wrapText="1"/>
    </xf>
    <xf numFmtId="0" fontId="28" fillId="0" borderId="3" xfId="5" applyFont="1" applyFill="1" applyBorder="1" applyAlignment="1">
      <alignment horizontal="center" vertical="center" wrapText="1"/>
    </xf>
    <xf numFmtId="14" fontId="28" fillId="0" borderId="3" xfId="5" applyNumberFormat="1" applyFont="1" applyFill="1" applyBorder="1" applyAlignment="1">
      <alignment vertical="center" wrapText="1"/>
    </xf>
    <xf numFmtId="9" fontId="28" fillId="0" borderId="3" xfId="8" applyFont="1" applyFill="1" applyBorder="1" applyAlignment="1">
      <alignment horizontal="center" vertical="center" wrapText="1"/>
    </xf>
    <xf numFmtId="173" fontId="28" fillId="0" borderId="3" xfId="3" applyNumberFormat="1" applyFont="1" applyFill="1" applyBorder="1" applyAlignment="1">
      <alignment horizontal="center" vertical="center" wrapText="1"/>
    </xf>
    <xf numFmtId="14" fontId="28" fillId="0" borderId="3" xfId="0" applyNumberFormat="1" applyFont="1" applyFill="1" applyBorder="1" applyAlignment="1">
      <alignment horizontal="center" vertical="center"/>
    </xf>
    <xf numFmtId="174" fontId="28" fillId="0" borderId="3" xfId="2" applyNumberFormat="1" applyFont="1" applyFill="1" applyBorder="1" applyAlignment="1">
      <alignment horizontal="center" vertical="center" wrapText="1"/>
    </xf>
    <xf numFmtId="171" fontId="28" fillId="0" borderId="3" xfId="2" applyNumberFormat="1" applyFont="1" applyFill="1" applyBorder="1" applyAlignment="1">
      <alignment horizontal="center" vertical="center" wrapText="1"/>
    </xf>
    <xf numFmtId="175" fontId="28" fillId="0" borderId="3" xfId="2" applyNumberFormat="1" applyFont="1" applyFill="1" applyBorder="1" applyAlignment="1">
      <alignment horizontal="center" vertical="center" wrapText="1"/>
    </xf>
    <xf numFmtId="165" fontId="28" fillId="0" borderId="3" xfId="0" applyNumberFormat="1" applyFont="1" applyFill="1" applyBorder="1" applyAlignment="1">
      <alignment horizontal="center" vertical="center" wrapText="1"/>
    </xf>
    <xf numFmtId="0" fontId="28" fillId="0" borderId="3" xfId="0" applyFont="1" applyFill="1" applyBorder="1" applyAlignment="1">
      <alignment horizontal="justify" vertical="top" wrapText="1"/>
    </xf>
    <xf numFmtId="0" fontId="28" fillId="0" borderId="3" xfId="0" applyFont="1" applyFill="1" applyBorder="1" applyAlignment="1">
      <alignment horizontal="justify" vertical="center" wrapText="1"/>
    </xf>
    <xf numFmtId="174" fontId="28" fillId="0" borderId="3" xfId="2" applyNumberFormat="1" applyFont="1" applyFill="1" applyBorder="1" applyAlignment="1">
      <alignment horizontal="center" vertical="center"/>
    </xf>
    <xf numFmtId="176" fontId="28"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7" fontId="28" fillId="0" borderId="3" xfId="1" applyNumberFormat="1" applyFont="1" applyFill="1" applyBorder="1" applyAlignment="1">
      <alignment horizontal="center" vertical="center" wrapText="1"/>
    </xf>
    <xf numFmtId="9" fontId="28" fillId="0" borderId="3" xfId="6" applyFont="1" applyFill="1" applyBorder="1" applyAlignment="1">
      <alignment horizontal="center" vertical="center" wrapText="1"/>
    </xf>
    <xf numFmtId="0" fontId="13" fillId="0" borderId="0" xfId="0" applyFont="1" applyFill="1" applyBorder="1" applyAlignment="1">
      <alignment vertical="center" wrapText="1"/>
    </xf>
    <xf numFmtId="14" fontId="13" fillId="0" borderId="0" xfId="0" applyNumberFormat="1" applyFont="1" applyFill="1" applyBorder="1" applyAlignment="1">
      <alignment vertical="center" wrapText="1"/>
    </xf>
    <xf numFmtId="0" fontId="13" fillId="0" borderId="0" xfId="0" applyFont="1" applyFill="1" applyBorder="1" applyAlignment="1">
      <alignment horizontal="center" vertical="center" wrapText="1"/>
    </xf>
    <xf numFmtId="0" fontId="13" fillId="10" borderId="0" xfId="0" applyFont="1" applyFill="1" applyBorder="1"/>
    <xf numFmtId="0" fontId="13" fillId="10" borderId="0" xfId="0" applyFont="1" applyFill="1" applyBorder="1" applyAlignment="1">
      <alignment vertical="center" wrapText="1"/>
    </xf>
    <xf numFmtId="14" fontId="13" fillId="10" borderId="0" xfId="0" applyNumberFormat="1" applyFont="1" applyFill="1" applyBorder="1" applyAlignment="1">
      <alignment vertical="center" wrapText="1"/>
    </xf>
    <xf numFmtId="0" fontId="13" fillId="10" borderId="0" xfId="0" applyFont="1" applyFill="1" applyBorder="1" applyAlignment="1">
      <alignment horizontal="center" vertical="center" wrapText="1"/>
    </xf>
    <xf numFmtId="0" fontId="14" fillId="0" borderId="0" xfId="0" applyFont="1" applyFill="1" applyBorder="1" applyAlignment="1">
      <alignment vertical="center" wrapText="1"/>
    </xf>
    <xf numFmtId="14" fontId="14" fillId="0" borderId="0" xfId="0" applyNumberFormat="1"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xf>
    <xf numFmtId="0" fontId="14" fillId="2" borderId="5" xfId="0" applyFont="1" applyFill="1" applyBorder="1" applyAlignment="1">
      <alignment horizontal="center" vertical="center"/>
    </xf>
    <xf numFmtId="0" fontId="14" fillId="2" borderId="22" xfId="0" applyFont="1" applyFill="1" applyBorder="1" applyAlignment="1">
      <alignment horizontal="center" vertical="center"/>
    </xf>
    <xf numFmtId="0" fontId="13" fillId="2"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10" borderId="0" xfId="0" applyFont="1" applyFill="1" applyBorder="1" applyAlignment="1">
      <alignment horizontal="center" vertical="center"/>
    </xf>
    <xf numFmtId="0" fontId="14" fillId="0" borderId="0" xfId="0" applyFont="1" applyFill="1" applyBorder="1" applyAlignment="1">
      <alignment horizontal="center" vertical="center"/>
    </xf>
    <xf numFmtId="0" fontId="24" fillId="8" borderId="23" xfId="0" applyFont="1" applyFill="1" applyBorder="1" applyAlignment="1">
      <alignment horizontal="center" vertical="center" wrapText="1"/>
    </xf>
    <xf numFmtId="0" fontId="13" fillId="2" borderId="3" xfId="0" applyFont="1" applyFill="1" applyBorder="1" applyAlignment="1">
      <alignment horizontal="center" vertical="center"/>
    </xf>
    <xf numFmtId="9" fontId="28" fillId="0" borderId="2" xfId="0" applyNumberFormat="1" applyFont="1" applyFill="1" applyBorder="1" applyAlignment="1">
      <alignment horizontal="center" vertical="center" wrapText="1"/>
    </xf>
    <xf numFmtId="1" fontId="28" fillId="0" borderId="3" xfId="0" applyNumberFormat="1" applyFont="1" applyFill="1" applyBorder="1" applyAlignment="1">
      <alignment horizontal="center" vertical="center" wrapText="1"/>
    </xf>
    <xf numFmtId="9" fontId="28" fillId="0" borderId="2" xfId="0" applyNumberFormat="1" applyFont="1" applyFill="1" applyBorder="1" applyAlignment="1">
      <alignment horizontal="center" vertical="center"/>
    </xf>
    <xf numFmtId="0" fontId="28" fillId="0" borderId="24" xfId="0" applyFont="1" applyFill="1" applyBorder="1" applyAlignment="1">
      <alignment vertical="center" wrapText="1"/>
    </xf>
    <xf numFmtId="0" fontId="28" fillId="0" borderId="24" xfId="0" applyFont="1" applyFill="1" applyBorder="1" applyAlignment="1">
      <alignment horizontal="center" vertical="center" wrapText="1"/>
    </xf>
    <xf numFmtId="0" fontId="28" fillId="0" borderId="24"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13" fillId="0" borderId="20" xfId="0" applyFont="1" applyFill="1" applyBorder="1" applyAlignment="1">
      <alignment horizontal="center" vertical="center"/>
    </xf>
    <xf numFmtId="0" fontId="28" fillId="0" borderId="20" xfId="0" applyFont="1" applyFill="1" applyBorder="1" applyAlignment="1">
      <alignment horizontal="left" vertical="top" wrapText="1"/>
    </xf>
    <xf numFmtId="0" fontId="13" fillId="0" borderId="2" xfId="0" applyFont="1" applyFill="1" applyBorder="1" applyAlignment="1">
      <alignment horizontal="center" vertical="center"/>
    </xf>
    <xf numFmtId="0" fontId="28" fillId="0" borderId="2" xfId="0" applyFont="1" applyFill="1" applyBorder="1" applyAlignment="1">
      <alignment horizontal="left" vertical="top" wrapText="1"/>
    </xf>
    <xf numFmtId="0" fontId="28" fillId="0" borderId="2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top" wrapText="1"/>
    </xf>
    <xf numFmtId="9" fontId="28" fillId="0" borderId="3" xfId="6" applyFont="1" applyFill="1" applyBorder="1" applyAlignment="1">
      <alignment horizontal="center" vertical="center"/>
    </xf>
    <xf numFmtId="0" fontId="28" fillId="0" borderId="3" xfId="0" applyNumberFormat="1" applyFont="1" applyFill="1" applyBorder="1" applyAlignment="1">
      <alignment horizontal="center" vertical="center" wrapText="1"/>
    </xf>
    <xf numFmtId="1" fontId="28" fillId="0" borderId="3" xfId="9" applyNumberFormat="1" applyFont="1" applyFill="1" applyBorder="1" applyAlignment="1">
      <alignment horizontal="center" vertical="center"/>
    </xf>
    <xf numFmtId="9" fontId="28" fillId="0" borderId="3" xfId="9" applyNumberFormat="1" applyFont="1" applyFill="1" applyBorder="1" applyAlignment="1">
      <alignment horizontal="center" vertical="center"/>
    </xf>
    <xf numFmtId="1" fontId="28" fillId="0" borderId="3" xfId="9" applyNumberFormat="1" applyFont="1" applyFill="1" applyBorder="1" applyAlignment="1">
      <alignment horizontal="center" vertical="center" wrapText="1"/>
    </xf>
    <xf numFmtId="0" fontId="28" fillId="0" borderId="3" xfId="0" applyFont="1" applyFill="1" applyBorder="1" applyAlignment="1">
      <alignment horizontal="right" vertical="center" wrapText="1" indent="1"/>
    </xf>
    <xf numFmtId="9" fontId="28" fillId="0" borderId="3" xfId="6" applyNumberFormat="1" applyFont="1" applyFill="1" applyBorder="1" applyAlignment="1">
      <alignment horizontal="center" vertical="center"/>
    </xf>
    <xf numFmtId="9" fontId="28" fillId="0" borderId="3" xfId="9" applyNumberFormat="1" applyFont="1" applyFill="1" applyBorder="1" applyAlignment="1">
      <alignment horizontal="center" vertical="center" wrapText="1"/>
    </xf>
    <xf numFmtId="3" fontId="28" fillId="0" borderId="3" xfId="0" applyNumberFormat="1" applyFont="1" applyFill="1" applyBorder="1" applyAlignment="1">
      <alignment horizontal="left" vertical="center" wrapText="1"/>
    </xf>
    <xf numFmtId="9" fontId="28" fillId="0" borderId="3" xfId="8" applyFont="1" applyFill="1" applyBorder="1" applyAlignment="1">
      <alignment vertical="center"/>
    </xf>
    <xf numFmtId="3" fontId="28" fillId="0" borderId="3" xfId="5" applyNumberFormat="1" applyFont="1" applyFill="1" applyBorder="1" applyAlignment="1">
      <alignment vertical="center" wrapText="1"/>
    </xf>
    <xf numFmtId="3" fontId="28" fillId="0" borderId="3" xfId="5" quotePrefix="1" applyNumberFormat="1" applyFont="1" applyFill="1" applyBorder="1" applyAlignment="1">
      <alignment vertical="center" wrapText="1"/>
    </xf>
    <xf numFmtId="0" fontId="3" fillId="5" borderId="3" xfId="0" applyFont="1" applyFill="1" applyBorder="1" applyAlignment="1">
      <alignment horizontal="center"/>
    </xf>
    <xf numFmtId="0" fontId="3" fillId="5" borderId="13" xfId="0" applyFont="1" applyFill="1" applyBorder="1" applyAlignment="1">
      <alignment horizontal="center"/>
    </xf>
    <xf numFmtId="0" fontId="2" fillId="12" borderId="3" xfId="0" applyFont="1" applyFill="1" applyBorder="1" applyAlignment="1">
      <alignment horizontal="center"/>
    </xf>
    <xf numFmtId="0" fontId="2" fillId="12" borderId="13" xfId="0" applyFont="1" applyFill="1" applyBorder="1" applyAlignment="1">
      <alignment horizontal="center"/>
    </xf>
    <xf numFmtId="0" fontId="12" fillId="8" borderId="21"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29" xfId="0" applyFont="1" applyFill="1" applyBorder="1" applyAlignment="1">
      <alignment horizontal="center" vertical="center"/>
    </xf>
    <xf numFmtId="0" fontId="24" fillId="11" borderId="16" xfId="0" applyFont="1" applyFill="1" applyBorder="1" applyAlignment="1">
      <alignment horizontal="center" vertical="center"/>
    </xf>
    <xf numFmtId="0" fontId="12" fillId="8" borderId="0"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26" xfId="0" applyFont="1" applyFill="1" applyBorder="1" applyAlignment="1">
      <alignment horizontal="center" vertical="center"/>
    </xf>
    <xf numFmtId="0" fontId="12" fillId="8" borderId="27" xfId="0" applyFont="1" applyFill="1" applyBorder="1" applyAlignment="1">
      <alignment horizontal="center" vertical="center"/>
    </xf>
    <xf numFmtId="0" fontId="12" fillId="8" borderId="32" xfId="0" applyFont="1" applyFill="1" applyBorder="1" applyAlignment="1">
      <alignment horizontal="center" vertical="center"/>
    </xf>
    <xf numFmtId="0" fontId="12" fillId="8" borderId="20"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2" fillId="2" borderId="25" xfId="0" applyFont="1" applyFill="1" applyBorder="1" applyAlignment="1">
      <alignment horizontal="left"/>
    </xf>
    <xf numFmtId="0" fontId="2" fillId="2" borderId="4" xfId="0" applyFont="1" applyFill="1" applyBorder="1" applyAlignment="1">
      <alignment horizontal="left"/>
    </xf>
    <xf numFmtId="0" fontId="15" fillId="9" borderId="26"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29"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30" xfId="0" applyFont="1" applyFill="1" applyBorder="1" applyAlignment="1">
      <alignment horizontal="center" vertical="center"/>
    </xf>
    <xf numFmtId="0" fontId="28" fillId="0" borderId="20" xfId="5" applyFont="1" applyFill="1" applyBorder="1" applyAlignment="1">
      <alignment horizontal="center" vertical="center" wrapText="1"/>
    </xf>
    <xf numFmtId="0" fontId="28" fillId="0" borderId="2" xfId="5"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0" xfId="0" applyFont="1" applyFill="1" applyBorder="1" applyAlignment="1">
      <alignment horizontal="center" vertical="top" wrapText="1"/>
    </xf>
    <xf numFmtId="0" fontId="28" fillId="0" borderId="21" xfId="0" applyFont="1" applyFill="1" applyBorder="1" applyAlignment="1">
      <alignment horizontal="center" vertical="top" wrapText="1"/>
    </xf>
    <xf numFmtId="0" fontId="28" fillId="0" borderId="3" xfId="0" applyFont="1" applyFill="1" applyBorder="1" applyAlignment="1">
      <alignment horizontal="center" vertical="top" wrapText="1"/>
    </xf>
    <xf numFmtId="0" fontId="28" fillId="0" borderId="2" xfId="0" applyFont="1" applyFill="1" applyBorder="1" applyAlignment="1">
      <alignment horizontal="center" vertical="top" wrapText="1"/>
    </xf>
    <xf numFmtId="0" fontId="28" fillId="0" borderId="21" xfId="5" applyFont="1" applyFill="1" applyBorder="1" applyAlignment="1">
      <alignment horizontal="center" vertical="center" wrapText="1"/>
    </xf>
  </cellXfs>
  <cellStyles count="10">
    <cellStyle name="Millares" xfId="1" builtinId="3"/>
    <cellStyle name="Moneda" xfId="2" builtinId="4"/>
    <cellStyle name="Moneda [0]" xfId="3" builtinId="7"/>
    <cellStyle name="Neutral" xfId="9" builtinId="28"/>
    <cellStyle name="Normal" xfId="0" builtinId="0"/>
    <cellStyle name="Normal 2" xfId="4"/>
    <cellStyle name="Normal 8" xfId="5"/>
    <cellStyle name="Porcentaje" xfId="6" builtinId="5"/>
    <cellStyle name="Porcentaje 2 2 2" xfId="7"/>
    <cellStyle name="Porcentual 2" xfId="8"/>
  </cellStyles>
  <dxfs count="1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ohorquezv\Downloads\DADE%20-%20Plan%20de%20acci&#243;n%20Cuatrienal-%20PPA%20-2016-2020%20(09-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álculos 1108"/>
      <sheetName val="Validadores (2)"/>
      <sheetName val="Hoja2"/>
    </sheetNames>
    <sheetDataSet>
      <sheetData sheetId="0" refreshError="1"/>
      <sheetData sheetId="1" refreshError="1">
        <row r="9">
          <cell r="K9">
            <v>6380377422.2957392</v>
          </cell>
        </row>
        <row r="13">
          <cell r="K13">
            <v>11495223783.867849</v>
          </cell>
        </row>
        <row r="17">
          <cell r="K17">
            <v>4665032028.9704018</v>
          </cell>
        </row>
        <row r="21">
          <cell r="K21">
            <v>1515402005.0431266</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lvia.ortiz@ambientebogota.gov.co" TargetMode="External"/><Relationship Id="rId13" Type="http://schemas.openxmlformats.org/officeDocument/2006/relationships/hyperlink" Target="mailto:cmlopeza@educacionbogota.gov.co" TargetMode="External"/><Relationship Id="rId3" Type="http://schemas.openxmlformats.org/officeDocument/2006/relationships/hyperlink" Target="mailto:cbrodriguez@alcaldiabogota.gov.co" TargetMode="External"/><Relationship Id="rId7" Type="http://schemas.openxmlformats.org/officeDocument/2006/relationships/hyperlink" Target="mailto:silvia.ortiz@ambientebogota.gov.co" TargetMode="External"/><Relationship Id="rId12" Type="http://schemas.openxmlformats.org/officeDocument/2006/relationships/hyperlink" Target="mailto:cmlopeza@educacionbogota.gov.co" TargetMode="External"/><Relationship Id="rId2" Type="http://schemas.openxmlformats.org/officeDocument/2006/relationships/hyperlink" Target="mailto:cbrodriguez@alcaldiabogota.gov.co" TargetMode="External"/><Relationship Id="rId1" Type="http://schemas.openxmlformats.org/officeDocument/2006/relationships/hyperlink" Target="mailto:vicky.cogua@gobiernobogota.gov.coaura.maldonado" TargetMode="External"/><Relationship Id="rId6" Type="http://schemas.openxmlformats.org/officeDocument/2006/relationships/hyperlink" Target="mailto:jprieto@sdp.gov.co" TargetMode="External"/><Relationship Id="rId11" Type="http://schemas.openxmlformats.org/officeDocument/2006/relationships/hyperlink" Target="mailto:cmlopeza@educacionbogota.gov.co" TargetMode="External"/><Relationship Id="rId5" Type="http://schemas.openxmlformats.org/officeDocument/2006/relationships/hyperlink" Target="mailto:jprieto@sdp.gov.co" TargetMode="External"/><Relationship Id="rId15" Type="http://schemas.openxmlformats.org/officeDocument/2006/relationships/printerSettings" Target="../printerSettings/printerSettings1.bin"/><Relationship Id="rId10" Type="http://schemas.openxmlformats.org/officeDocument/2006/relationships/hyperlink" Target="mailto:hbolivar@sdde.gov.co" TargetMode="External"/><Relationship Id="rId4" Type="http://schemas.openxmlformats.org/officeDocument/2006/relationships/hyperlink" Target="mailto:cbrodriguez@alcaldiabogota.gov.co" TargetMode="External"/><Relationship Id="rId9" Type="http://schemas.openxmlformats.org/officeDocument/2006/relationships/hyperlink" Target="mailto:secheverryw@habitatbogota.gov.co" TargetMode="External"/><Relationship Id="rId14" Type="http://schemas.openxmlformats.org/officeDocument/2006/relationships/hyperlink" Target="mailto:cmlopeza@educacion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62"/>
  <sheetViews>
    <sheetView tabSelected="1" zoomScale="70" zoomScaleNormal="70" workbookViewId="0">
      <selection activeCell="G1" sqref="G1:AM6"/>
    </sheetView>
  </sheetViews>
  <sheetFormatPr baseColWidth="10" defaultColWidth="10.85546875" defaultRowHeight="12.75" x14ac:dyDescent="0.2"/>
  <cols>
    <col min="1" max="1" width="5" style="144" customWidth="1"/>
    <col min="2" max="2" width="34" style="57" customWidth="1"/>
    <col min="3" max="3" width="13.7109375" style="57" customWidth="1"/>
    <col min="4" max="4" width="35.28515625" style="57" customWidth="1"/>
    <col min="5" max="5" width="41.42578125" style="57" customWidth="1"/>
    <col min="6" max="6" width="11.140625" style="57" customWidth="1"/>
    <col min="7" max="7" width="15.140625" style="57" customWidth="1"/>
    <col min="8" max="8" width="17.7109375" style="57" customWidth="1"/>
    <col min="9" max="9" width="12" style="57" customWidth="1"/>
    <col min="10" max="10" width="9.85546875" style="57" customWidth="1"/>
    <col min="11" max="11" width="12.140625" style="57" customWidth="1"/>
    <col min="12" max="12" width="16.140625" style="57" customWidth="1"/>
    <col min="13" max="13" width="12" style="57" customWidth="1"/>
    <col min="14" max="14" width="13.85546875" style="57" customWidth="1"/>
    <col min="15" max="15" width="30.85546875" style="57" customWidth="1"/>
    <col min="16" max="16" width="28.42578125" style="57" customWidth="1"/>
    <col min="17" max="18" width="15" style="57" customWidth="1"/>
    <col min="19" max="19" width="14" style="57" customWidth="1"/>
    <col min="20" max="20" width="15" style="57" customWidth="1"/>
    <col min="21" max="21" width="21.28515625" style="57" customWidth="1"/>
    <col min="22" max="22" width="13.28515625" style="57" customWidth="1"/>
    <col min="23" max="23" width="13.7109375" style="57" customWidth="1"/>
    <col min="24" max="24" width="16.28515625" style="57" customWidth="1"/>
    <col min="25" max="25" width="13.7109375" style="57" customWidth="1"/>
    <col min="26" max="26" width="10" style="57" customWidth="1"/>
    <col min="27" max="27" width="10.5703125" style="57" customWidth="1"/>
    <col min="28" max="28" width="20" style="57" customWidth="1"/>
    <col min="29" max="29" width="17.7109375" style="57" customWidth="1"/>
    <col min="30" max="30" width="17.42578125" style="57" customWidth="1"/>
    <col min="31" max="32" width="13.28515625" style="57" customWidth="1"/>
    <col min="33" max="33" width="17" style="57" customWidth="1"/>
    <col min="34" max="34" width="28.140625" style="57" customWidth="1"/>
    <col min="35" max="35" width="21.140625" style="137" customWidth="1"/>
    <col min="36" max="36" width="13.28515625" style="57" customWidth="1"/>
    <col min="37" max="37" width="23.5703125" style="57" customWidth="1"/>
    <col min="38" max="38" width="40.28515625" style="57" customWidth="1"/>
    <col min="39" max="39" width="79.140625" style="57" customWidth="1"/>
    <col min="40" max="16384" width="10.85546875" style="57"/>
  </cols>
  <sheetData>
    <row r="1" spans="1:50" s="60" customFormat="1" ht="19.5" customHeight="1" x14ac:dyDescent="0.2">
      <c r="A1" s="138"/>
      <c r="B1" s="18"/>
      <c r="C1" s="19"/>
      <c r="D1" s="19"/>
      <c r="E1" s="19"/>
      <c r="F1" s="20"/>
      <c r="G1" s="193" t="s">
        <v>35</v>
      </c>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5"/>
      <c r="AN1" s="15"/>
      <c r="AO1" s="15"/>
      <c r="AP1" s="15"/>
      <c r="AQ1" s="15"/>
      <c r="AR1" s="15"/>
      <c r="AS1" s="15"/>
      <c r="AT1" s="15"/>
      <c r="AU1" s="15"/>
      <c r="AV1" s="15"/>
      <c r="AW1" s="15"/>
    </row>
    <row r="2" spans="1:50" s="60" customFormat="1" ht="14.45" customHeight="1" x14ac:dyDescent="0.2">
      <c r="A2" s="139"/>
      <c r="B2" s="23" t="s">
        <v>39</v>
      </c>
      <c r="C2" s="14"/>
      <c r="D2" s="176" t="s">
        <v>455</v>
      </c>
      <c r="E2" s="176"/>
      <c r="F2" s="177"/>
      <c r="G2" s="196"/>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8"/>
      <c r="AN2" s="15"/>
      <c r="AO2" s="15"/>
      <c r="AP2" s="15"/>
      <c r="AQ2" s="15"/>
      <c r="AR2" s="15"/>
      <c r="AS2" s="15"/>
      <c r="AT2" s="15"/>
      <c r="AU2" s="15"/>
      <c r="AV2" s="15"/>
      <c r="AW2" s="15"/>
    </row>
    <row r="3" spans="1:50" s="60" customFormat="1" ht="15.75" customHeight="1" x14ac:dyDescent="0.2">
      <c r="A3" s="139"/>
      <c r="B3" s="23" t="s">
        <v>36</v>
      </c>
      <c r="C3" s="16"/>
      <c r="D3" s="174" t="s">
        <v>456</v>
      </c>
      <c r="E3" s="174"/>
      <c r="F3" s="175"/>
      <c r="G3" s="196"/>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8"/>
      <c r="AN3" s="15"/>
      <c r="AO3" s="15"/>
      <c r="AP3" s="15"/>
      <c r="AQ3" s="15"/>
      <c r="AR3" s="15"/>
      <c r="AS3" s="15"/>
      <c r="AT3" s="15"/>
      <c r="AU3" s="15"/>
      <c r="AV3" s="15"/>
      <c r="AW3" s="15"/>
    </row>
    <row r="4" spans="1:50" s="60" customFormat="1" ht="15" customHeight="1" x14ac:dyDescent="0.2">
      <c r="A4" s="139"/>
      <c r="B4" s="23" t="s">
        <v>37</v>
      </c>
      <c r="C4" s="16"/>
      <c r="D4" s="174"/>
      <c r="E4" s="174"/>
      <c r="F4" s="175"/>
      <c r="G4" s="196"/>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8"/>
      <c r="AN4" s="15"/>
      <c r="AO4" s="15"/>
      <c r="AP4" s="15"/>
      <c r="AQ4" s="15"/>
      <c r="AR4" s="15"/>
      <c r="AS4" s="15"/>
      <c r="AT4" s="15"/>
      <c r="AU4" s="15"/>
      <c r="AV4" s="15"/>
      <c r="AW4" s="15"/>
    </row>
    <row r="5" spans="1:50" s="60" customFormat="1" ht="17.25" customHeight="1" x14ac:dyDescent="0.2">
      <c r="A5" s="139"/>
      <c r="B5" s="204" t="s">
        <v>38</v>
      </c>
      <c r="C5" s="205"/>
      <c r="D5" s="26"/>
      <c r="E5" s="17" t="s">
        <v>106</v>
      </c>
      <c r="F5" s="27"/>
      <c r="G5" s="196"/>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8"/>
      <c r="AN5" s="15"/>
      <c r="AO5" s="15"/>
      <c r="AP5" s="15"/>
      <c r="AQ5" s="15"/>
      <c r="AR5" s="15"/>
      <c r="AS5" s="15"/>
      <c r="AT5" s="15"/>
      <c r="AU5" s="15"/>
      <c r="AV5" s="15"/>
      <c r="AW5" s="15"/>
    </row>
    <row r="6" spans="1:50" s="60" customFormat="1" ht="20.25" customHeight="1" thickBot="1" x14ac:dyDescent="0.25">
      <c r="A6" s="139"/>
      <c r="B6" s="24"/>
      <c r="C6" s="25"/>
      <c r="D6" s="21"/>
      <c r="E6" s="21"/>
      <c r="F6" s="22"/>
      <c r="G6" s="199"/>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1"/>
      <c r="AN6" s="15"/>
      <c r="AO6" s="15"/>
      <c r="AP6" s="15"/>
      <c r="AQ6" s="15"/>
      <c r="AR6" s="15"/>
      <c r="AS6" s="15"/>
      <c r="AT6" s="15"/>
      <c r="AU6" s="15"/>
      <c r="AV6" s="15"/>
      <c r="AW6" s="15"/>
    </row>
    <row r="7" spans="1:50" s="61" customFormat="1" ht="15" customHeight="1" x14ac:dyDescent="0.2">
      <c r="A7" s="140"/>
      <c r="B7" s="181" t="s">
        <v>107</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55"/>
      <c r="AC7" s="212" t="s">
        <v>86</v>
      </c>
      <c r="AD7" s="213"/>
      <c r="AE7" s="214"/>
      <c r="AF7" s="218" t="s">
        <v>413</v>
      </c>
      <c r="AG7" s="219"/>
      <c r="AH7" s="219"/>
      <c r="AI7" s="219"/>
      <c r="AJ7" s="219"/>
      <c r="AK7" s="219"/>
      <c r="AL7" s="220"/>
      <c r="AM7" s="202"/>
      <c r="AN7" s="28"/>
      <c r="AO7" s="28"/>
      <c r="AP7" s="28"/>
      <c r="AQ7" s="28"/>
      <c r="AR7" s="28"/>
      <c r="AS7" s="28"/>
      <c r="AT7" s="28"/>
      <c r="AU7" s="28"/>
      <c r="AV7" s="28"/>
      <c r="AW7" s="28"/>
    </row>
    <row r="8" spans="1:50" s="61" customFormat="1" ht="15" customHeight="1" x14ac:dyDescent="0.2">
      <c r="A8" s="140"/>
      <c r="B8" s="183"/>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56"/>
      <c r="AC8" s="215"/>
      <c r="AD8" s="216"/>
      <c r="AE8" s="217"/>
      <c r="AF8" s="221"/>
      <c r="AG8" s="222"/>
      <c r="AH8" s="222"/>
      <c r="AI8" s="222"/>
      <c r="AJ8" s="222"/>
      <c r="AK8" s="222"/>
      <c r="AL8" s="223"/>
      <c r="AM8" s="203"/>
      <c r="AN8" s="28"/>
      <c r="AO8" s="28"/>
      <c r="AP8" s="28"/>
      <c r="AQ8" s="28"/>
      <c r="AR8" s="28"/>
      <c r="AS8" s="28"/>
      <c r="AT8" s="28"/>
      <c r="AU8" s="28"/>
      <c r="AV8" s="28"/>
      <c r="AW8" s="28"/>
    </row>
    <row r="9" spans="1:50" s="61" customFormat="1" ht="44.25" customHeight="1" thickBot="1" x14ac:dyDescent="0.25">
      <c r="A9" s="140"/>
      <c r="B9" s="187" t="s">
        <v>87</v>
      </c>
      <c r="C9" s="188"/>
      <c r="D9" s="189"/>
      <c r="E9" s="179" t="s">
        <v>88</v>
      </c>
      <c r="F9" s="180"/>
      <c r="G9" s="178" t="s">
        <v>415</v>
      </c>
      <c r="H9" s="178"/>
      <c r="I9" s="178"/>
      <c r="J9" s="178"/>
      <c r="K9" s="178"/>
      <c r="L9" s="178"/>
      <c r="M9" s="185" t="s">
        <v>51</v>
      </c>
      <c r="N9" s="186"/>
      <c r="O9" s="190" t="s">
        <v>99</v>
      </c>
      <c r="P9" s="190"/>
      <c r="Q9" s="190"/>
      <c r="R9" s="190"/>
      <c r="S9" s="190"/>
      <c r="T9" s="190"/>
      <c r="U9" s="179" t="s">
        <v>100</v>
      </c>
      <c r="V9" s="191"/>
      <c r="W9" s="191"/>
      <c r="X9" s="191"/>
      <c r="Y9" s="191"/>
      <c r="Z9" s="191"/>
      <c r="AA9" s="191"/>
      <c r="AB9" s="192"/>
      <c r="AC9" s="206"/>
      <c r="AD9" s="207"/>
      <c r="AE9" s="208"/>
      <c r="AF9" s="209" t="s">
        <v>105</v>
      </c>
      <c r="AG9" s="210"/>
      <c r="AH9" s="210"/>
      <c r="AI9" s="210"/>
      <c r="AJ9" s="210"/>
      <c r="AK9" s="210"/>
      <c r="AL9" s="211"/>
      <c r="AM9" s="203"/>
      <c r="AN9" s="28"/>
      <c r="AO9" s="28"/>
      <c r="AP9" s="28"/>
      <c r="AQ9" s="28"/>
      <c r="AR9" s="28"/>
      <c r="AS9" s="28"/>
      <c r="AT9" s="28"/>
      <c r="AU9" s="28"/>
      <c r="AV9" s="28"/>
      <c r="AW9" s="28"/>
    </row>
    <row r="10" spans="1:50" s="61" customFormat="1" ht="99" customHeight="1" x14ac:dyDescent="0.2">
      <c r="A10" s="146" t="s">
        <v>1161</v>
      </c>
      <c r="B10" s="145" t="s">
        <v>457</v>
      </c>
      <c r="C10" s="63" t="s">
        <v>458</v>
      </c>
      <c r="D10" s="63" t="s">
        <v>459</v>
      </c>
      <c r="E10" s="63" t="s">
        <v>40</v>
      </c>
      <c r="F10" s="64" t="s">
        <v>50</v>
      </c>
      <c r="G10" s="64" t="s">
        <v>43</v>
      </c>
      <c r="H10" s="63" t="s">
        <v>414</v>
      </c>
      <c r="I10" s="64" t="s">
        <v>44</v>
      </c>
      <c r="J10" s="64" t="s">
        <v>45</v>
      </c>
      <c r="K10" s="64" t="s">
        <v>46</v>
      </c>
      <c r="L10" s="64" t="s">
        <v>417</v>
      </c>
      <c r="M10" s="64" t="s">
        <v>42</v>
      </c>
      <c r="N10" s="64" t="s">
        <v>41</v>
      </c>
      <c r="O10" s="64" t="s">
        <v>89</v>
      </c>
      <c r="P10" s="64" t="s">
        <v>90</v>
      </c>
      <c r="Q10" s="63" t="s">
        <v>91</v>
      </c>
      <c r="R10" s="63" t="s">
        <v>92</v>
      </c>
      <c r="S10" s="63" t="s">
        <v>93</v>
      </c>
      <c r="T10" s="63" t="s">
        <v>94</v>
      </c>
      <c r="U10" s="63" t="s">
        <v>95</v>
      </c>
      <c r="V10" s="59" t="s">
        <v>101</v>
      </c>
      <c r="W10" s="63" t="s">
        <v>96</v>
      </c>
      <c r="X10" s="58" t="s">
        <v>102</v>
      </c>
      <c r="Y10" s="63" t="s">
        <v>97</v>
      </c>
      <c r="Z10" s="58" t="s">
        <v>103</v>
      </c>
      <c r="AA10" s="63" t="s">
        <v>98</v>
      </c>
      <c r="AB10" s="58" t="s">
        <v>104</v>
      </c>
      <c r="AC10" s="65" t="s">
        <v>83</v>
      </c>
      <c r="AD10" s="66" t="s">
        <v>84</v>
      </c>
      <c r="AE10" s="67" t="s">
        <v>85</v>
      </c>
      <c r="AF10" s="62" t="s">
        <v>78</v>
      </c>
      <c r="AG10" s="63" t="s">
        <v>416</v>
      </c>
      <c r="AH10" s="63" t="s">
        <v>79</v>
      </c>
      <c r="AI10" s="63" t="s">
        <v>47</v>
      </c>
      <c r="AJ10" s="63" t="s">
        <v>82</v>
      </c>
      <c r="AK10" s="63" t="s">
        <v>80</v>
      </c>
      <c r="AL10" s="68" t="s">
        <v>81</v>
      </c>
      <c r="AM10" s="69" t="s">
        <v>108</v>
      </c>
      <c r="AN10" s="28"/>
      <c r="AO10" s="28"/>
      <c r="AP10" s="28"/>
      <c r="AQ10" s="28"/>
      <c r="AR10" s="28"/>
      <c r="AS10" s="28"/>
      <c r="AT10" s="28"/>
      <c r="AU10" s="28"/>
      <c r="AV10" s="28"/>
      <c r="AW10" s="28"/>
    </row>
    <row r="11" spans="1:50" s="76" customFormat="1" ht="99.95" customHeight="1" x14ac:dyDescent="0.2">
      <c r="A11" s="141" t="s">
        <v>1070</v>
      </c>
      <c r="B11" s="71" t="s">
        <v>609</v>
      </c>
      <c r="C11" s="72" t="s">
        <v>610</v>
      </c>
      <c r="D11" s="71" t="s">
        <v>462</v>
      </c>
      <c r="E11" s="71" t="s">
        <v>1165</v>
      </c>
      <c r="F11" s="72">
        <v>0.98</v>
      </c>
      <c r="G11" s="72" t="s">
        <v>611</v>
      </c>
      <c r="H11" s="72" t="s">
        <v>612</v>
      </c>
      <c r="I11" s="72" t="s">
        <v>466</v>
      </c>
      <c r="J11" s="72" t="s">
        <v>613</v>
      </c>
      <c r="K11" s="72" t="s">
        <v>614</v>
      </c>
      <c r="L11" s="72" t="s">
        <v>615</v>
      </c>
      <c r="M11" s="73">
        <v>42826</v>
      </c>
      <c r="N11" s="73">
        <v>43132</v>
      </c>
      <c r="O11" s="93" t="s">
        <v>616</v>
      </c>
      <c r="P11" s="93" t="s">
        <v>617</v>
      </c>
      <c r="Q11" s="94">
        <v>1</v>
      </c>
      <c r="R11" s="94">
        <v>1</v>
      </c>
      <c r="S11" s="94">
        <v>1</v>
      </c>
      <c r="T11" s="94">
        <v>1</v>
      </c>
      <c r="U11" s="74">
        <v>0.98</v>
      </c>
      <c r="V11" s="126">
        <f>U11/Q11</f>
        <v>0.98</v>
      </c>
      <c r="W11" s="72"/>
      <c r="X11" s="74"/>
      <c r="Y11" s="72"/>
      <c r="Z11" s="74"/>
      <c r="AA11" s="72"/>
      <c r="AB11" s="74"/>
      <c r="AC11" s="71" t="s">
        <v>618</v>
      </c>
      <c r="AD11" s="71" t="s">
        <v>619</v>
      </c>
      <c r="AE11" s="71"/>
      <c r="AF11" s="72">
        <v>1184</v>
      </c>
      <c r="AG11" s="72" t="s">
        <v>620</v>
      </c>
      <c r="AH11" s="71" t="s">
        <v>621</v>
      </c>
      <c r="AI11" s="95" t="s">
        <v>466</v>
      </c>
      <c r="AJ11" s="95" t="s">
        <v>466</v>
      </c>
      <c r="AK11" s="88" t="s">
        <v>622</v>
      </c>
      <c r="AL11" s="95" t="s">
        <v>466</v>
      </c>
      <c r="AM11" s="71" t="s">
        <v>623</v>
      </c>
      <c r="AN11" s="70"/>
      <c r="AO11" s="70"/>
      <c r="AP11" s="70"/>
      <c r="AQ11" s="70"/>
      <c r="AR11" s="70"/>
      <c r="AS11" s="70"/>
      <c r="AT11" s="70"/>
      <c r="AU11" s="70"/>
      <c r="AV11" s="70"/>
      <c r="AW11" s="70"/>
      <c r="AX11" s="75"/>
    </row>
    <row r="12" spans="1:50" s="77" customFormat="1" ht="99.95" customHeight="1" x14ac:dyDescent="0.2">
      <c r="A12" s="141" t="s">
        <v>1073</v>
      </c>
      <c r="B12" s="71" t="s">
        <v>609</v>
      </c>
      <c r="C12" s="72" t="s">
        <v>610</v>
      </c>
      <c r="D12" s="71" t="s">
        <v>462</v>
      </c>
      <c r="E12" s="71" t="s">
        <v>1166</v>
      </c>
      <c r="F12" s="72">
        <v>0.98</v>
      </c>
      <c r="G12" s="72" t="s">
        <v>611</v>
      </c>
      <c r="H12" s="72" t="s">
        <v>612</v>
      </c>
      <c r="I12" s="72" t="s">
        <v>466</v>
      </c>
      <c r="J12" s="72" t="s">
        <v>613</v>
      </c>
      <c r="K12" s="72" t="s">
        <v>614</v>
      </c>
      <c r="L12" s="72" t="s">
        <v>615</v>
      </c>
      <c r="M12" s="73">
        <v>42826</v>
      </c>
      <c r="N12" s="73">
        <v>43132</v>
      </c>
      <c r="O12" s="93" t="s">
        <v>624</v>
      </c>
      <c r="P12" s="93" t="s">
        <v>617</v>
      </c>
      <c r="Q12" s="94">
        <v>1</v>
      </c>
      <c r="R12" s="94">
        <v>1</v>
      </c>
      <c r="S12" s="94">
        <v>1</v>
      </c>
      <c r="T12" s="94">
        <v>1</v>
      </c>
      <c r="U12" s="74">
        <v>1</v>
      </c>
      <c r="V12" s="126">
        <f t="shared" ref="V12:V20" si="0">U12/Q12</f>
        <v>1</v>
      </c>
      <c r="W12" s="72"/>
      <c r="X12" s="74"/>
      <c r="Y12" s="72"/>
      <c r="Z12" s="74"/>
      <c r="AA12" s="72"/>
      <c r="AB12" s="74"/>
      <c r="AC12" s="71" t="s">
        <v>618</v>
      </c>
      <c r="AD12" s="71" t="s">
        <v>619</v>
      </c>
      <c r="AE12" s="71"/>
      <c r="AF12" s="72">
        <v>1184</v>
      </c>
      <c r="AG12" s="72" t="s">
        <v>620</v>
      </c>
      <c r="AH12" s="71" t="s">
        <v>621</v>
      </c>
      <c r="AI12" s="95" t="s">
        <v>466</v>
      </c>
      <c r="AJ12" s="95" t="s">
        <v>466</v>
      </c>
      <c r="AK12" s="88" t="s">
        <v>622</v>
      </c>
      <c r="AL12" s="95" t="s">
        <v>466</v>
      </c>
      <c r="AM12" s="71" t="s">
        <v>623</v>
      </c>
      <c r="AN12" s="70"/>
      <c r="AO12" s="70"/>
      <c r="AP12" s="70"/>
      <c r="AQ12" s="70"/>
      <c r="AR12" s="70"/>
      <c r="AS12" s="70"/>
      <c r="AT12" s="70"/>
      <c r="AU12" s="70"/>
      <c r="AV12" s="70"/>
      <c r="AW12" s="70"/>
      <c r="AX12" s="75"/>
    </row>
    <row r="13" spans="1:50" s="77" customFormat="1" ht="99.95" customHeight="1" x14ac:dyDescent="0.2">
      <c r="A13" s="141" t="s">
        <v>1074</v>
      </c>
      <c r="B13" s="71" t="s">
        <v>609</v>
      </c>
      <c r="C13" s="72" t="s">
        <v>610</v>
      </c>
      <c r="D13" s="71" t="s">
        <v>462</v>
      </c>
      <c r="E13" s="71" t="s">
        <v>1167</v>
      </c>
      <c r="F13" s="72">
        <v>0.98</v>
      </c>
      <c r="G13" s="72" t="s">
        <v>611</v>
      </c>
      <c r="H13" s="72" t="s">
        <v>612</v>
      </c>
      <c r="I13" s="72" t="s">
        <v>466</v>
      </c>
      <c r="J13" s="72" t="s">
        <v>613</v>
      </c>
      <c r="K13" s="72" t="s">
        <v>614</v>
      </c>
      <c r="L13" s="72" t="s">
        <v>615</v>
      </c>
      <c r="M13" s="73">
        <v>42826</v>
      </c>
      <c r="N13" s="73">
        <v>43132</v>
      </c>
      <c r="O13" s="93" t="s">
        <v>625</v>
      </c>
      <c r="P13" s="93" t="s">
        <v>617</v>
      </c>
      <c r="Q13" s="94">
        <v>1</v>
      </c>
      <c r="R13" s="94">
        <v>1</v>
      </c>
      <c r="S13" s="94">
        <v>1</v>
      </c>
      <c r="T13" s="94">
        <v>1</v>
      </c>
      <c r="U13" s="74">
        <v>0</v>
      </c>
      <c r="V13" s="126">
        <f t="shared" si="0"/>
        <v>0</v>
      </c>
      <c r="W13" s="72"/>
      <c r="X13" s="74"/>
      <c r="Y13" s="72"/>
      <c r="Z13" s="74"/>
      <c r="AA13" s="72"/>
      <c r="AB13" s="74"/>
      <c r="AC13" s="71" t="s">
        <v>618</v>
      </c>
      <c r="AD13" s="71" t="s">
        <v>619</v>
      </c>
      <c r="AE13" s="71"/>
      <c r="AF13" s="72">
        <v>1184</v>
      </c>
      <c r="AG13" s="72" t="s">
        <v>620</v>
      </c>
      <c r="AH13" s="71" t="s">
        <v>621</v>
      </c>
      <c r="AI13" s="95" t="s">
        <v>466</v>
      </c>
      <c r="AJ13" s="95" t="s">
        <v>466</v>
      </c>
      <c r="AK13" s="88" t="s">
        <v>622</v>
      </c>
      <c r="AL13" s="95" t="s">
        <v>466</v>
      </c>
      <c r="AM13" s="71" t="s">
        <v>623</v>
      </c>
      <c r="AN13" s="70"/>
      <c r="AO13" s="70"/>
      <c r="AP13" s="70"/>
      <c r="AQ13" s="70"/>
      <c r="AR13" s="70"/>
      <c r="AS13" s="70"/>
      <c r="AT13" s="70"/>
      <c r="AU13" s="70"/>
      <c r="AV13" s="70"/>
      <c r="AW13" s="70"/>
      <c r="AX13" s="75"/>
    </row>
    <row r="14" spans="1:50" s="77" customFormat="1" ht="99.95" customHeight="1" x14ac:dyDescent="0.2">
      <c r="A14" s="141" t="s">
        <v>1075</v>
      </c>
      <c r="B14" s="71" t="s">
        <v>609</v>
      </c>
      <c r="C14" s="72" t="s">
        <v>610</v>
      </c>
      <c r="D14" s="71" t="s">
        <v>462</v>
      </c>
      <c r="E14" s="71" t="s">
        <v>1168</v>
      </c>
      <c r="F14" s="72">
        <v>0.98</v>
      </c>
      <c r="G14" s="72" t="s">
        <v>611</v>
      </c>
      <c r="H14" s="72" t="s">
        <v>612</v>
      </c>
      <c r="I14" s="72" t="s">
        <v>466</v>
      </c>
      <c r="J14" s="72" t="s">
        <v>613</v>
      </c>
      <c r="K14" s="72" t="s">
        <v>614</v>
      </c>
      <c r="L14" s="72" t="s">
        <v>615</v>
      </c>
      <c r="M14" s="73">
        <v>42826</v>
      </c>
      <c r="N14" s="73">
        <v>43132</v>
      </c>
      <c r="O14" s="93" t="s">
        <v>626</v>
      </c>
      <c r="P14" s="93" t="s">
        <v>627</v>
      </c>
      <c r="Q14" s="79">
        <v>1187041</v>
      </c>
      <c r="R14" s="79">
        <v>1201762</v>
      </c>
      <c r="S14" s="79">
        <v>1216666</v>
      </c>
      <c r="T14" s="79">
        <v>1231754</v>
      </c>
      <c r="U14" s="96" t="s">
        <v>628</v>
      </c>
      <c r="V14" s="126">
        <f t="shared" si="0"/>
        <v>1.0457633729584741</v>
      </c>
      <c r="W14" s="72"/>
      <c r="X14" s="74"/>
      <c r="Y14" s="72"/>
      <c r="Z14" s="74"/>
      <c r="AA14" s="72"/>
      <c r="AB14" s="74"/>
      <c r="AC14" s="71" t="s">
        <v>618</v>
      </c>
      <c r="AD14" s="71" t="s">
        <v>619</v>
      </c>
      <c r="AE14" s="71"/>
      <c r="AF14" s="72">
        <v>1185</v>
      </c>
      <c r="AG14" s="72" t="s">
        <v>629</v>
      </c>
      <c r="AH14" s="71" t="s">
        <v>630</v>
      </c>
      <c r="AI14" s="95" t="s">
        <v>466</v>
      </c>
      <c r="AJ14" s="95" t="s">
        <v>466</v>
      </c>
      <c r="AK14" s="88" t="s">
        <v>622</v>
      </c>
      <c r="AL14" s="95" t="s">
        <v>466</v>
      </c>
      <c r="AM14" s="71" t="s">
        <v>623</v>
      </c>
      <c r="AN14" s="70"/>
      <c r="AO14" s="70"/>
      <c r="AP14" s="70"/>
      <c r="AQ14" s="70"/>
      <c r="AR14" s="70"/>
      <c r="AS14" s="70"/>
      <c r="AT14" s="70"/>
      <c r="AU14" s="70"/>
      <c r="AV14" s="70"/>
      <c r="AW14" s="70"/>
      <c r="AX14" s="75"/>
    </row>
    <row r="15" spans="1:50" s="77" customFormat="1" ht="99.95" customHeight="1" x14ac:dyDescent="0.2">
      <c r="A15" s="141" t="s">
        <v>1076</v>
      </c>
      <c r="B15" s="71" t="s">
        <v>609</v>
      </c>
      <c r="C15" s="72" t="s">
        <v>610</v>
      </c>
      <c r="D15" s="71" t="s">
        <v>462</v>
      </c>
      <c r="E15" s="71" t="s">
        <v>1169</v>
      </c>
      <c r="F15" s="72">
        <v>0.98</v>
      </c>
      <c r="G15" s="72" t="s">
        <v>611</v>
      </c>
      <c r="H15" s="72" t="s">
        <v>612</v>
      </c>
      <c r="I15" s="72" t="s">
        <v>466</v>
      </c>
      <c r="J15" s="72" t="s">
        <v>613</v>
      </c>
      <c r="K15" s="72" t="s">
        <v>614</v>
      </c>
      <c r="L15" s="72" t="s">
        <v>615</v>
      </c>
      <c r="M15" s="73">
        <v>42826</v>
      </c>
      <c r="N15" s="73">
        <v>43132</v>
      </c>
      <c r="O15" s="93" t="s">
        <v>631</v>
      </c>
      <c r="P15" s="93" t="s">
        <v>627</v>
      </c>
      <c r="Q15" s="79">
        <v>36713</v>
      </c>
      <c r="R15" s="79">
        <v>37168</v>
      </c>
      <c r="S15" s="79">
        <v>37629</v>
      </c>
      <c r="T15" s="79">
        <v>38095</v>
      </c>
      <c r="U15" s="96" t="s">
        <v>632</v>
      </c>
      <c r="V15" s="126">
        <f t="shared" si="0"/>
        <v>0.96562525535913712</v>
      </c>
      <c r="W15" s="72"/>
      <c r="X15" s="74"/>
      <c r="Y15" s="72"/>
      <c r="Z15" s="74"/>
      <c r="AA15" s="72"/>
      <c r="AB15" s="74"/>
      <c r="AC15" s="71" t="s">
        <v>618</v>
      </c>
      <c r="AD15" s="71" t="s">
        <v>619</v>
      </c>
      <c r="AE15" s="71"/>
      <c r="AF15" s="72">
        <v>1185</v>
      </c>
      <c r="AG15" s="72" t="s">
        <v>629</v>
      </c>
      <c r="AH15" s="71" t="s">
        <v>630</v>
      </c>
      <c r="AI15" s="95" t="s">
        <v>466</v>
      </c>
      <c r="AJ15" s="95" t="s">
        <v>466</v>
      </c>
      <c r="AK15" s="88" t="s">
        <v>622</v>
      </c>
      <c r="AL15" s="95" t="s">
        <v>466</v>
      </c>
      <c r="AM15" s="71" t="s">
        <v>623</v>
      </c>
      <c r="AN15" s="70"/>
      <c r="AO15" s="70"/>
      <c r="AP15" s="70"/>
      <c r="AQ15" s="70"/>
      <c r="AR15" s="70"/>
      <c r="AS15" s="70"/>
      <c r="AT15" s="70"/>
      <c r="AU15" s="70"/>
      <c r="AV15" s="70"/>
      <c r="AW15" s="70"/>
      <c r="AX15" s="75"/>
    </row>
    <row r="16" spans="1:50" s="77" customFormat="1" ht="99.95" customHeight="1" x14ac:dyDescent="0.2">
      <c r="A16" s="141" t="s">
        <v>1077</v>
      </c>
      <c r="B16" s="71" t="s">
        <v>609</v>
      </c>
      <c r="C16" s="72" t="s">
        <v>610</v>
      </c>
      <c r="D16" s="71" t="s">
        <v>462</v>
      </c>
      <c r="E16" s="71" t="s">
        <v>1170</v>
      </c>
      <c r="F16" s="72">
        <v>0.98</v>
      </c>
      <c r="G16" s="72" t="s">
        <v>611</v>
      </c>
      <c r="H16" s="72" t="s">
        <v>612</v>
      </c>
      <c r="I16" s="72" t="s">
        <v>466</v>
      </c>
      <c r="J16" s="72" t="s">
        <v>613</v>
      </c>
      <c r="K16" s="72" t="s">
        <v>614</v>
      </c>
      <c r="L16" s="72" t="s">
        <v>615</v>
      </c>
      <c r="M16" s="73">
        <v>42826</v>
      </c>
      <c r="N16" s="73">
        <v>43132</v>
      </c>
      <c r="O16" s="93" t="s">
        <v>633</v>
      </c>
      <c r="P16" s="93" t="s">
        <v>627</v>
      </c>
      <c r="Q16" s="79">
        <v>69929</v>
      </c>
      <c r="R16" s="79">
        <v>70796</v>
      </c>
      <c r="S16" s="79">
        <v>71674</v>
      </c>
      <c r="T16" s="79">
        <v>72563</v>
      </c>
      <c r="U16" s="96" t="s">
        <v>634</v>
      </c>
      <c r="V16" s="126">
        <f t="shared" si="0"/>
        <v>0.38743582776816488</v>
      </c>
      <c r="W16" s="72"/>
      <c r="X16" s="74"/>
      <c r="Y16" s="72"/>
      <c r="Z16" s="74"/>
      <c r="AA16" s="72"/>
      <c r="AB16" s="74"/>
      <c r="AC16" s="71" t="s">
        <v>618</v>
      </c>
      <c r="AD16" s="71" t="s">
        <v>619</v>
      </c>
      <c r="AE16" s="71"/>
      <c r="AF16" s="72">
        <v>1185</v>
      </c>
      <c r="AG16" s="72" t="s">
        <v>629</v>
      </c>
      <c r="AH16" s="71" t="s">
        <v>630</v>
      </c>
      <c r="AI16" s="95" t="s">
        <v>466</v>
      </c>
      <c r="AJ16" s="95" t="s">
        <v>466</v>
      </c>
      <c r="AK16" s="88" t="s">
        <v>622</v>
      </c>
      <c r="AL16" s="95" t="s">
        <v>466</v>
      </c>
      <c r="AM16" s="71" t="s">
        <v>623</v>
      </c>
      <c r="AN16" s="70"/>
      <c r="AO16" s="70"/>
      <c r="AP16" s="70"/>
      <c r="AQ16" s="70"/>
      <c r="AR16" s="70"/>
      <c r="AS16" s="70"/>
      <c r="AT16" s="70"/>
      <c r="AU16" s="70"/>
      <c r="AV16" s="70"/>
      <c r="AW16" s="70"/>
      <c r="AX16" s="75"/>
    </row>
    <row r="17" spans="1:50" s="77" customFormat="1" ht="99.95" customHeight="1" x14ac:dyDescent="0.2">
      <c r="A17" s="141" t="s">
        <v>1078</v>
      </c>
      <c r="B17" s="71" t="s">
        <v>609</v>
      </c>
      <c r="C17" s="72" t="s">
        <v>610</v>
      </c>
      <c r="D17" s="71" t="s">
        <v>462</v>
      </c>
      <c r="E17" s="71" t="s">
        <v>1171</v>
      </c>
      <c r="F17" s="72">
        <v>0.98</v>
      </c>
      <c r="G17" s="72" t="s">
        <v>611</v>
      </c>
      <c r="H17" s="72" t="s">
        <v>612</v>
      </c>
      <c r="I17" s="72" t="s">
        <v>466</v>
      </c>
      <c r="J17" s="72" t="s">
        <v>613</v>
      </c>
      <c r="K17" s="72" t="s">
        <v>614</v>
      </c>
      <c r="L17" s="72" t="s">
        <v>615</v>
      </c>
      <c r="M17" s="73">
        <v>42826</v>
      </c>
      <c r="N17" s="73">
        <v>43132</v>
      </c>
      <c r="O17" s="93" t="s">
        <v>635</v>
      </c>
      <c r="P17" s="93" t="s">
        <v>627</v>
      </c>
      <c r="Q17" s="79">
        <v>139546</v>
      </c>
      <c r="R17" s="79">
        <v>147919</v>
      </c>
      <c r="S17" s="79">
        <v>153836</v>
      </c>
      <c r="T17" s="79">
        <v>158451</v>
      </c>
      <c r="U17" s="96" t="s">
        <v>636</v>
      </c>
      <c r="V17" s="126">
        <f t="shared" si="0"/>
        <v>1.0480343399309189</v>
      </c>
      <c r="W17" s="72"/>
      <c r="X17" s="74"/>
      <c r="Y17" s="72"/>
      <c r="Z17" s="74"/>
      <c r="AA17" s="72"/>
      <c r="AB17" s="74"/>
      <c r="AC17" s="71" t="s">
        <v>618</v>
      </c>
      <c r="AD17" s="71" t="s">
        <v>619</v>
      </c>
      <c r="AE17" s="71"/>
      <c r="AF17" s="72">
        <v>1185</v>
      </c>
      <c r="AG17" s="72" t="s">
        <v>629</v>
      </c>
      <c r="AH17" s="71" t="s">
        <v>630</v>
      </c>
      <c r="AI17" s="95" t="s">
        <v>466</v>
      </c>
      <c r="AJ17" s="95" t="s">
        <v>466</v>
      </c>
      <c r="AK17" s="88" t="s">
        <v>622</v>
      </c>
      <c r="AL17" s="95" t="s">
        <v>466</v>
      </c>
      <c r="AM17" s="71" t="s">
        <v>623</v>
      </c>
      <c r="AN17" s="70"/>
      <c r="AO17" s="70"/>
      <c r="AP17" s="70"/>
      <c r="AQ17" s="70"/>
      <c r="AR17" s="70"/>
      <c r="AS17" s="70"/>
      <c r="AT17" s="70"/>
      <c r="AU17" s="70"/>
      <c r="AV17" s="70"/>
      <c r="AW17" s="70"/>
      <c r="AX17" s="75"/>
    </row>
    <row r="18" spans="1:50" s="77" customFormat="1" ht="99.95" customHeight="1" x14ac:dyDescent="0.2">
      <c r="A18" s="141" t="s">
        <v>1079</v>
      </c>
      <c r="B18" s="71" t="s">
        <v>609</v>
      </c>
      <c r="C18" s="72" t="s">
        <v>610</v>
      </c>
      <c r="D18" s="71" t="s">
        <v>462</v>
      </c>
      <c r="E18" s="97" t="s">
        <v>1172</v>
      </c>
      <c r="F18" s="72">
        <v>0.98</v>
      </c>
      <c r="G18" s="72" t="s">
        <v>611</v>
      </c>
      <c r="H18" s="72" t="s">
        <v>612</v>
      </c>
      <c r="I18" s="72" t="s">
        <v>466</v>
      </c>
      <c r="J18" s="72" t="s">
        <v>613</v>
      </c>
      <c r="K18" s="72" t="s">
        <v>614</v>
      </c>
      <c r="L18" s="72" t="s">
        <v>615</v>
      </c>
      <c r="M18" s="73">
        <v>42826</v>
      </c>
      <c r="N18" s="73">
        <v>43132</v>
      </c>
      <c r="O18" s="93" t="s">
        <v>637</v>
      </c>
      <c r="P18" s="93" t="s">
        <v>617</v>
      </c>
      <c r="Q18" s="98">
        <v>1</v>
      </c>
      <c r="R18" s="98">
        <v>1</v>
      </c>
      <c r="S18" s="98">
        <v>1</v>
      </c>
      <c r="T18" s="98">
        <v>1</v>
      </c>
      <c r="U18" s="96" t="s">
        <v>638</v>
      </c>
      <c r="V18" s="126">
        <f t="shared" si="0"/>
        <v>1</v>
      </c>
      <c r="W18" s="72"/>
      <c r="X18" s="74"/>
      <c r="Y18" s="72"/>
      <c r="Z18" s="74"/>
      <c r="AA18" s="72"/>
      <c r="AB18" s="74"/>
      <c r="AC18" s="71" t="s">
        <v>618</v>
      </c>
      <c r="AD18" s="71" t="s">
        <v>619</v>
      </c>
      <c r="AE18" s="71"/>
      <c r="AF18" s="72">
        <v>1185</v>
      </c>
      <c r="AG18" s="72" t="s">
        <v>629</v>
      </c>
      <c r="AH18" s="71" t="s">
        <v>630</v>
      </c>
      <c r="AI18" s="95" t="s">
        <v>466</v>
      </c>
      <c r="AJ18" s="95" t="s">
        <v>466</v>
      </c>
      <c r="AK18" s="88" t="s">
        <v>622</v>
      </c>
      <c r="AL18" s="95" t="s">
        <v>466</v>
      </c>
      <c r="AM18" s="71" t="s">
        <v>623</v>
      </c>
      <c r="AN18" s="78"/>
      <c r="AO18" s="78"/>
      <c r="AP18" s="78"/>
      <c r="AQ18" s="78"/>
      <c r="AR18" s="78"/>
      <c r="AS18" s="78"/>
      <c r="AT18" s="78"/>
      <c r="AU18" s="78"/>
      <c r="AV18" s="78"/>
      <c r="AW18" s="78"/>
      <c r="AX18" s="81"/>
    </row>
    <row r="19" spans="1:50" s="76" customFormat="1" ht="99.95" customHeight="1" x14ac:dyDescent="0.2">
      <c r="A19" s="141" t="s">
        <v>1080</v>
      </c>
      <c r="B19" s="71" t="s">
        <v>609</v>
      </c>
      <c r="C19" s="72" t="s">
        <v>610</v>
      </c>
      <c r="D19" s="71" t="s">
        <v>462</v>
      </c>
      <c r="E19" s="71" t="s">
        <v>1173</v>
      </c>
      <c r="F19" s="72">
        <v>0.98</v>
      </c>
      <c r="G19" s="72" t="s">
        <v>611</v>
      </c>
      <c r="H19" s="72" t="s">
        <v>612</v>
      </c>
      <c r="I19" s="72" t="s">
        <v>466</v>
      </c>
      <c r="J19" s="72" t="s">
        <v>613</v>
      </c>
      <c r="K19" s="72" t="s">
        <v>614</v>
      </c>
      <c r="L19" s="72" t="s">
        <v>615</v>
      </c>
      <c r="M19" s="73">
        <v>42826</v>
      </c>
      <c r="N19" s="73">
        <v>43132</v>
      </c>
      <c r="O19" s="93" t="s">
        <v>639</v>
      </c>
      <c r="P19" s="93" t="s">
        <v>617</v>
      </c>
      <c r="Q19" s="94">
        <v>1</v>
      </c>
      <c r="R19" s="94">
        <v>1</v>
      </c>
      <c r="S19" s="94">
        <v>1</v>
      </c>
      <c r="T19" s="94">
        <v>1</v>
      </c>
      <c r="U19" s="96" t="s">
        <v>638</v>
      </c>
      <c r="V19" s="126">
        <f t="shared" si="0"/>
        <v>1</v>
      </c>
      <c r="W19" s="72"/>
      <c r="X19" s="74"/>
      <c r="Y19" s="72"/>
      <c r="Z19" s="74"/>
      <c r="AA19" s="72"/>
      <c r="AB19" s="74"/>
      <c r="AC19" s="71" t="s">
        <v>618</v>
      </c>
      <c r="AD19" s="71" t="s">
        <v>619</v>
      </c>
      <c r="AE19" s="71"/>
      <c r="AF19" s="72">
        <v>1185</v>
      </c>
      <c r="AG19" s="72" t="s">
        <v>629</v>
      </c>
      <c r="AH19" s="71" t="s">
        <v>630</v>
      </c>
      <c r="AI19" s="95" t="s">
        <v>466</v>
      </c>
      <c r="AJ19" s="95" t="s">
        <v>466</v>
      </c>
      <c r="AK19" s="88" t="s">
        <v>622</v>
      </c>
      <c r="AL19" s="95" t="s">
        <v>466</v>
      </c>
      <c r="AM19" s="71" t="s">
        <v>623</v>
      </c>
      <c r="AN19" s="78"/>
      <c r="AO19" s="78"/>
      <c r="AP19" s="78"/>
      <c r="AQ19" s="78"/>
      <c r="AR19" s="78"/>
      <c r="AS19" s="78"/>
      <c r="AT19" s="78"/>
      <c r="AU19" s="78"/>
      <c r="AV19" s="78"/>
      <c r="AW19" s="78"/>
      <c r="AX19" s="81"/>
    </row>
    <row r="20" spans="1:50" s="76" customFormat="1" ht="139.5" customHeight="1" x14ac:dyDescent="0.2">
      <c r="A20" s="141" t="s">
        <v>1081</v>
      </c>
      <c r="B20" s="71" t="s">
        <v>609</v>
      </c>
      <c r="C20" s="72" t="s">
        <v>610</v>
      </c>
      <c r="D20" s="71" t="s">
        <v>462</v>
      </c>
      <c r="E20" s="99" t="s">
        <v>640</v>
      </c>
      <c r="F20" s="72">
        <v>0.98</v>
      </c>
      <c r="G20" s="72" t="s">
        <v>611</v>
      </c>
      <c r="H20" s="72" t="s">
        <v>612</v>
      </c>
      <c r="I20" s="72" t="s">
        <v>466</v>
      </c>
      <c r="J20" s="72" t="s">
        <v>613</v>
      </c>
      <c r="K20" s="72" t="s">
        <v>614</v>
      </c>
      <c r="L20" s="72" t="s">
        <v>615</v>
      </c>
      <c r="M20" s="73">
        <v>42826</v>
      </c>
      <c r="N20" s="73">
        <v>43132</v>
      </c>
      <c r="O20" s="93" t="s">
        <v>641</v>
      </c>
      <c r="P20" s="93" t="s">
        <v>617</v>
      </c>
      <c r="Q20" s="100">
        <v>0.4</v>
      </c>
      <c r="R20" s="100">
        <v>0.6</v>
      </c>
      <c r="S20" s="100">
        <v>0.8</v>
      </c>
      <c r="T20" s="100">
        <v>0.82</v>
      </c>
      <c r="U20" s="91">
        <v>0.36699999999999999</v>
      </c>
      <c r="V20" s="126">
        <f t="shared" si="0"/>
        <v>0.91749999999999998</v>
      </c>
      <c r="W20" s="72"/>
      <c r="X20" s="74"/>
      <c r="Y20" s="72"/>
      <c r="Z20" s="74"/>
      <c r="AA20" s="72"/>
      <c r="AB20" s="74"/>
      <c r="AC20" s="71" t="s">
        <v>618</v>
      </c>
      <c r="AD20" s="71" t="s">
        <v>619</v>
      </c>
      <c r="AE20" s="71"/>
      <c r="AF20" s="72">
        <v>1186</v>
      </c>
      <c r="AG20" s="72" t="s">
        <v>642</v>
      </c>
      <c r="AH20" s="71" t="s">
        <v>643</v>
      </c>
      <c r="AI20" s="95" t="s">
        <v>466</v>
      </c>
      <c r="AJ20" s="95" t="s">
        <v>466</v>
      </c>
      <c r="AK20" s="88" t="s">
        <v>622</v>
      </c>
      <c r="AL20" s="95" t="s">
        <v>466</v>
      </c>
      <c r="AM20" s="71" t="s">
        <v>623</v>
      </c>
      <c r="AN20" s="78"/>
      <c r="AO20" s="78"/>
      <c r="AP20" s="78"/>
      <c r="AQ20" s="78"/>
      <c r="AR20" s="78"/>
      <c r="AS20" s="78"/>
      <c r="AT20" s="78"/>
      <c r="AU20" s="78"/>
      <c r="AV20" s="78"/>
      <c r="AW20" s="78"/>
      <c r="AX20" s="81"/>
    </row>
    <row r="21" spans="1:50" s="77" customFormat="1" ht="99.95" customHeight="1" x14ac:dyDescent="0.2">
      <c r="A21" s="141" t="s">
        <v>1082</v>
      </c>
      <c r="B21" s="71" t="s">
        <v>609</v>
      </c>
      <c r="C21" s="72" t="s">
        <v>610</v>
      </c>
      <c r="D21" s="71" t="s">
        <v>462</v>
      </c>
      <c r="E21" s="99" t="s">
        <v>644</v>
      </c>
      <c r="F21" s="72">
        <v>0.98</v>
      </c>
      <c r="G21" s="72" t="s">
        <v>611</v>
      </c>
      <c r="H21" s="72" t="s">
        <v>612</v>
      </c>
      <c r="I21" s="72" t="s">
        <v>466</v>
      </c>
      <c r="J21" s="72" t="s">
        <v>613</v>
      </c>
      <c r="K21" s="72" t="s">
        <v>614</v>
      </c>
      <c r="L21" s="72" t="s">
        <v>615</v>
      </c>
      <c r="M21" s="73">
        <v>42826</v>
      </c>
      <c r="N21" s="73">
        <v>43132</v>
      </c>
      <c r="O21" s="93" t="s">
        <v>645</v>
      </c>
      <c r="P21" s="93" t="s">
        <v>617</v>
      </c>
      <c r="Q21" s="100">
        <v>0.4</v>
      </c>
      <c r="R21" s="100">
        <v>0.6</v>
      </c>
      <c r="S21" s="100">
        <v>0.8</v>
      </c>
      <c r="T21" s="100">
        <v>1</v>
      </c>
      <c r="U21" s="79">
        <v>3</v>
      </c>
      <c r="V21" s="164"/>
      <c r="W21" s="72"/>
      <c r="X21" s="74"/>
      <c r="Y21" s="72"/>
      <c r="Z21" s="74"/>
      <c r="AA21" s="72"/>
      <c r="AB21" s="74"/>
      <c r="AC21" s="71" t="s">
        <v>618</v>
      </c>
      <c r="AD21" s="71" t="s">
        <v>619</v>
      </c>
      <c r="AE21" s="71"/>
      <c r="AF21" s="72">
        <v>1186</v>
      </c>
      <c r="AG21" s="72" t="s">
        <v>642</v>
      </c>
      <c r="AH21" s="99" t="s">
        <v>643</v>
      </c>
      <c r="AI21" s="95" t="s">
        <v>466</v>
      </c>
      <c r="AJ21" s="95" t="s">
        <v>466</v>
      </c>
      <c r="AK21" s="88" t="s">
        <v>622</v>
      </c>
      <c r="AL21" s="95" t="s">
        <v>466</v>
      </c>
      <c r="AM21" s="71" t="s">
        <v>623</v>
      </c>
      <c r="AN21" s="70"/>
      <c r="AO21" s="70"/>
      <c r="AP21" s="70"/>
      <c r="AQ21" s="70"/>
      <c r="AR21" s="70"/>
      <c r="AS21" s="70"/>
      <c r="AT21" s="70"/>
      <c r="AU21" s="70"/>
      <c r="AV21" s="70"/>
      <c r="AW21" s="70"/>
      <c r="AX21" s="75"/>
    </row>
    <row r="22" spans="1:50" s="77" customFormat="1" ht="99.95" customHeight="1" x14ac:dyDescent="0.2">
      <c r="A22" s="141" t="s">
        <v>1083</v>
      </c>
      <c r="B22" s="71" t="s">
        <v>609</v>
      </c>
      <c r="C22" s="72" t="s">
        <v>610</v>
      </c>
      <c r="D22" s="71" t="s">
        <v>462</v>
      </c>
      <c r="E22" s="99" t="s">
        <v>646</v>
      </c>
      <c r="F22" s="72">
        <v>0.98</v>
      </c>
      <c r="G22" s="72" t="s">
        <v>611</v>
      </c>
      <c r="H22" s="72" t="s">
        <v>612</v>
      </c>
      <c r="I22" s="72" t="s">
        <v>466</v>
      </c>
      <c r="J22" s="72" t="s">
        <v>613</v>
      </c>
      <c r="K22" s="72" t="s">
        <v>614</v>
      </c>
      <c r="L22" s="72" t="s">
        <v>615</v>
      </c>
      <c r="M22" s="73">
        <v>42826</v>
      </c>
      <c r="N22" s="73">
        <v>43132</v>
      </c>
      <c r="O22" s="93" t="s">
        <v>647</v>
      </c>
      <c r="P22" s="93" t="s">
        <v>617</v>
      </c>
      <c r="Q22" s="100">
        <v>0.4</v>
      </c>
      <c r="R22" s="100">
        <v>0.6</v>
      </c>
      <c r="S22" s="100">
        <v>0.8</v>
      </c>
      <c r="T22" s="100">
        <v>1</v>
      </c>
      <c r="U22" s="91">
        <v>0.375</v>
      </c>
      <c r="V22" s="162">
        <f>U22/Q22</f>
        <v>0.9375</v>
      </c>
      <c r="W22" s="72"/>
      <c r="X22" s="74"/>
      <c r="Y22" s="72"/>
      <c r="Z22" s="74"/>
      <c r="AA22" s="72"/>
      <c r="AB22" s="74"/>
      <c r="AC22" s="71" t="s">
        <v>618</v>
      </c>
      <c r="AD22" s="71" t="s">
        <v>619</v>
      </c>
      <c r="AE22" s="71"/>
      <c r="AF22" s="72">
        <v>1186</v>
      </c>
      <c r="AG22" s="72" t="s">
        <v>642</v>
      </c>
      <c r="AH22" s="99" t="s">
        <v>643</v>
      </c>
      <c r="AI22" s="95" t="s">
        <v>466</v>
      </c>
      <c r="AJ22" s="95" t="s">
        <v>466</v>
      </c>
      <c r="AK22" s="88" t="s">
        <v>622</v>
      </c>
      <c r="AL22" s="95" t="s">
        <v>466</v>
      </c>
      <c r="AM22" s="71" t="s">
        <v>623</v>
      </c>
      <c r="AN22" s="70"/>
      <c r="AO22" s="70"/>
      <c r="AP22" s="70"/>
      <c r="AQ22" s="70"/>
      <c r="AR22" s="70"/>
      <c r="AS22" s="70"/>
      <c r="AT22" s="70"/>
      <c r="AU22" s="70"/>
      <c r="AV22" s="70"/>
      <c r="AW22" s="70"/>
      <c r="AX22" s="75"/>
    </row>
    <row r="23" spans="1:50" s="77" customFormat="1" ht="99.95" customHeight="1" x14ac:dyDescent="0.2">
      <c r="A23" s="141" t="s">
        <v>1084</v>
      </c>
      <c r="B23" s="71" t="s">
        <v>609</v>
      </c>
      <c r="C23" s="72" t="s">
        <v>610</v>
      </c>
      <c r="D23" s="71" t="s">
        <v>462</v>
      </c>
      <c r="E23" s="71" t="s">
        <v>648</v>
      </c>
      <c r="F23" s="72">
        <v>0.98</v>
      </c>
      <c r="G23" s="72" t="s">
        <v>611</v>
      </c>
      <c r="H23" s="72" t="s">
        <v>612</v>
      </c>
      <c r="I23" s="72" t="s">
        <v>466</v>
      </c>
      <c r="J23" s="72" t="s">
        <v>613</v>
      </c>
      <c r="K23" s="72" t="s">
        <v>614</v>
      </c>
      <c r="L23" s="72" t="s">
        <v>615</v>
      </c>
      <c r="M23" s="73">
        <v>42826</v>
      </c>
      <c r="N23" s="73">
        <v>43132</v>
      </c>
      <c r="O23" s="72" t="s">
        <v>649</v>
      </c>
      <c r="P23" s="93" t="s">
        <v>650</v>
      </c>
      <c r="Q23" s="100">
        <v>0.3</v>
      </c>
      <c r="R23" s="101">
        <v>0.6</v>
      </c>
      <c r="S23" s="101">
        <v>0.8</v>
      </c>
      <c r="T23" s="100">
        <v>1</v>
      </c>
      <c r="U23" s="96" t="s">
        <v>651</v>
      </c>
      <c r="V23" s="162">
        <f t="shared" ref="V23:V36" si="1">U23/Q23</f>
        <v>0.91666666666666674</v>
      </c>
      <c r="W23" s="72"/>
      <c r="X23" s="74"/>
      <c r="Y23" s="72"/>
      <c r="Z23" s="74"/>
      <c r="AA23" s="72"/>
      <c r="AB23" s="74"/>
      <c r="AC23" s="71" t="s">
        <v>618</v>
      </c>
      <c r="AD23" s="71" t="s">
        <v>619</v>
      </c>
      <c r="AE23" s="71"/>
      <c r="AF23" s="72">
        <v>1186</v>
      </c>
      <c r="AG23" s="72" t="s">
        <v>642</v>
      </c>
      <c r="AH23" s="71" t="s">
        <v>652</v>
      </c>
      <c r="AI23" s="95" t="s">
        <v>466</v>
      </c>
      <c r="AJ23" s="95" t="s">
        <v>466</v>
      </c>
      <c r="AK23" s="88" t="s">
        <v>622</v>
      </c>
      <c r="AL23" s="95" t="s">
        <v>466</v>
      </c>
      <c r="AM23" s="71" t="s">
        <v>623</v>
      </c>
      <c r="AN23" s="70"/>
      <c r="AO23" s="70"/>
      <c r="AP23" s="70"/>
      <c r="AQ23" s="70"/>
      <c r="AR23" s="70"/>
      <c r="AS23" s="70"/>
      <c r="AT23" s="70"/>
      <c r="AU23" s="70"/>
      <c r="AV23" s="70"/>
      <c r="AW23" s="70"/>
      <c r="AX23" s="75"/>
    </row>
    <row r="24" spans="1:50" s="77" customFormat="1" ht="99.95" customHeight="1" x14ac:dyDescent="0.2">
      <c r="A24" s="141" t="s">
        <v>1085</v>
      </c>
      <c r="B24" s="71" t="s">
        <v>609</v>
      </c>
      <c r="C24" s="72" t="s">
        <v>610</v>
      </c>
      <c r="D24" s="71" t="s">
        <v>462</v>
      </c>
      <c r="E24" s="71" t="s">
        <v>653</v>
      </c>
      <c r="F24" s="72">
        <v>0.98</v>
      </c>
      <c r="G24" s="72" t="s">
        <v>611</v>
      </c>
      <c r="H24" s="72" t="s">
        <v>612</v>
      </c>
      <c r="I24" s="72" t="s">
        <v>466</v>
      </c>
      <c r="J24" s="72" t="s">
        <v>613</v>
      </c>
      <c r="K24" s="72" t="s">
        <v>614</v>
      </c>
      <c r="L24" s="72" t="s">
        <v>615</v>
      </c>
      <c r="M24" s="73">
        <v>42826</v>
      </c>
      <c r="N24" s="73">
        <v>43132</v>
      </c>
      <c r="O24" s="93" t="s">
        <v>654</v>
      </c>
      <c r="P24" s="93" t="s">
        <v>617</v>
      </c>
      <c r="Q24" s="100">
        <v>0.3</v>
      </c>
      <c r="R24" s="100">
        <v>0.5</v>
      </c>
      <c r="S24" s="100">
        <v>0.7</v>
      </c>
      <c r="T24" s="100">
        <v>1</v>
      </c>
      <c r="U24" s="102">
        <v>0.28000000000000003</v>
      </c>
      <c r="V24" s="162">
        <f t="shared" si="1"/>
        <v>0.93333333333333346</v>
      </c>
      <c r="W24" s="72"/>
      <c r="X24" s="74"/>
      <c r="Y24" s="72"/>
      <c r="Z24" s="74"/>
      <c r="AA24" s="72"/>
      <c r="AB24" s="74"/>
      <c r="AC24" s="71" t="s">
        <v>618</v>
      </c>
      <c r="AD24" s="71" t="s">
        <v>619</v>
      </c>
      <c r="AE24" s="71"/>
      <c r="AF24" s="72">
        <v>1186</v>
      </c>
      <c r="AG24" s="72" t="s">
        <v>642</v>
      </c>
      <c r="AH24" s="71" t="s">
        <v>655</v>
      </c>
      <c r="AI24" s="95" t="s">
        <v>466</v>
      </c>
      <c r="AJ24" s="95" t="s">
        <v>466</v>
      </c>
      <c r="AK24" s="88" t="s">
        <v>622</v>
      </c>
      <c r="AL24" s="95" t="s">
        <v>466</v>
      </c>
      <c r="AM24" s="71" t="s">
        <v>623</v>
      </c>
      <c r="AN24" s="70"/>
      <c r="AO24" s="70"/>
      <c r="AP24" s="70"/>
      <c r="AQ24" s="70"/>
      <c r="AR24" s="70"/>
      <c r="AS24" s="70"/>
      <c r="AT24" s="70"/>
      <c r="AU24" s="70"/>
      <c r="AV24" s="70"/>
      <c r="AW24" s="70"/>
      <c r="AX24" s="75"/>
    </row>
    <row r="25" spans="1:50" s="77" customFormat="1" ht="99.95" customHeight="1" x14ac:dyDescent="0.2">
      <c r="A25" s="141" t="s">
        <v>1086</v>
      </c>
      <c r="B25" s="71" t="s">
        <v>609</v>
      </c>
      <c r="C25" s="72" t="s">
        <v>610</v>
      </c>
      <c r="D25" s="71" t="s">
        <v>462</v>
      </c>
      <c r="E25" s="71" t="s">
        <v>656</v>
      </c>
      <c r="F25" s="72">
        <v>0.98</v>
      </c>
      <c r="G25" s="72" t="s">
        <v>611</v>
      </c>
      <c r="H25" s="72" t="s">
        <v>612</v>
      </c>
      <c r="I25" s="72" t="s">
        <v>466</v>
      </c>
      <c r="J25" s="72" t="s">
        <v>613</v>
      </c>
      <c r="K25" s="72" t="s">
        <v>614</v>
      </c>
      <c r="L25" s="72" t="s">
        <v>615</v>
      </c>
      <c r="M25" s="73">
        <v>42826</v>
      </c>
      <c r="N25" s="73">
        <v>43132</v>
      </c>
      <c r="O25" s="93" t="s">
        <v>657</v>
      </c>
      <c r="P25" s="93" t="s">
        <v>617</v>
      </c>
      <c r="Q25" s="100">
        <v>0.3</v>
      </c>
      <c r="R25" s="101">
        <v>0.45</v>
      </c>
      <c r="S25" s="103">
        <v>0.75</v>
      </c>
      <c r="T25" s="100">
        <v>1</v>
      </c>
      <c r="U25" s="102">
        <v>0.3</v>
      </c>
      <c r="V25" s="162">
        <f t="shared" si="1"/>
        <v>1</v>
      </c>
      <c r="W25" s="72"/>
      <c r="X25" s="74"/>
      <c r="Y25" s="72"/>
      <c r="Z25" s="74"/>
      <c r="AA25" s="72"/>
      <c r="AB25" s="74"/>
      <c r="AC25" s="71" t="s">
        <v>618</v>
      </c>
      <c r="AD25" s="71" t="s">
        <v>619</v>
      </c>
      <c r="AE25" s="71"/>
      <c r="AF25" s="72">
        <v>1186</v>
      </c>
      <c r="AG25" s="72" t="s">
        <v>642</v>
      </c>
      <c r="AH25" s="71" t="s">
        <v>655</v>
      </c>
      <c r="AI25" s="95" t="s">
        <v>466</v>
      </c>
      <c r="AJ25" s="95" t="s">
        <v>466</v>
      </c>
      <c r="AK25" s="88" t="s">
        <v>622</v>
      </c>
      <c r="AL25" s="95" t="s">
        <v>466</v>
      </c>
      <c r="AM25" s="71" t="s">
        <v>623</v>
      </c>
      <c r="AN25" s="70"/>
      <c r="AO25" s="70"/>
      <c r="AP25" s="70"/>
      <c r="AQ25" s="70"/>
      <c r="AR25" s="70"/>
      <c r="AS25" s="70"/>
      <c r="AT25" s="70"/>
      <c r="AU25" s="70"/>
      <c r="AV25" s="70"/>
      <c r="AW25" s="70"/>
      <c r="AX25" s="75"/>
    </row>
    <row r="26" spans="1:50" s="77" customFormat="1" ht="99.95" customHeight="1" x14ac:dyDescent="0.2">
      <c r="A26" s="141" t="s">
        <v>1087</v>
      </c>
      <c r="B26" s="71" t="s">
        <v>609</v>
      </c>
      <c r="C26" s="72" t="s">
        <v>610</v>
      </c>
      <c r="D26" s="71" t="s">
        <v>462</v>
      </c>
      <c r="E26" s="71" t="s">
        <v>658</v>
      </c>
      <c r="F26" s="72">
        <v>0.98</v>
      </c>
      <c r="G26" s="72" t="s">
        <v>611</v>
      </c>
      <c r="H26" s="72" t="s">
        <v>612</v>
      </c>
      <c r="I26" s="72" t="s">
        <v>466</v>
      </c>
      <c r="J26" s="72" t="s">
        <v>613</v>
      </c>
      <c r="K26" s="72" t="s">
        <v>614</v>
      </c>
      <c r="L26" s="72" t="s">
        <v>615</v>
      </c>
      <c r="M26" s="73">
        <v>42826</v>
      </c>
      <c r="N26" s="73">
        <v>43132</v>
      </c>
      <c r="O26" s="93" t="s">
        <v>659</v>
      </c>
      <c r="P26" s="93" t="s">
        <v>617</v>
      </c>
      <c r="Q26" s="100">
        <v>0.2</v>
      </c>
      <c r="R26" s="101">
        <v>0.4</v>
      </c>
      <c r="S26" s="101">
        <v>0.6</v>
      </c>
      <c r="T26" s="100">
        <v>0.8</v>
      </c>
      <c r="U26" s="79">
        <v>55.1</v>
      </c>
      <c r="V26" s="165"/>
      <c r="W26" s="72"/>
      <c r="X26" s="74"/>
      <c r="Y26" s="72"/>
      <c r="Z26" s="74"/>
      <c r="AA26" s="72"/>
      <c r="AB26" s="74"/>
      <c r="AC26" s="71" t="s">
        <v>618</v>
      </c>
      <c r="AD26" s="71" t="s">
        <v>619</v>
      </c>
      <c r="AE26" s="71"/>
      <c r="AF26" s="72">
        <v>1186</v>
      </c>
      <c r="AG26" s="72" t="s">
        <v>642</v>
      </c>
      <c r="AH26" s="71" t="s">
        <v>655</v>
      </c>
      <c r="AI26" s="95" t="s">
        <v>466</v>
      </c>
      <c r="AJ26" s="95" t="s">
        <v>466</v>
      </c>
      <c r="AK26" s="88" t="s">
        <v>622</v>
      </c>
      <c r="AL26" s="95" t="s">
        <v>466</v>
      </c>
      <c r="AM26" s="71" t="s">
        <v>623</v>
      </c>
      <c r="AN26" s="70"/>
      <c r="AO26" s="70"/>
      <c r="AP26" s="70"/>
      <c r="AQ26" s="70"/>
      <c r="AR26" s="70"/>
      <c r="AS26" s="70"/>
      <c r="AT26" s="70"/>
      <c r="AU26" s="70"/>
      <c r="AV26" s="70"/>
      <c r="AW26" s="70"/>
      <c r="AX26" s="75"/>
    </row>
    <row r="27" spans="1:50" s="77" customFormat="1" ht="99.95" customHeight="1" x14ac:dyDescent="0.2">
      <c r="A27" s="141" t="s">
        <v>1088</v>
      </c>
      <c r="B27" s="71" t="s">
        <v>609</v>
      </c>
      <c r="C27" s="72" t="s">
        <v>610</v>
      </c>
      <c r="D27" s="71" t="s">
        <v>462</v>
      </c>
      <c r="E27" s="71" t="s">
        <v>660</v>
      </c>
      <c r="F27" s="72">
        <v>0.98</v>
      </c>
      <c r="G27" s="72" t="s">
        <v>611</v>
      </c>
      <c r="H27" s="72" t="s">
        <v>612</v>
      </c>
      <c r="I27" s="72" t="s">
        <v>466</v>
      </c>
      <c r="J27" s="72" t="s">
        <v>613</v>
      </c>
      <c r="K27" s="72" t="s">
        <v>614</v>
      </c>
      <c r="L27" s="72" t="s">
        <v>615</v>
      </c>
      <c r="M27" s="73">
        <v>42826</v>
      </c>
      <c r="N27" s="73">
        <v>43132</v>
      </c>
      <c r="O27" s="93" t="s">
        <v>661</v>
      </c>
      <c r="P27" s="93" t="s">
        <v>617</v>
      </c>
      <c r="Q27" s="100">
        <v>1</v>
      </c>
      <c r="R27" s="104"/>
      <c r="S27" s="104"/>
      <c r="T27" s="104"/>
      <c r="U27" s="91">
        <v>1</v>
      </c>
      <c r="V27" s="162">
        <f t="shared" si="1"/>
        <v>1</v>
      </c>
      <c r="W27" s="72"/>
      <c r="X27" s="74"/>
      <c r="Y27" s="72"/>
      <c r="Z27" s="74"/>
      <c r="AA27" s="72"/>
      <c r="AB27" s="74"/>
      <c r="AC27" s="71" t="s">
        <v>618</v>
      </c>
      <c r="AD27" s="71" t="s">
        <v>619</v>
      </c>
      <c r="AE27" s="71"/>
      <c r="AF27" s="72">
        <v>1186</v>
      </c>
      <c r="AG27" s="72" t="s">
        <v>642</v>
      </c>
      <c r="AH27" s="71" t="s">
        <v>655</v>
      </c>
      <c r="AI27" s="95" t="s">
        <v>466</v>
      </c>
      <c r="AJ27" s="95" t="s">
        <v>466</v>
      </c>
      <c r="AK27" s="88" t="s">
        <v>622</v>
      </c>
      <c r="AL27" s="95" t="s">
        <v>466</v>
      </c>
      <c r="AM27" s="71" t="s">
        <v>623</v>
      </c>
      <c r="AN27" s="70"/>
      <c r="AO27" s="70"/>
      <c r="AP27" s="70"/>
      <c r="AQ27" s="70"/>
      <c r="AR27" s="70"/>
      <c r="AS27" s="70"/>
      <c r="AT27" s="70"/>
      <c r="AU27" s="70"/>
      <c r="AV27" s="70"/>
      <c r="AW27" s="70"/>
      <c r="AX27" s="75"/>
    </row>
    <row r="28" spans="1:50" s="77" customFormat="1" ht="99.95" customHeight="1" x14ac:dyDescent="0.2">
      <c r="A28" s="141" t="s">
        <v>1089</v>
      </c>
      <c r="B28" s="71" t="s">
        <v>609</v>
      </c>
      <c r="C28" s="72" t="s">
        <v>610</v>
      </c>
      <c r="D28" s="71" t="s">
        <v>462</v>
      </c>
      <c r="E28" s="71" t="s">
        <v>662</v>
      </c>
      <c r="F28" s="72">
        <v>0.98</v>
      </c>
      <c r="G28" s="72" t="s">
        <v>611</v>
      </c>
      <c r="H28" s="72" t="s">
        <v>612</v>
      </c>
      <c r="I28" s="72" t="s">
        <v>466</v>
      </c>
      <c r="J28" s="72" t="s">
        <v>613</v>
      </c>
      <c r="K28" s="72" t="s">
        <v>614</v>
      </c>
      <c r="L28" s="72" t="s">
        <v>615</v>
      </c>
      <c r="M28" s="73">
        <v>42826</v>
      </c>
      <c r="N28" s="73">
        <v>43132</v>
      </c>
      <c r="O28" s="93" t="s">
        <v>663</v>
      </c>
      <c r="P28" s="93" t="s">
        <v>617</v>
      </c>
      <c r="Q28" s="100">
        <v>0.2</v>
      </c>
      <c r="R28" s="101">
        <v>0.5</v>
      </c>
      <c r="S28" s="101">
        <v>0.75</v>
      </c>
      <c r="T28" s="100">
        <v>1</v>
      </c>
      <c r="U28" s="91">
        <v>0.2</v>
      </c>
      <c r="V28" s="162">
        <f t="shared" si="1"/>
        <v>1</v>
      </c>
      <c r="W28" s="72"/>
      <c r="X28" s="74"/>
      <c r="Y28" s="72"/>
      <c r="Z28" s="74"/>
      <c r="AA28" s="72"/>
      <c r="AB28" s="74"/>
      <c r="AC28" s="71" t="s">
        <v>618</v>
      </c>
      <c r="AD28" s="71" t="s">
        <v>619</v>
      </c>
      <c r="AE28" s="71"/>
      <c r="AF28" s="72">
        <v>1186</v>
      </c>
      <c r="AG28" s="72" t="s">
        <v>642</v>
      </c>
      <c r="AH28" s="71" t="s">
        <v>664</v>
      </c>
      <c r="AI28" s="95" t="s">
        <v>466</v>
      </c>
      <c r="AJ28" s="95" t="s">
        <v>466</v>
      </c>
      <c r="AK28" s="88" t="s">
        <v>622</v>
      </c>
      <c r="AL28" s="95" t="s">
        <v>466</v>
      </c>
      <c r="AM28" s="71" t="s">
        <v>623</v>
      </c>
      <c r="AN28" s="70"/>
      <c r="AO28" s="70"/>
      <c r="AP28" s="70"/>
      <c r="AQ28" s="70"/>
      <c r="AR28" s="70"/>
      <c r="AS28" s="70"/>
      <c r="AT28" s="70"/>
      <c r="AU28" s="70"/>
      <c r="AV28" s="70"/>
      <c r="AW28" s="70"/>
      <c r="AX28" s="75"/>
    </row>
    <row r="29" spans="1:50" s="77" customFormat="1" ht="99.95" customHeight="1" x14ac:dyDescent="0.2">
      <c r="A29" s="141" t="s">
        <v>1090</v>
      </c>
      <c r="B29" s="71" t="s">
        <v>609</v>
      </c>
      <c r="C29" s="72" t="s">
        <v>610</v>
      </c>
      <c r="D29" s="71" t="s">
        <v>462</v>
      </c>
      <c r="E29" s="71" t="s">
        <v>665</v>
      </c>
      <c r="F29" s="72">
        <v>0.98</v>
      </c>
      <c r="G29" s="72" t="s">
        <v>611</v>
      </c>
      <c r="H29" s="72" t="s">
        <v>612</v>
      </c>
      <c r="I29" s="72" t="s">
        <v>466</v>
      </c>
      <c r="J29" s="72" t="s">
        <v>613</v>
      </c>
      <c r="K29" s="72" t="s">
        <v>614</v>
      </c>
      <c r="L29" s="72" t="s">
        <v>615</v>
      </c>
      <c r="M29" s="73">
        <v>42826</v>
      </c>
      <c r="N29" s="73">
        <v>43132</v>
      </c>
      <c r="O29" s="93" t="s">
        <v>666</v>
      </c>
      <c r="P29" s="93" t="s">
        <v>617</v>
      </c>
      <c r="Q29" s="100">
        <v>0.3</v>
      </c>
      <c r="R29" s="101">
        <v>0.5</v>
      </c>
      <c r="S29" s="103">
        <v>0.7</v>
      </c>
      <c r="T29" s="100">
        <v>1</v>
      </c>
      <c r="U29" s="91">
        <v>0.28000000000000003</v>
      </c>
      <c r="V29" s="162">
        <f t="shared" si="1"/>
        <v>0.93333333333333346</v>
      </c>
      <c r="W29" s="72"/>
      <c r="X29" s="74"/>
      <c r="Y29" s="72"/>
      <c r="Z29" s="74"/>
      <c r="AA29" s="72"/>
      <c r="AB29" s="74"/>
      <c r="AC29" s="71" t="s">
        <v>618</v>
      </c>
      <c r="AD29" s="71" t="s">
        <v>619</v>
      </c>
      <c r="AE29" s="71"/>
      <c r="AF29" s="72">
        <v>1186</v>
      </c>
      <c r="AG29" s="72" t="s">
        <v>642</v>
      </c>
      <c r="AH29" s="71" t="s">
        <v>667</v>
      </c>
      <c r="AI29" s="95" t="s">
        <v>466</v>
      </c>
      <c r="AJ29" s="95" t="s">
        <v>466</v>
      </c>
      <c r="AK29" s="88" t="s">
        <v>622</v>
      </c>
      <c r="AL29" s="95" t="s">
        <v>466</v>
      </c>
      <c r="AM29" s="71" t="s">
        <v>623</v>
      </c>
      <c r="AN29" s="70"/>
      <c r="AO29" s="70"/>
      <c r="AP29" s="70"/>
      <c r="AQ29" s="70"/>
      <c r="AR29" s="70"/>
      <c r="AS29" s="70"/>
      <c r="AT29" s="70"/>
      <c r="AU29" s="70"/>
      <c r="AV29" s="70"/>
      <c r="AW29" s="70"/>
      <c r="AX29" s="75"/>
    </row>
    <row r="30" spans="1:50" s="77" customFormat="1" ht="99.95" customHeight="1" x14ac:dyDescent="0.2">
      <c r="A30" s="141" t="s">
        <v>1091</v>
      </c>
      <c r="B30" s="71" t="s">
        <v>609</v>
      </c>
      <c r="C30" s="72" t="s">
        <v>610</v>
      </c>
      <c r="D30" s="71" t="s">
        <v>462</v>
      </c>
      <c r="E30" s="71" t="s">
        <v>668</v>
      </c>
      <c r="F30" s="72">
        <v>0.98</v>
      </c>
      <c r="G30" s="72" t="s">
        <v>611</v>
      </c>
      <c r="H30" s="72" t="s">
        <v>612</v>
      </c>
      <c r="I30" s="72" t="s">
        <v>466</v>
      </c>
      <c r="J30" s="72" t="s">
        <v>613</v>
      </c>
      <c r="K30" s="72" t="s">
        <v>614</v>
      </c>
      <c r="L30" s="72" t="s">
        <v>615</v>
      </c>
      <c r="M30" s="73">
        <v>42826</v>
      </c>
      <c r="N30" s="73">
        <v>43132</v>
      </c>
      <c r="O30" s="93" t="s">
        <v>669</v>
      </c>
      <c r="P30" s="93" t="s">
        <v>617</v>
      </c>
      <c r="Q30" s="100">
        <v>0.3</v>
      </c>
      <c r="R30" s="101">
        <v>0.5</v>
      </c>
      <c r="S30" s="103">
        <v>0.7</v>
      </c>
      <c r="T30" s="100">
        <v>1</v>
      </c>
      <c r="U30" s="91">
        <v>0.28000000000000003</v>
      </c>
      <c r="V30" s="162">
        <f t="shared" si="1"/>
        <v>0.93333333333333346</v>
      </c>
      <c r="W30" s="72"/>
      <c r="X30" s="74"/>
      <c r="Y30" s="72"/>
      <c r="Z30" s="74"/>
      <c r="AA30" s="72"/>
      <c r="AB30" s="74"/>
      <c r="AC30" s="71" t="s">
        <v>618</v>
      </c>
      <c r="AD30" s="71" t="s">
        <v>619</v>
      </c>
      <c r="AE30" s="71"/>
      <c r="AF30" s="72">
        <v>1186</v>
      </c>
      <c r="AG30" s="72" t="s">
        <v>642</v>
      </c>
      <c r="AH30" s="71" t="s">
        <v>667</v>
      </c>
      <c r="AI30" s="95" t="s">
        <v>466</v>
      </c>
      <c r="AJ30" s="95" t="s">
        <v>466</v>
      </c>
      <c r="AK30" s="88" t="s">
        <v>622</v>
      </c>
      <c r="AL30" s="95" t="s">
        <v>466</v>
      </c>
      <c r="AM30" s="71" t="s">
        <v>623</v>
      </c>
      <c r="AN30" s="70"/>
      <c r="AO30" s="70"/>
      <c r="AP30" s="70"/>
      <c r="AQ30" s="70"/>
      <c r="AR30" s="70"/>
      <c r="AS30" s="70"/>
      <c r="AT30" s="70"/>
      <c r="AU30" s="70"/>
      <c r="AV30" s="70"/>
      <c r="AW30" s="70"/>
      <c r="AX30" s="75"/>
    </row>
    <row r="31" spans="1:50" s="77" customFormat="1" ht="99.95" customHeight="1" x14ac:dyDescent="0.2">
      <c r="A31" s="141" t="s">
        <v>1092</v>
      </c>
      <c r="B31" s="71" t="s">
        <v>609</v>
      </c>
      <c r="C31" s="72" t="s">
        <v>610</v>
      </c>
      <c r="D31" s="71" t="s">
        <v>462</v>
      </c>
      <c r="E31" s="71" t="s">
        <v>670</v>
      </c>
      <c r="F31" s="72">
        <v>0.98</v>
      </c>
      <c r="G31" s="72" t="s">
        <v>611</v>
      </c>
      <c r="H31" s="72" t="s">
        <v>612</v>
      </c>
      <c r="I31" s="72" t="s">
        <v>466</v>
      </c>
      <c r="J31" s="72" t="s">
        <v>613</v>
      </c>
      <c r="K31" s="72" t="s">
        <v>614</v>
      </c>
      <c r="L31" s="72" t="s">
        <v>615</v>
      </c>
      <c r="M31" s="73">
        <v>42826</v>
      </c>
      <c r="N31" s="73">
        <v>43132</v>
      </c>
      <c r="O31" s="93" t="s">
        <v>671</v>
      </c>
      <c r="P31" s="93" t="s">
        <v>617</v>
      </c>
      <c r="Q31" s="100">
        <v>0.3</v>
      </c>
      <c r="R31" s="101">
        <v>0.5</v>
      </c>
      <c r="S31" s="103">
        <v>0.7</v>
      </c>
      <c r="T31" s="100">
        <v>1</v>
      </c>
      <c r="U31" s="105">
        <v>0.307</v>
      </c>
      <c r="V31" s="162">
        <f t="shared" si="1"/>
        <v>1.0233333333333334</v>
      </c>
      <c r="W31" s="72"/>
      <c r="X31" s="74"/>
      <c r="Y31" s="72"/>
      <c r="Z31" s="74"/>
      <c r="AA31" s="72"/>
      <c r="AB31" s="74"/>
      <c r="AC31" s="71" t="s">
        <v>618</v>
      </c>
      <c r="AD31" s="71" t="s">
        <v>619</v>
      </c>
      <c r="AE31" s="71"/>
      <c r="AF31" s="72">
        <v>1186</v>
      </c>
      <c r="AG31" s="72" t="s">
        <v>642</v>
      </c>
      <c r="AH31" s="71" t="s">
        <v>672</v>
      </c>
      <c r="AI31" s="95" t="s">
        <v>466</v>
      </c>
      <c r="AJ31" s="95" t="s">
        <v>466</v>
      </c>
      <c r="AK31" s="88" t="s">
        <v>622</v>
      </c>
      <c r="AL31" s="95" t="s">
        <v>466</v>
      </c>
      <c r="AM31" s="71" t="s">
        <v>623</v>
      </c>
      <c r="AN31" s="70"/>
      <c r="AO31" s="70"/>
      <c r="AP31" s="70"/>
      <c r="AQ31" s="70"/>
      <c r="AR31" s="70"/>
      <c r="AS31" s="70"/>
      <c r="AT31" s="70"/>
      <c r="AU31" s="70"/>
      <c r="AV31" s="70"/>
      <c r="AW31" s="70"/>
      <c r="AX31" s="75"/>
    </row>
    <row r="32" spans="1:50" s="77" customFormat="1" ht="99.95" customHeight="1" x14ac:dyDescent="0.2">
      <c r="A32" s="141" t="s">
        <v>1093</v>
      </c>
      <c r="B32" s="71" t="s">
        <v>609</v>
      </c>
      <c r="C32" s="72" t="s">
        <v>610</v>
      </c>
      <c r="D32" s="71" t="s">
        <v>462</v>
      </c>
      <c r="E32" s="97" t="s">
        <v>673</v>
      </c>
      <c r="F32" s="72">
        <v>0.98</v>
      </c>
      <c r="G32" s="72" t="s">
        <v>611</v>
      </c>
      <c r="H32" s="72" t="s">
        <v>612</v>
      </c>
      <c r="I32" s="72" t="s">
        <v>466</v>
      </c>
      <c r="J32" s="72" t="s">
        <v>613</v>
      </c>
      <c r="K32" s="72" t="s">
        <v>614</v>
      </c>
      <c r="L32" s="72" t="s">
        <v>615</v>
      </c>
      <c r="M32" s="73">
        <v>42826</v>
      </c>
      <c r="N32" s="73">
        <v>43132</v>
      </c>
      <c r="O32" s="93" t="s">
        <v>674</v>
      </c>
      <c r="P32" s="93" t="s">
        <v>617</v>
      </c>
      <c r="Q32" s="106">
        <v>0.75</v>
      </c>
      <c r="R32" s="106">
        <v>0.8</v>
      </c>
      <c r="S32" s="106">
        <v>0.85</v>
      </c>
      <c r="T32" s="106">
        <v>0.95</v>
      </c>
      <c r="U32" s="105">
        <v>0.76</v>
      </c>
      <c r="V32" s="162">
        <f t="shared" si="1"/>
        <v>1.0133333333333334</v>
      </c>
      <c r="W32" s="72"/>
      <c r="X32" s="74"/>
      <c r="Y32" s="72"/>
      <c r="Z32" s="74"/>
      <c r="AA32" s="72"/>
      <c r="AB32" s="74"/>
      <c r="AC32" s="71" t="s">
        <v>618</v>
      </c>
      <c r="AD32" s="71" t="s">
        <v>619</v>
      </c>
      <c r="AE32" s="71"/>
      <c r="AF32" s="72">
        <v>1186</v>
      </c>
      <c r="AG32" s="72" t="s">
        <v>642</v>
      </c>
      <c r="AH32" s="71" t="s">
        <v>672</v>
      </c>
      <c r="AI32" s="95" t="s">
        <v>466</v>
      </c>
      <c r="AJ32" s="95" t="s">
        <v>466</v>
      </c>
      <c r="AK32" s="88" t="s">
        <v>622</v>
      </c>
      <c r="AL32" s="95" t="s">
        <v>466</v>
      </c>
      <c r="AM32" s="71" t="s">
        <v>623</v>
      </c>
      <c r="AN32" s="70"/>
      <c r="AO32" s="70"/>
      <c r="AP32" s="70"/>
      <c r="AQ32" s="70"/>
      <c r="AR32" s="70"/>
      <c r="AS32" s="70"/>
      <c r="AT32" s="70"/>
      <c r="AU32" s="70"/>
      <c r="AV32" s="70"/>
      <c r="AW32" s="70"/>
      <c r="AX32" s="75"/>
    </row>
    <row r="33" spans="1:50" s="77" customFormat="1" ht="99.95" customHeight="1" x14ac:dyDescent="0.2">
      <c r="A33" s="141" t="s">
        <v>1094</v>
      </c>
      <c r="B33" s="71" t="s">
        <v>609</v>
      </c>
      <c r="C33" s="72" t="s">
        <v>610</v>
      </c>
      <c r="D33" s="71" t="s">
        <v>462</v>
      </c>
      <c r="E33" s="97" t="s">
        <v>675</v>
      </c>
      <c r="F33" s="72">
        <v>0.98</v>
      </c>
      <c r="G33" s="72" t="s">
        <v>611</v>
      </c>
      <c r="H33" s="72" t="s">
        <v>612</v>
      </c>
      <c r="I33" s="72" t="s">
        <v>466</v>
      </c>
      <c r="J33" s="72" t="s">
        <v>613</v>
      </c>
      <c r="K33" s="72" t="s">
        <v>614</v>
      </c>
      <c r="L33" s="72" t="s">
        <v>615</v>
      </c>
      <c r="M33" s="73">
        <v>42826</v>
      </c>
      <c r="N33" s="73">
        <v>43132</v>
      </c>
      <c r="O33" s="93" t="s">
        <v>676</v>
      </c>
      <c r="P33" s="93" t="s">
        <v>617</v>
      </c>
      <c r="Q33" s="106">
        <v>0.75</v>
      </c>
      <c r="R33" s="106">
        <v>0.8</v>
      </c>
      <c r="S33" s="106">
        <v>0.85</v>
      </c>
      <c r="T33" s="106">
        <v>0.95</v>
      </c>
      <c r="U33" s="105">
        <v>0.77</v>
      </c>
      <c r="V33" s="162">
        <f t="shared" si="1"/>
        <v>1.0266666666666666</v>
      </c>
      <c r="W33" s="72"/>
      <c r="X33" s="74"/>
      <c r="Y33" s="72"/>
      <c r="Z33" s="74"/>
      <c r="AA33" s="72"/>
      <c r="AB33" s="74"/>
      <c r="AC33" s="71" t="s">
        <v>618</v>
      </c>
      <c r="AD33" s="71" t="s">
        <v>619</v>
      </c>
      <c r="AE33" s="71"/>
      <c r="AF33" s="72">
        <v>1186</v>
      </c>
      <c r="AG33" s="72" t="s">
        <v>642</v>
      </c>
      <c r="AH33" s="71" t="s">
        <v>672</v>
      </c>
      <c r="AI33" s="95" t="s">
        <v>466</v>
      </c>
      <c r="AJ33" s="95" t="s">
        <v>466</v>
      </c>
      <c r="AK33" s="88" t="s">
        <v>622</v>
      </c>
      <c r="AL33" s="95" t="s">
        <v>466</v>
      </c>
      <c r="AM33" s="71" t="s">
        <v>623</v>
      </c>
      <c r="AN33" s="70"/>
      <c r="AO33" s="70"/>
      <c r="AP33" s="70"/>
      <c r="AQ33" s="70"/>
      <c r="AR33" s="70"/>
      <c r="AS33" s="70"/>
      <c r="AT33" s="70"/>
      <c r="AU33" s="70"/>
      <c r="AV33" s="70"/>
      <c r="AW33" s="70"/>
      <c r="AX33" s="75"/>
    </row>
    <row r="34" spans="1:50" s="77" customFormat="1" ht="99.95" customHeight="1" x14ac:dyDescent="0.2">
      <c r="A34" s="141" t="s">
        <v>1095</v>
      </c>
      <c r="B34" s="71" t="s">
        <v>609</v>
      </c>
      <c r="C34" s="72" t="s">
        <v>610</v>
      </c>
      <c r="D34" s="71" t="s">
        <v>462</v>
      </c>
      <c r="E34" s="71" t="s">
        <v>677</v>
      </c>
      <c r="F34" s="72">
        <v>0.98</v>
      </c>
      <c r="G34" s="72" t="s">
        <v>611</v>
      </c>
      <c r="H34" s="72" t="s">
        <v>612</v>
      </c>
      <c r="I34" s="72" t="s">
        <v>466</v>
      </c>
      <c r="J34" s="72" t="s">
        <v>613</v>
      </c>
      <c r="K34" s="72" t="s">
        <v>614</v>
      </c>
      <c r="L34" s="72" t="s">
        <v>615</v>
      </c>
      <c r="M34" s="73">
        <v>42826</v>
      </c>
      <c r="N34" s="73">
        <v>43132</v>
      </c>
      <c r="O34" s="72" t="s">
        <v>678</v>
      </c>
      <c r="P34" s="72" t="s">
        <v>679</v>
      </c>
      <c r="Q34" s="94">
        <v>0.25</v>
      </c>
      <c r="R34" s="94">
        <v>0.25</v>
      </c>
      <c r="S34" s="94">
        <v>0.25</v>
      </c>
      <c r="T34" s="107">
        <v>0.125</v>
      </c>
      <c r="U34" s="108">
        <v>0.25</v>
      </c>
      <c r="V34" s="162">
        <f t="shared" si="1"/>
        <v>1</v>
      </c>
      <c r="W34" s="72"/>
      <c r="X34" s="74"/>
      <c r="Y34" s="72"/>
      <c r="Z34" s="74"/>
      <c r="AA34" s="72"/>
      <c r="AB34" s="74"/>
      <c r="AC34" s="71" t="s">
        <v>618</v>
      </c>
      <c r="AD34" s="71" t="s">
        <v>619</v>
      </c>
      <c r="AE34" s="71"/>
      <c r="AF34" s="72">
        <v>1187</v>
      </c>
      <c r="AG34" s="72" t="s">
        <v>680</v>
      </c>
      <c r="AH34" s="71" t="s">
        <v>681</v>
      </c>
      <c r="AI34" s="95" t="s">
        <v>466</v>
      </c>
      <c r="AJ34" s="95" t="s">
        <v>466</v>
      </c>
      <c r="AK34" s="88" t="s">
        <v>622</v>
      </c>
      <c r="AL34" s="95" t="s">
        <v>466</v>
      </c>
      <c r="AM34" s="71" t="s">
        <v>623</v>
      </c>
      <c r="AN34" s="70"/>
      <c r="AO34" s="70"/>
      <c r="AP34" s="70"/>
      <c r="AQ34" s="70"/>
      <c r="AR34" s="70"/>
      <c r="AS34" s="70"/>
      <c r="AT34" s="70"/>
      <c r="AU34" s="70"/>
      <c r="AV34" s="70"/>
      <c r="AW34" s="70"/>
      <c r="AX34" s="75"/>
    </row>
    <row r="35" spans="1:50" s="77" customFormat="1" ht="99.95" customHeight="1" x14ac:dyDescent="0.2">
      <c r="A35" s="141" t="s">
        <v>1096</v>
      </c>
      <c r="B35" s="71" t="s">
        <v>609</v>
      </c>
      <c r="C35" s="72" t="s">
        <v>610</v>
      </c>
      <c r="D35" s="71" t="s">
        <v>462</v>
      </c>
      <c r="E35" s="71" t="s">
        <v>682</v>
      </c>
      <c r="F35" s="72">
        <v>0.98</v>
      </c>
      <c r="G35" s="72" t="s">
        <v>611</v>
      </c>
      <c r="H35" s="72" t="s">
        <v>612</v>
      </c>
      <c r="I35" s="72" t="s">
        <v>466</v>
      </c>
      <c r="J35" s="72" t="s">
        <v>613</v>
      </c>
      <c r="K35" s="72" t="s">
        <v>614</v>
      </c>
      <c r="L35" s="72" t="s">
        <v>615</v>
      </c>
      <c r="M35" s="73">
        <v>42522</v>
      </c>
      <c r="N35" s="73">
        <v>43982</v>
      </c>
      <c r="O35" s="72" t="s">
        <v>683</v>
      </c>
      <c r="P35" s="93" t="s">
        <v>617</v>
      </c>
      <c r="Q35" s="94">
        <v>0.25</v>
      </c>
      <c r="R35" s="94">
        <v>0.25</v>
      </c>
      <c r="S35" s="94">
        <v>0.25</v>
      </c>
      <c r="T35" s="107">
        <v>0.125</v>
      </c>
      <c r="U35" s="108">
        <v>0.25</v>
      </c>
      <c r="V35" s="162">
        <f t="shared" si="1"/>
        <v>1</v>
      </c>
      <c r="W35" s="72"/>
      <c r="X35" s="74"/>
      <c r="Y35" s="72"/>
      <c r="Z35" s="74"/>
      <c r="AA35" s="72"/>
      <c r="AB35" s="72"/>
      <c r="AC35" s="71" t="s">
        <v>618</v>
      </c>
      <c r="AD35" s="71" t="s">
        <v>619</v>
      </c>
      <c r="AE35" s="71"/>
      <c r="AF35" s="72">
        <v>1187</v>
      </c>
      <c r="AG35" s="72" t="s">
        <v>680</v>
      </c>
      <c r="AH35" s="71" t="s">
        <v>684</v>
      </c>
      <c r="AI35" s="95" t="s">
        <v>466</v>
      </c>
      <c r="AJ35" s="95" t="s">
        <v>466</v>
      </c>
      <c r="AK35" s="88" t="s">
        <v>622</v>
      </c>
      <c r="AL35" s="95" t="s">
        <v>466</v>
      </c>
      <c r="AM35" s="71" t="s">
        <v>623</v>
      </c>
      <c r="AN35" s="70"/>
      <c r="AO35" s="70"/>
      <c r="AP35" s="70"/>
      <c r="AQ35" s="70"/>
      <c r="AR35" s="70"/>
      <c r="AS35" s="70"/>
      <c r="AT35" s="70"/>
      <c r="AU35" s="70"/>
      <c r="AV35" s="70"/>
      <c r="AW35" s="70"/>
      <c r="AX35" s="75"/>
    </row>
    <row r="36" spans="1:50" s="77" customFormat="1" ht="99.95" customHeight="1" x14ac:dyDescent="0.2">
      <c r="A36" s="141" t="s">
        <v>1097</v>
      </c>
      <c r="B36" s="71" t="s">
        <v>609</v>
      </c>
      <c r="C36" s="72" t="s">
        <v>610</v>
      </c>
      <c r="D36" s="71" t="s">
        <v>462</v>
      </c>
      <c r="E36" s="71" t="s">
        <v>685</v>
      </c>
      <c r="F36" s="72">
        <v>0.98</v>
      </c>
      <c r="G36" s="72" t="s">
        <v>611</v>
      </c>
      <c r="H36" s="72" t="s">
        <v>612</v>
      </c>
      <c r="I36" s="72" t="s">
        <v>466</v>
      </c>
      <c r="J36" s="72" t="s">
        <v>613</v>
      </c>
      <c r="K36" s="72" t="s">
        <v>614</v>
      </c>
      <c r="L36" s="72" t="s">
        <v>615</v>
      </c>
      <c r="M36" s="73">
        <v>42826</v>
      </c>
      <c r="N36" s="73">
        <v>43132</v>
      </c>
      <c r="O36" s="72" t="s">
        <v>686</v>
      </c>
      <c r="P36" s="72" t="s">
        <v>687</v>
      </c>
      <c r="Q36" s="94">
        <v>0.25</v>
      </c>
      <c r="R36" s="94">
        <v>0.25</v>
      </c>
      <c r="S36" s="94">
        <v>0.25</v>
      </c>
      <c r="T36" s="107">
        <v>0.125</v>
      </c>
      <c r="U36" s="108">
        <v>0.25</v>
      </c>
      <c r="V36" s="162">
        <f t="shared" si="1"/>
        <v>1</v>
      </c>
      <c r="W36" s="72"/>
      <c r="X36" s="74"/>
      <c r="Y36" s="72"/>
      <c r="Z36" s="74"/>
      <c r="AA36" s="72"/>
      <c r="AB36" s="74"/>
      <c r="AC36" s="71" t="s">
        <v>618</v>
      </c>
      <c r="AD36" s="71" t="s">
        <v>619</v>
      </c>
      <c r="AE36" s="71"/>
      <c r="AF36" s="72">
        <v>1187</v>
      </c>
      <c r="AG36" s="72" t="s">
        <v>680</v>
      </c>
      <c r="AH36" s="71" t="s">
        <v>688</v>
      </c>
      <c r="AI36" s="95" t="s">
        <v>466</v>
      </c>
      <c r="AJ36" s="95" t="s">
        <v>466</v>
      </c>
      <c r="AK36" s="88" t="s">
        <v>622</v>
      </c>
      <c r="AL36" s="95" t="s">
        <v>466</v>
      </c>
      <c r="AM36" s="71" t="s">
        <v>623</v>
      </c>
      <c r="AN36" s="70"/>
      <c r="AO36" s="70"/>
      <c r="AP36" s="70"/>
      <c r="AQ36" s="70"/>
      <c r="AR36" s="70"/>
      <c r="AS36" s="70"/>
      <c r="AT36" s="70"/>
      <c r="AU36" s="70"/>
      <c r="AV36" s="70"/>
      <c r="AW36" s="70"/>
      <c r="AX36" s="75"/>
    </row>
    <row r="37" spans="1:50" s="77" customFormat="1" ht="99.95" customHeight="1" x14ac:dyDescent="0.2">
      <c r="A37" s="141" t="s">
        <v>1098</v>
      </c>
      <c r="B37" s="71" t="s">
        <v>890</v>
      </c>
      <c r="C37" s="72" t="s">
        <v>891</v>
      </c>
      <c r="D37" s="71" t="s">
        <v>892</v>
      </c>
      <c r="E37" s="71" t="s">
        <v>893</v>
      </c>
      <c r="F37" s="72">
        <v>0.98</v>
      </c>
      <c r="G37" s="72" t="s">
        <v>763</v>
      </c>
      <c r="H37" s="72" t="s">
        <v>764</v>
      </c>
      <c r="I37" s="72" t="s">
        <v>466</v>
      </c>
      <c r="J37" s="72" t="s">
        <v>765</v>
      </c>
      <c r="K37" s="72">
        <v>3123542740</v>
      </c>
      <c r="L37" s="72" t="s">
        <v>766</v>
      </c>
      <c r="M37" s="114">
        <v>42736</v>
      </c>
      <c r="N37" s="114">
        <v>43982</v>
      </c>
      <c r="O37" s="72" t="s">
        <v>894</v>
      </c>
      <c r="P37" s="72" t="s">
        <v>895</v>
      </c>
      <c r="Q37" s="74">
        <v>1</v>
      </c>
      <c r="R37" s="74">
        <v>1</v>
      </c>
      <c r="S37" s="74">
        <v>1</v>
      </c>
      <c r="T37" s="74">
        <v>1</v>
      </c>
      <c r="U37" s="72"/>
      <c r="V37" s="166"/>
      <c r="W37" s="72"/>
      <c r="X37" s="72"/>
      <c r="Y37" s="72"/>
      <c r="Z37" s="72"/>
      <c r="AA37" s="72"/>
      <c r="AB37" s="72"/>
      <c r="AC37" s="71"/>
      <c r="AD37" s="71" t="s">
        <v>896</v>
      </c>
      <c r="AE37" s="71"/>
      <c r="AF37" s="72">
        <v>1068</v>
      </c>
      <c r="AG37" s="72" t="s">
        <v>897</v>
      </c>
      <c r="AH37" s="71" t="s">
        <v>898</v>
      </c>
      <c r="AI37" s="115">
        <f>3543000000-203000000</f>
        <v>3340000000</v>
      </c>
      <c r="AJ37" s="72" t="s">
        <v>466</v>
      </c>
      <c r="AK37" s="72" t="s">
        <v>466</v>
      </c>
      <c r="AL37" s="72" t="s">
        <v>899</v>
      </c>
      <c r="AM37" s="71" t="s">
        <v>774</v>
      </c>
      <c r="AN37" s="70"/>
      <c r="AO37" s="70"/>
      <c r="AP37" s="70"/>
      <c r="AQ37" s="70"/>
      <c r="AR37" s="70"/>
      <c r="AS37" s="70"/>
      <c r="AT37" s="70"/>
      <c r="AU37" s="70"/>
      <c r="AV37" s="70"/>
      <c r="AW37" s="70"/>
      <c r="AX37" s="75"/>
    </row>
    <row r="38" spans="1:50" s="77" customFormat="1" ht="99.95" customHeight="1" x14ac:dyDescent="0.2">
      <c r="A38" s="141" t="s">
        <v>1099</v>
      </c>
      <c r="B38" s="71" t="s">
        <v>890</v>
      </c>
      <c r="C38" s="72" t="s">
        <v>891</v>
      </c>
      <c r="D38" s="71" t="s">
        <v>892</v>
      </c>
      <c r="E38" s="71" t="s">
        <v>900</v>
      </c>
      <c r="F38" s="72">
        <v>0.98</v>
      </c>
      <c r="G38" s="72" t="s">
        <v>763</v>
      </c>
      <c r="H38" s="72" t="s">
        <v>764</v>
      </c>
      <c r="I38" s="72" t="s">
        <v>466</v>
      </c>
      <c r="J38" s="72" t="s">
        <v>765</v>
      </c>
      <c r="K38" s="72">
        <v>3123542740</v>
      </c>
      <c r="L38" s="72" t="s">
        <v>766</v>
      </c>
      <c r="M38" s="114">
        <v>42736</v>
      </c>
      <c r="N38" s="114">
        <v>43982</v>
      </c>
      <c r="O38" s="72" t="s">
        <v>901</v>
      </c>
      <c r="P38" s="72" t="s">
        <v>902</v>
      </c>
      <c r="Q38" s="74">
        <v>1</v>
      </c>
      <c r="R38" s="74">
        <v>1</v>
      </c>
      <c r="S38" s="74">
        <v>1</v>
      </c>
      <c r="T38" s="74">
        <v>1</v>
      </c>
      <c r="U38" s="72"/>
      <c r="V38" s="166"/>
      <c r="W38" s="72"/>
      <c r="X38" s="72"/>
      <c r="Y38" s="72"/>
      <c r="Z38" s="72"/>
      <c r="AA38" s="72"/>
      <c r="AB38" s="72"/>
      <c r="AC38" s="71"/>
      <c r="AD38" s="71" t="s">
        <v>896</v>
      </c>
      <c r="AE38" s="71"/>
      <c r="AF38" s="72">
        <v>1068</v>
      </c>
      <c r="AG38" s="72" t="s">
        <v>897</v>
      </c>
      <c r="AH38" s="71" t="s">
        <v>903</v>
      </c>
      <c r="AI38" s="115">
        <f>3350000000-115000000</f>
        <v>3235000000</v>
      </c>
      <c r="AJ38" s="72" t="s">
        <v>466</v>
      </c>
      <c r="AK38" s="72" t="s">
        <v>466</v>
      </c>
      <c r="AL38" s="72" t="s">
        <v>904</v>
      </c>
      <c r="AM38" s="71" t="s">
        <v>774</v>
      </c>
      <c r="AN38" s="70"/>
      <c r="AO38" s="70"/>
      <c r="AP38" s="70"/>
      <c r="AQ38" s="70"/>
      <c r="AR38" s="70"/>
      <c r="AS38" s="70"/>
      <c r="AT38" s="70"/>
      <c r="AU38" s="70"/>
      <c r="AV38" s="70"/>
      <c r="AW38" s="70"/>
      <c r="AX38" s="75"/>
    </row>
    <row r="39" spans="1:50" s="77" customFormat="1" ht="99.95" customHeight="1" x14ac:dyDescent="0.2">
      <c r="A39" s="141" t="s">
        <v>1100</v>
      </c>
      <c r="B39" s="71" t="s">
        <v>890</v>
      </c>
      <c r="C39" s="72" t="s">
        <v>891</v>
      </c>
      <c r="D39" s="71" t="s">
        <v>892</v>
      </c>
      <c r="E39" s="71" t="s">
        <v>905</v>
      </c>
      <c r="F39" s="72">
        <v>0.98</v>
      </c>
      <c r="G39" s="72" t="s">
        <v>763</v>
      </c>
      <c r="H39" s="72" t="s">
        <v>764</v>
      </c>
      <c r="I39" s="72" t="s">
        <v>466</v>
      </c>
      <c r="J39" s="72" t="s">
        <v>765</v>
      </c>
      <c r="K39" s="72">
        <v>3123542740</v>
      </c>
      <c r="L39" s="72" t="s">
        <v>766</v>
      </c>
      <c r="M39" s="114">
        <v>42736</v>
      </c>
      <c r="N39" s="114">
        <v>43982</v>
      </c>
      <c r="O39" s="72" t="s">
        <v>906</v>
      </c>
      <c r="P39" s="72" t="s">
        <v>907</v>
      </c>
      <c r="Q39" s="74">
        <v>1</v>
      </c>
      <c r="R39" s="74">
        <v>1</v>
      </c>
      <c r="S39" s="74">
        <v>1</v>
      </c>
      <c r="T39" s="74">
        <v>1</v>
      </c>
      <c r="U39" s="72"/>
      <c r="V39" s="166"/>
      <c r="W39" s="72"/>
      <c r="X39" s="72"/>
      <c r="Y39" s="72"/>
      <c r="Z39" s="72"/>
      <c r="AA39" s="72"/>
      <c r="AB39" s="72"/>
      <c r="AC39" s="71"/>
      <c r="AD39" s="71" t="s">
        <v>896</v>
      </c>
      <c r="AE39" s="71"/>
      <c r="AF39" s="72">
        <v>1068</v>
      </c>
      <c r="AG39" s="72" t="s">
        <v>897</v>
      </c>
      <c r="AH39" s="71" t="s">
        <v>908</v>
      </c>
      <c r="AI39" s="115">
        <f>35500000000-4108000000</f>
        <v>31392000000</v>
      </c>
      <c r="AJ39" s="72" t="s">
        <v>466</v>
      </c>
      <c r="AK39" s="72" t="s">
        <v>909</v>
      </c>
      <c r="AL39" s="167" t="s">
        <v>910</v>
      </c>
      <c r="AM39" s="71" t="s">
        <v>774</v>
      </c>
      <c r="AN39" s="70"/>
      <c r="AO39" s="70"/>
      <c r="AP39" s="70"/>
      <c r="AQ39" s="70"/>
      <c r="AR39" s="70"/>
      <c r="AS39" s="70"/>
      <c r="AT39" s="70"/>
      <c r="AU39" s="70"/>
      <c r="AV39" s="70"/>
      <c r="AW39" s="70"/>
      <c r="AX39" s="75"/>
    </row>
    <row r="40" spans="1:50" s="77" customFormat="1" ht="99.95" customHeight="1" x14ac:dyDescent="0.2">
      <c r="A40" s="141" t="s">
        <v>1102</v>
      </c>
      <c r="B40" s="71" t="s">
        <v>890</v>
      </c>
      <c r="C40" s="72" t="s">
        <v>891</v>
      </c>
      <c r="D40" s="71" t="s">
        <v>892</v>
      </c>
      <c r="E40" s="71" t="s">
        <v>911</v>
      </c>
      <c r="F40" s="72">
        <v>0.98</v>
      </c>
      <c r="G40" s="72" t="s">
        <v>763</v>
      </c>
      <c r="H40" s="72" t="s">
        <v>764</v>
      </c>
      <c r="I40" s="72" t="s">
        <v>466</v>
      </c>
      <c r="J40" s="72" t="s">
        <v>765</v>
      </c>
      <c r="K40" s="72">
        <v>3123542740</v>
      </c>
      <c r="L40" s="72" t="s">
        <v>766</v>
      </c>
      <c r="M40" s="114">
        <v>42736</v>
      </c>
      <c r="N40" s="114">
        <v>43982</v>
      </c>
      <c r="O40" s="72" t="s">
        <v>912</v>
      </c>
      <c r="P40" s="72" t="s">
        <v>913</v>
      </c>
      <c r="Q40" s="74">
        <v>1</v>
      </c>
      <c r="R40" s="74">
        <v>1</v>
      </c>
      <c r="S40" s="74">
        <v>1</v>
      </c>
      <c r="T40" s="74">
        <v>1</v>
      </c>
      <c r="U40" s="72"/>
      <c r="V40" s="166"/>
      <c r="W40" s="72"/>
      <c r="X40" s="72"/>
      <c r="Y40" s="72"/>
      <c r="Z40" s="72"/>
      <c r="AA40" s="72"/>
      <c r="AB40" s="72"/>
      <c r="AC40" s="71"/>
      <c r="AD40" s="71" t="s">
        <v>896</v>
      </c>
      <c r="AE40" s="71"/>
      <c r="AF40" s="72">
        <v>1068</v>
      </c>
      <c r="AG40" s="72" t="s">
        <v>897</v>
      </c>
      <c r="AH40" s="71" t="s">
        <v>914</v>
      </c>
      <c r="AI40" s="115">
        <f>2970000000-163000000</f>
        <v>2807000000</v>
      </c>
      <c r="AJ40" s="72" t="s">
        <v>466</v>
      </c>
      <c r="AK40" s="72" t="s">
        <v>466</v>
      </c>
      <c r="AL40" s="72" t="s">
        <v>915</v>
      </c>
      <c r="AM40" s="71" t="s">
        <v>774</v>
      </c>
      <c r="AN40" s="70"/>
      <c r="AO40" s="70"/>
      <c r="AP40" s="70"/>
      <c r="AQ40" s="70"/>
      <c r="AR40" s="70"/>
      <c r="AS40" s="70"/>
      <c r="AT40" s="70"/>
      <c r="AU40" s="70"/>
      <c r="AV40" s="70"/>
      <c r="AW40" s="70"/>
      <c r="AX40" s="75"/>
    </row>
    <row r="41" spans="1:50" s="77" customFormat="1" ht="134.25" customHeight="1" x14ac:dyDescent="0.2">
      <c r="A41" s="141" t="s">
        <v>1103</v>
      </c>
      <c r="B41" s="71" t="s">
        <v>890</v>
      </c>
      <c r="C41" s="72" t="s">
        <v>891</v>
      </c>
      <c r="D41" s="71" t="s">
        <v>892</v>
      </c>
      <c r="E41" s="71" t="s">
        <v>916</v>
      </c>
      <c r="F41" s="72">
        <v>0.98</v>
      </c>
      <c r="G41" s="72" t="s">
        <v>763</v>
      </c>
      <c r="H41" s="72" t="s">
        <v>764</v>
      </c>
      <c r="I41" s="72" t="s">
        <v>466</v>
      </c>
      <c r="J41" s="72" t="s">
        <v>765</v>
      </c>
      <c r="K41" s="72">
        <v>3123542740</v>
      </c>
      <c r="L41" s="72" t="s">
        <v>766</v>
      </c>
      <c r="M41" s="114">
        <v>42736</v>
      </c>
      <c r="N41" s="114">
        <v>43982</v>
      </c>
      <c r="O41" s="72" t="s">
        <v>917</v>
      </c>
      <c r="P41" s="72" t="s">
        <v>918</v>
      </c>
      <c r="Q41" s="74">
        <v>1</v>
      </c>
      <c r="R41" s="74">
        <v>1</v>
      </c>
      <c r="S41" s="74">
        <v>1</v>
      </c>
      <c r="T41" s="74">
        <v>1</v>
      </c>
      <c r="U41" s="72"/>
      <c r="V41" s="166"/>
      <c r="W41" s="72"/>
      <c r="X41" s="72"/>
      <c r="Y41" s="72"/>
      <c r="Z41" s="72"/>
      <c r="AA41" s="72"/>
      <c r="AB41" s="72"/>
      <c r="AC41" s="71"/>
      <c r="AD41" s="71" t="s">
        <v>896</v>
      </c>
      <c r="AE41" s="71"/>
      <c r="AF41" s="72">
        <v>1068</v>
      </c>
      <c r="AG41" s="72" t="s">
        <v>897</v>
      </c>
      <c r="AH41" s="71" t="s">
        <v>919</v>
      </c>
      <c r="AI41" s="115">
        <f>4198000000-512000000</f>
        <v>3686000000</v>
      </c>
      <c r="AJ41" s="72" t="s">
        <v>466</v>
      </c>
      <c r="AK41" s="72" t="s">
        <v>466</v>
      </c>
      <c r="AL41" s="161" t="s">
        <v>1177</v>
      </c>
      <c r="AM41" s="71" t="s">
        <v>774</v>
      </c>
      <c r="AN41" s="70"/>
      <c r="AO41" s="70"/>
      <c r="AP41" s="70"/>
      <c r="AQ41" s="70"/>
      <c r="AR41" s="70"/>
      <c r="AS41" s="70"/>
      <c r="AT41" s="70"/>
      <c r="AU41" s="70"/>
      <c r="AV41" s="70"/>
      <c r="AW41" s="70"/>
      <c r="AX41" s="75"/>
    </row>
    <row r="42" spans="1:50" s="77" customFormat="1" ht="75.75" customHeight="1" x14ac:dyDescent="0.2">
      <c r="A42" s="141" t="s">
        <v>1104</v>
      </c>
      <c r="B42" s="71" t="s">
        <v>890</v>
      </c>
      <c r="C42" s="72" t="s">
        <v>891</v>
      </c>
      <c r="D42" s="71" t="s">
        <v>892</v>
      </c>
      <c r="E42" s="71" t="s">
        <v>1178</v>
      </c>
      <c r="F42" s="72">
        <v>0.98</v>
      </c>
      <c r="G42" s="72" t="s">
        <v>563</v>
      </c>
      <c r="H42" s="72" t="s">
        <v>564</v>
      </c>
      <c r="I42" s="72" t="s">
        <v>466</v>
      </c>
      <c r="J42" s="72" t="s">
        <v>920</v>
      </c>
      <c r="K42" s="72" t="s">
        <v>921</v>
      </c>
      <c r="L42" s="72" t="s">
        <v>922</v>
      </c>
      <c r="M42" s="73">
        <v>42522</v>
      </c>
      <c r="N42" s="73">
        <v>43981</v>
      </c>
      <c r="O42" s="72" t="s">
        <v>923</v>
      </c>
      <c r="P42" s="72" t="s">
        <v>924</v>
      </c>
      <c r="Q42" s="126">
        <v>1</v>
      </c>
      <c r="R42" s="126">
        <v>1</v>
      </c>
      <c r="S42" s="126">
        <v>1</v>
      </c>
      <c r="T42" s="126">
        <v>1</v>
      </c>
      <c r="U42" s="74">
        <v>1</v>
      </c>
      <c r="V42" s="126">
        <f>U42/Q42</f>
        <v>1</v>
      </c>
      <c r="W42" s="72"/>
      <c r="X42" s="72"/>
      <c r="Y42" s="72"/>
      <c r="Z42" s="72"/>
      <c r="AA42" s="72"/>
      <c r="AB42" s="72"/>
      <c r="AC42" s="71"/>
      <c r="AD42" s="71" t="s">
        <v>569</v>
      </c>
      <c r="AE42" s="86" t="s">
        <v>925</v>
      </c>
      <c r="AF42" s="72">
        <v>1086</v>
      </c>
      <c r="AG42" s="72" t="s">
        <v>926</v>
      </c>
      <c r="AH42" s="71" t="s">
        <v>927</v>
      </c>
      <c r="AI42" s="90">
        <v>981150702</v>
      </c>
      <c r="AJ42" s="74">
        <v>0</v>
      </c>
      <c r="AK42" s="72" t="s">
        <v>928</v>
      </c>
      <c r="AL42" s="86" t="s">
        <v>929</v>
      </c>
      <c r="AM42" s="89" t="s">
        <v>1179</v>
      </c>
      <c r="AN42" s="70"/>
      <c r="AO42" s="70"/>
      <c r="AP42" s="70"/>
      <c r="AQ42" s="70"/>
      <c r="AR42" s="70"/>
      <c r="AS42" s="70"/>
      <c r="AT42" s="70"/>
      <c r="AU42" s="70"/>
      <c r="AV42" s="70"/>
      <c r="AW42" s="70"/>
      <c r="AX42" s="75"/>
    </row>
    <row r="43" spans="1:50" s="77" customFormat="1" ht="83.25" customHeight="1" x14ac:dyDescent="0.2">
      <c r="A43" s="141" t="s">
        <v>1105</v>
      </c>
      <c r="B43" s="71" t="s">
        <v>890</v>
      </c>
      <c r="C43" s="72" t="s">
        <v>891</v>
      </c>
      <c r="D43" s="71" t="s">
        <v>892</v>
      </c>
      <c r="E43" s="71" t="s">
        <v>930</v>
      </c>
      <c r="F43" s="72">
        <v>0.98</v>
      </c>
      <c r="G43" s="72" t="s">
        <v>563</v>
      </c>
      <c r="H43" s="72" t="s">
        <v>564</v>
      </c>
      <c r="I43" s="72" t="s">
        <v>466</v>
      </c>
      <c r="J43" s="72" t="s">
        <v>920</v>
      </c>
      <c r="K43" s="72" t="s">
        <v>921</v>
      </c>
      <c r="L43" s="72" t="s">
        <v>922</v>
      </c>
      <c r="M43" s="73">
        <v>42522</v>
      </c>
      <c r="N43" s="73">
        <v>43981</v>
      </c>
      <c r="O43" s="72" t="s">
        <v>931</v>
      </c>
      <c r="P43" s="72" t="s">
        <v>932</v>
      </c>
      <c r="Q43" s="126">
        <v>1</v>
      </c>
      <c r="R43" s="126">
        <v>1</v>
      </c>
      <c r="S43" s="126">
        <v>1</v>
      </c>
      <c r="T43" s="126">
        <v>1</v>
      </c>
      <c r="U43" s="74" t="s">
        <v>933</v>
      </c>
      <c r="V43" s="126">
        <f t="shared" ref="V43:V44" si="2">U43/Q43</f>
        <v>0.68200000000000005</v>
      </c>
      <c r="W43" s="72"/>
      <c r="X43" s="72"/>
      <c r="Y43" s="72"/>
      <c r="Z43" s="72"/>
      <c r="AA43" s="72"/>
      <c r="AB43" s="72"/>
      <c r="AC43" s="71"/>
      <c r="AD43" s="71" t="s">
        <v>569</v>
      </c>
      <c r="AE43" s="86" t="s">
        <v>925</v>
      </c>
      <c r="AF43" s="72">
        <v>1086</v>
      </c>
      <c r="AG43" s="72" t="s">
        <v>926</v>
      </c>
      <c r="AH43" s="71" t="s">
        <v>934</v>
      </c>
      <c r="AI43" s="90">
        <v>914291800</v>
      </c>
      <c r="AJ43" s="74">
        <v>0</v>
      </c>
      <c r="AK43" s="72" t="s">
        <v>928</v>
      </c>
      <c r="AL43" s="86" t="s">
        <v>935</v>
      </c>
      <c r="AM43" s="89" t="s">
        <v>936</v>
      </c>
      <c r="AN43" s="70"/>
      <c r="AO43" s="70"/>
      <c r="AP43" s="70"/>
      <c r="AQ43" s="70"/>
      <c r="AR43" s="70"/>
      <c r="AS43" s="70"/>
      <c r="AT43" s="70"/>
      <c r="AU43" s="70"/>
      <c r="AV43" s="70"/>
      <c r="AW43" s="70"/>
      <c r="AX43" s="75"/>
    </row>
    <row r="44" spans="1:50" s="77" customFormat="1" ht="109.5" customHeight="1" x14ac:dyDescent="0.2">
      <c r="A44" s="141" t="s">
        <v>1101</v>
      </c>
      <c r="B44" s="71" t="s">
        <v>890</v>
      </c>
      <c r="C44" s="72" t="s">
        <v>891</v>
      </c>
      <c r="D44" s="71" t="s">
        <v>892</v>
      </c>
      <c r="E44" s="71" t="s">
        <v>937</v>
      </c>
      <c r="F44" s="72">
        <v>0.98</v>
      </c>
      <c r="G44" s="72" t="s">
        <v>563</v>
      </c>
      <c r="H44" s="72" t="s">
        <v>564</v>
      </c>
      <c r="I44" s="72" t="s">
        <v>466</v>
      </c>
      <c r="J44" s="72" t="s">
        <v>920</v>
      </c>
      <c r="K44" s="72" t="s">
        <v>921</v>
      </c>
      <c r="L44" s="72" t="s">
        <v>922</v>
      </c>
      <c r="M44" s="73">
        <v>42522</v>
      </c>
      <c r="N44" s="73">
        <v>43981</v>
      </c>
      <c r="O44" s="72" t="s">
        <v>938</v>
      </c>
      <c r="P44" s="72" t="s">
        <v>939</v>
      </c>
      <c r="Q44" s="126">
        <v>1</v>
      </c>
      <c r="R44" s="126">
        <v>1</v>
      </c>
      <c r="S44" s="126">
        <v>1</v>
      </c>
      <c r="T44" s="126">
        <v>1</v>
      </c>
      <c r="U44" s="126">
        <v>0.49299999999999999</v>
      </c>
      <c r="V44" s="126">
        <f t="shared" si="2"/>
        <v>0.49299999999999999</v>
      </c>
      <c r="W44" s="72"/>
      <c r="X44" s="72"/>
      <c r="Y44" s="72"/>
      <c r="Z44" s="72"/>
      <c r="AA44" s="72"/>
      <c r="AB44" s="72"/>
      <c r="AC44" s="71"/>
      <c r="AD44" s="71" t="s">
        <v>569</v>
      </c>
      <c r="AE44" s="86" t="s">
        <v>925</v>
      </c>
      <c r="AF44" s="72">
        <v>1086</v>
      </c>
      <c r="AG44" s="72" t="s">
        <v>926</v>
      </c>
      <c r="AH44" s="71" t="s">
        <v>940</v>
      </c>
      <c r="AI44" s="90">
        <v>82711179492</v>
      </c>
      <c r="AJ44" s="74">
        <v>0</v>
      </c>
      <c r="AK44" s="72" t="s">
        <v>928</v>
      </c>
      <c r="AL44" s="86" t="s">
        <v>941</v>
      </c>
      <c r="AM44" s="89" t="s">
        <v>942</v>
      </c>
      <c r="AN44" s="70"/>
      <c r="AO44" s="70"/>
      <c r="AP44" s="70"/>
      <c r="AQ44" s="70"/>
      <c r="AR44" s="70"/>
      <c r="AS44" s="70"/>
      <c r="AT44" s="70"/>
      <c r="AU44" s="70"/>
      <c r="AV44" s="70"/>
      <c r="AW44" s="70"/>
      <c r="AX44" s="75"/>
    </row>
    <row r="45" spans="1:50" s="77" customFormat="1" ht="99.95" customHeight="1" x14ac:dyDescent="0.2">
      <c r="A45" s="141" t="s">
        <v>1106</v>
      </c>
      <c r="B45" s="71" t="s">
        <v>890</v>
      </c>
      <c r="C45" s="72" t="s">
        <v>891</v>
      </c>
      <c r="D45" s="71" t="s">
        <v>892</v>
      </c>
      <c r="E45" s="71" t="s">
        <v>943</v>
      </c>
      <c r="F45" s="72">
        <v>0.5</v>
      </c>
      <c r="G45" s="72" t="s">
        <v>787</v>
      </c>
      <c r="H45" s="72" t="s">
        <v>944</v>
      </c>
      <c r="I45" s="72" t="s">
        <v>466</v>
      </c>
      <c r="J45" s="72" t="s">
        <v>945</v>
      </c>
      <c r="K45" s="72" t="s">
        <v>946</v>
      </c>
      <c r="L45" s="72" t="s">
        <v>947</v>
      </c>
      <c r="M45" s="73">
        <v>42767</v>
      </c>
      <c r="N45" s="73">
        <v>43799</v>
      </c>
      <c r="O45" s="72" t="s">
        <v>948</v>
      </c>
      <c r="P45" s="72" t="s">
        <v>949</v>
      </c>
      <c r="Q45" s="74"/>
      <c r="R45" s="72"/>
      <c r="S45" s="72"/>
      <c r="T45" s="72"/>
      <c r="U45" s="72"/>
      <c r="V45" s="166"/>
      <c r="W45" s="72"/>
      <c r="X45" s="72"/>
      <c r="Y45" s="72"/>
      <c r="Z45" s="72"/>
      <c r="AA45" s="72"/>
      <c r="AB45" s="72"/>
      <c r="AC45" s="71" t="s">
        <v>950</v>
      </c>
      <c r="AD45" s="71" t="s">
        <v>951</v>
      </c>
      <c r="AE45" s="71" t="s">
        <v>952</v>
      </c>
      <c r="AF45" s="72">
        <v>1131</v>
      </c>
      <c r="AG45" s="72" t="s">
        <v>953</v>
      </c>
      <c r="AH45" s="71" t="s">
        <v>954</v>
      </c>
      <c r="AI45" s="90">
        <v>1621771634</v>
      </c>
      <c r="AJ45" s="72">
        <v>50</v>
      </c>
      <c r="AK45" s="90">
        <v>751410000</v>
      </c>
      <c r="AL45" s="74">
        <v>1</v>
      </c>
      <c r="AM45" s="71" t="s">
        <v>955</v>
      </c>
      <c r="AN45" s="70"/>
      <c r="AO45" s="70"/>
      <c r="AP45" s="70"/>
      <c r="AQ45" s="70"/>
      <c r="AR45" s="70"/>
      <c r="AS45" s="70"/>
      <c r="AT45" s="70"/>
      <c r="AU45" s="70"/>
      <c r="AV45" s="70"/>
      <c r="AW45" s="70"/>
      <c r="AX45" s="75"/>
    </row>
    <row r="46" spans="1:50" s="77" customFormat="1" ht="99.95" customHeight="1" x14ac:dyDescent="0.2">
      <c r="A46" s="141" t="s">
        <v>1107</v>
      </c>
      <c r="B46" s="71" t="s">
        <v>890</v>
      </c>
      <c r="C46" s="72" t="s">
        <v>891</v>
      </c>
      <c r="D46" s="71" t="s">
        <v>892</v>
      </c>
      <c r="E46" s="71" t="s">
        <v>956</v>
      </c>
      <c r="F46" s="72">
        <v>0.98</v>
      </c>
      <c r="G46" s="72" t="s">
        <v>763</v>
      </c>
      <c r="H46" s="72" t="s">
        <v>764</v>
      </c>
      <c r="I46" s="72" t="s">
        <v>466</v>
      </c>
      <c r="J46" s="72" t="s">
        <v>765</v>
      </c>
      <c r="K46" s="72">
        <v>3123542740</v>
      </c>
      <c r="L46" s="72" t="s">
        <v>766</v>
      </c>
      <c r="M46" s="114">
        <v>42736</v>
      </c>
      <c r="N46" s="114">
        <v>44196</v>
      </c>
      <c r="O46" s="72" t="s">
        <v>957</v>
      </c>
      <c r="P46" s="72" t="s">
        <v>958</v>
      </c>
      <c r="Q46" s="74">
        <v>1</v>
      </c>
      <c r="R46" s="74">
        <v>1</v>
      </c>
      <c r="S46" s="74">
        <v>1</v>
      </c>
      <c r="T46" s="74">
        <v>1</v>
      </c>
      <c r="U46" s="72"/>
      <c r="V46" s="166"/>
      <c r="W46" s="72"/>
      <c r="X46" s="72"/>
      <c r="Y46" s="72"/>
      <c r="Z46" s="72"/>
      <c r="AA46" s="72"/>
      <c r="AB46" s="72"/>
      <c r="AC46" s="71"/>
      <c r="AD46" s="71" t="s">
        <v>769</v>
      </c>
      <c r="AE46" s="71"/>
      <c r="AF46" s="72" t="s">
        <v>886</v>
      </c>
      <c r="AG46" s="72" t="s">
        <v>887</v>
      </c>
      <c r="AH46" s="71" t="s">
        <v>959</v>
      </c>
      <c r="AI46" s="115">
        <f>7063000000-524000000</f>
        <v>6539000000</v>
      </c>
      <c r="AJ46" s="72" t="s">
        <v>466</v>
      </c>
      <c r="AK46" s="72" t="s">
        <v>466</v>
      </c>
      <c r="AL46" s="72" t="s">
        <v>960</v>
      </c>
      <c r="AM46" s="71" t="s">
        <v>774</v>
      </c>
      <c r="AN46" s="70"/>
      <c r="AO46" s="70"/>
      <c r="AP46" s="70"/>
      <c r="AQ46" s="70"/>
      <c r="AR46" s="70"/>
      <c r="AS46" s="70"/>
      <c r="AT46" s="70"/>
      <c r="AU46" s="70"/>
      <c r="AV46" s="70"/>
      <c r="AW46" s="70"/>
      <c r="AX46" s="75"/>
    </row>
    <row r="47" spans="1:50" s="77" customFormat="1" ht="99.95" customHeight="1" x14ac:dyDescent="0.2">
      <c r="A47" s="141" t="s">
        <v>1108</v>
      </c>
      <c r="B47" s="71" t="s">
        <v>890</v>
      </c>
      <c r="C47" s="72" t="s">
        <v>891</v>
      </c>
      <c r="D47" s="71" t="s">
        <v>892</v>
      </c>
      <c r="E47" s="71" t="s">
        <v>961</v>
      </c>
      <c r="F47" s="72">
        <v>0.98</v>
      </c>
      <c r="G47" s="72" t="s">
        <v>763</v>
      </c>
      <c r="H47" s="72" t="s">
        <v>764</v>
      </c>
      <c r="I47" s="72" t="s">
        <v>466</v>
      </c>
      <c r="J47" s="72" t="s">
        <v>765</v>
      </c>
      <c r="K47" s="72">
        <v>3123542740</v>
      </c>
      <c r="L47" s="72" t="s">
        <v>766</v>
      </c>
      <c r="M47" s="114">
        <v>42736</v>
      </c>
      <c r="N47" s="114">
        <v>43982</v>
      </c>
      <c r="O47" s="72" t="s">
        <v>962</v>
      </c>
      <c r="P47" s="72" t="s">
        <v>963</v>
      </c>
      <c r="Q47" s="74">
        <v>1</v>
      </c>
      <c r="R47" s="74">
        <v>1</v>
      </c>
      <c r="S47" s="74">
        <v>1</v>
      </c>
      <c r="T47" s="74">
        <v>1</v>
      </c>
      <c r="U47" s="72"/>
      <c r="V47" s="166"/>
      <c r="W47" s="72"/>
      <c r="X47" s="72"/>
      <c r="Y47" s="72"/>
      <c r="Z47" s="72"/>
      <c r="AA47" s="72"/>
      <c r="AB47" s="72"/>
      <c r="AC47" s="71"/>
      <c r="AD47" s="71" t="s">
        <v>769</v>
      </c>
      <c r="AE47" s="71"/>
      <c r="AF47" s="72" t="s">
        <v>886</v>
      </c>
      <c r="AG47" s="72" t="s">
        <v>887</v>
      </c>
      <c r="AH47" s="71" t="s">
        <v>964</v>
      </c>
      <c r="AI47" s="115">
        <f>7104000000-524000000</f>
        <v>6580000000</v>
      </c>
      <c r="AJ47" s="72" t="s">
        <v>466</v>
      </c>
      <c r="AK47" s="72" t="s">
        <v>466</v>
      </c>
      <c r="AL47" s="72" t="s">
        <v>965</v>
      </c>
      <c r="AM47" s="71" t="s">
        <v>774</v>
      </c>
      <c r="AN47" s="70"/>
      <c r="AO47" s="70"/>
      <c r="AP47" s="70"/>
      <c r="AQ47" s="70"/>
      <c r="AR47" s="70"/>
      <c r="AS47" s="70"/>
      <c r="AT47" s="70"/>
      <c r="AU47" s="70"/>
      <c r="AV47" s="70"/>
      <c r="AW47" s="70"/>
      <c r="AX47" s="75"/>
    </row>
    <row r="48" spans="1:50" s="77" customFormat="1" ht="99.95" customHeight="1" x14ac:dyDescent="0.2">
      <c r="A48" s="141" t="s">
        <v>1071</v>
      </c>
      <c r="B48" s="71" t="s">
        <v>975</v>
      </c>
      <c r="C48" s="72" t="s">
        <v>976</v>
      </c>
      <c r="D48" s="71" t="s">
        <v>892</v>
      </c>
      <c r="E48" s="71" t="s">
        <v>977</v>
      </c>
      <c r="F48" s="72">
        <v>0.5</v>
      </c>
      <c r="G48" s="72" t="s">
        <v>787</v>
      </c>
      <c r="H48" s="72" t="s">
        <v>944</v>
      </c>
      <c r="I48" s="72" t="s">
        <v>466</v>
      </c>
      <c r="J48" s="72" t="s">
        <v>945</v>
      </c>
      <c r="K48" s="72" t="s">
        <v>946</v>
      </c>
      <c r="L48" s="72" t="s">
        <v>947</v>
      </c>
      <c r="M48" s="73">
        <v>42767</v>
      </c>
      <c r="N48" s="73">
        <v>43799</v>
      </c>
      <c r="O48" s="72" t="s">
        <v>978</v>
      </c>
      <c r="P48" s="72" t="s">
        <v>979</v>
      </c>
      <c r="Q48" s="72"/>
      <c r="R48" s="72"/>
      <c r="S48" s="72"/>
      <c r="T48" s="72"/>
      <c r="U48" s="72">
        <v>500</v>
      </c>
      <c r="V48" s="166"/>
      <c r="W48" s="72"/>
      <c r="X48" s="72"/>
      <c r="Y48" s="72"/>
      <c r="Z48" s="72"/>
      <c r="AA48" s="72"/>
      <c r="AB48" s="72"/>
      <c r="AC48" s="71" t="s">
        <v>950</v>
      </c>
      <c r="AD48" s="71" t="s">
        <v>951</v>
      </c>
      <c r="AE48" s="71" t="s">
        <v>980</v>
      </c>
      <c r="AF48" s="72">
        <v>1131</v>
      </c>
      <c r="AG48" s="72" t="s">
        <v>953</v>
      </c>
      <c r="AH48" s="71" t="s">
        <v>981</v>
      </c>
      <c r="AI48" s="72">
        <v>1782200000</v>
      </c>
      <c r="AJ48" s="72">
        <v>50</v>
      </c>
      <c r="AK48" s="72">
        <v>1028128500</v>
      </c>
      <c r="AL48" s="72">
        <v>738</v>
      </c>
      <c r="AM48" s="71" t="s">
        <v>982</v>
      </c>
      <c r="AN48" s="70"/>
      <c r="AO48" s="70"/>
      <c r="AP48" s="70"/>
      <c r="AQ48" s="70"/>
      <c r="AR48" s="70"/>
      <c r="AS48" s="70"/>
      <c r="AT48" s="70"/>
      <c r="AU48" s="70"/>
      <c r="AV48" s="70"/>
      <c r="AW48" s="70"/>
      <c r="AX48" s="75"/>
    </row>
    <row r="49" spans="1:50" s="77" customFormat="1" ht="129" customHeight="1" x14ac:dyDescent="0.2">
      <c r="A49" s="141" t="s">
        <v>1109</v>
      </c>
      <c r="B49" s="71" t="s">
        <v>1043</v>
      </c>
      <c r="C49" s="72" t="s">
        <v>1044</v>
      </c>
      <c r="D49" s="71" t="s">
        <v>985</v>
      </c>
      <c r="E49" s="71" t="s">
        <v>1045</v>
      </c>
      <c r="F49" s="72">
        <v>0.98</v>
      </c>
      <c r="G49" s="72" t="s">
        <v>563</v>
      </c>
      <c r="H49" s="72" t="s">
        <v>564</v>
      </c>
      <c r="I49" s="72" t="s">
        <v>466</v>
      </c>
      <c r="J49" s="72" t="s">
        <v>1046</v>
      </c>
      <c r="K49" s="72">
        <v>3115203366</v>
      </c>
      <c r="L49" s="72" t="s">
        <v>1047</v>
      </c>
      <c r="M49" s="73">
        <v>42522</v>
      </c>
      <c r="N49" s="73">
        <v>43981</v>
      </c>
      <c r="O49" s="72" t="s">
        <v>1048</v>
      </c>
      <c r="P49" s="72" t="s">
        <v>1049</v>
      </c>
      <c r="Q49" s="74">
        <v>1</v>
      </c>
      <c r="R49" s="74">
        <v>1</v>
      </c>
      <c r="S49" s="74">
        <v>1</v>
      </c>
      <c r="T49" s="74">
        <v>1</v>
      </c>
      <c r="U49" s="163">
        <v>930</v>
      </c>
      <c r="V49" s="166"/>
      <c r="W49" s="72"/>
      <c r="X49" s="72"/>
      <c r="Y49" s="72"/>
      <c r="Z49" s="72"/>
      <c r="AA49" s="72"/>
      <c r="AB49" s="72"/>
      <c r="AC49" s="71"/>
      <c r="AD49" s="71" t="s">
        <v>569</v>
      </c>
      <c r="AE49" s="71"/>
      <c r="AF49" s="72">
        <v>1101</v>
      </c>
      <c r="AG49" s="72" t="s">
        <v>1050</v>
      </c>
      <c r="AH49" s="71" t="s">
        <v>1051</v>
      </c>
      <c r="AI49" s="125">
        <v>108205862</v>
      </c>
      <c r="AJ49" s="126">
        <v>0.52</v>
      </c>
      <c r="AK49" s="125">
        <v>24497948.660714287</v>
      </c>
      <c r="AL49" s="119" t="s">
        <v>1052</v>
      </c>
      <c r="AM49" s="120" t="s">
        <v>1053</v>
      </c>
      <c r="AN49" s="70"/>
      <c r="AO49" s="70"/>
      <c r="AP49" s="70"/>
      <c r="AQ49" s="70"/>
      <c r="AR49" s="70"/>
      <c r="AS49" s="70"/>
      <c r="AT49" s="70"/>
      <c r="AU49" s="70"/>
      <c r="AV49" s="70"/>
      <c r="AW49" s="70"/>
      <c r="AX49" s="75"/>
    </row>
    <row r="50" spans="1:50" s="77" customFormat="1" ht="99.95" customHeight="1" x14ac:dyDescent="0.2">
      <c r="A50" s="141" t="s">
        <v>1110</v>
      </c>
      <c r="B50" s="71" t="s">
        <v>1043</v>
      </c>
      <c r="C50" s="72" t="s">
        <v>1044</v>
      </c>
      <c r="D50" s="71" t="s">
        <v>985</v>
      </c>
      <c r="E50" s="71" t="s">
        <v>1054</v>
      </c>
      <c r="F50" s="72">
        <v>0.98</v>
      </c>
      <c r="G50" s="72" t="s">
        <v>563</v>
      </c>
      <c r="H50" s="72" t="s">
        <v>564</v>
      </c>
      <c r="I50" s="72" t="s">
        <v>466</v>
      </c>
      <c r="J50" s="72" t="s">
        <v>1046</v>
      </c>
      <c r="K50" s="72">
        <v>3115203366</v>
      </c>
      <c r="L50" s="72" t="s">
        <v>1047</v>
      </c>
      <c r="M50" s="73">
        <v>42522</v>
      </c>
      <c r="N50" s="73">
        <v>43981</v>
      </c>
      <c r="O50" s="72" t="s">
        <v>1055</v>
      </c>
      <c r="P50" s="72" t="s">
        <v>1056</v>
      </c>
      <c r="Q50" s="74">
        <v>1</v>
      </c>
      <c r="R50" s="74">
        <v>1</v>
      </c>
      <c r="S50" s="74">
        <v>1</v>
      </c>
      <c r="T50" s="74">
        <v>1</v>
      </c>
      <c r="U50" s="163">
        <v>1693</v>
      </c>
      <c r="V50" s="166"/>
      <c r="W50" s="72"/>
      <c r="X50" s="72"/>
      <c r="Y50" s="72"/>
      <c r="Z50" s="72"/>
      <c r="AA50" s="72"/>
      <c r="AB50" s="72"/>
      <c r="AC50" s="71"/>
      <c r="AD50" s="71" t="s">
        <v>569</v>
      </c>
      <c r="AE50" s="71"/>
      <c r="AF50" s="72">
        <v>1101</v>
      </c>
      <c r="AG50" s="72" t="s">
        <v>1050</v>
      </c>
      <c r="AH50" s="71" t="s">
        <v>1057</v>
      </c>
      <c r="AI50" s="125">
        <v>520716803</v>
      </c>
      <c r="AJ50" s="126">
        <v>0.75</v>
      </c>
      <c r="AK50" s="125">
        <v>345262169.88937861</v>
      </c>
      <c r="AL50" s="119" t="s">
        <v>1058</v>
      </c>
      <c r="AM50" s="89" t="s">
        <v>1059</v>
      </c>
      <c r="AN50" s="70"/>
      <c r="AO50" s="70"/>
      <c r="AP50" s="70"/>
      <c r="AQ50" s="70"/>
      <c r="AR50" s="70"/>
      <c r="AS50" s="70"/>
      <c r="AT50" s="70"/>
      <c r="AU50" s="70"/>
      <c r="AV50" s="70"/>
      <c r="AW50" s="70"/>
      <c r="AX50" s="75"/>
    </row>
    <row r="51" spans="1:50" s="77" customFormat="1" ht="99.95" customHeight="1" x14ac:dyDescent="0.2">
      <c r="A51" s="141" t="s">
        <v>1111</v>
      </c>
      <c r="B51" s="71" t="s">
        <v>1043</v>
      </c>
      <c r="C51" s="72" t="s">
        <v>1044</v>
      </c>
      <c r="D51" s="71" t="s">
        <v>985</v>
      </c>
      <c r="E51" s="71" t="s">
        <v>1060</v>
      </c>
      <c r="F51" s="72">
        <v>0.98</v>
      </c>
      <c r="G51" s="72" t="s">
        <v>563</v>
      </c>
      <c r="H51" s="72" t="s">
        <v>564</v>
      </c>
      <c r="I51" s="72" t="s">
        <v>466</v>
      </c>
      <c r="J51" s="72" t="s">
        <v>1046</v>
      </c>
      <c r="K51" s="72">
        <v>3115203366</v>
      </c>
      <c r="L51" s="72" t="s">
        <v>1047</v>
      </c>
      <c r="M51" s="73">
        <v>42522</v>
      </c>
      <c r="N51" s="73">
        <v>43981</v>
      </c>
      <c r="O51" s="72" t="s">
        <v>1061</v>
      </c>
      <c r="P51" s="72" t="s">
        <v>1062</v>
      </c>
      <c r="Q51" s="74">
        <v>1</v>
      </c>
      <c r="R51" s="74">
        <v>1</v>
      </c>
      <c r="S51" s="74">
        <v>1</v>
      </c>
      <c r="T51" s="74">
        <v>1</v>
      </c>
      <c r="U51" s="163">
        <v>1795</v>
      </c>
      <c r="V51" s="166"/>
      <c r="W51" s="72"/>
      <c r="X51" s="72"/>
      <c r="Y51" s="72"/>
      <c r="Z51" s="72"/>
      <c r="AA51" s="72"/>
      <c r="AB51" s="72"/>
      <c r="AC51" s="71"/>
      <c r="AD51" s="71" t="s">
        <v>569</v>
      </c>
      <c r="AE51" s="71"/>
      <c r="AF51" s="72">
        <v>1101</v>
      </c>
      <c r="AG51" s="72" t="s">
        <v>1050</v>
      </c>
      <c r="AH51" s="119" t="s">
        <v>1063</v>
      </c>
      <c r="AI51" s="125">
        <v>3714832463</v>
      </c>
      <c r="AJ51" s="126">
        <v>0.45</v>
      </c>
      <c r="AK51" s="125">
        <v>366685645.71841973</v>
      </c>
      <c r="AL51" s="119" t="s">
        <v>1064</v>
      </c>
      <c r="AM51" s="120" t="s">
        <v>1065</v>
      </c>
      <c r="AN51" s="70"/>
      <c r="AO51" s="70"/>
      <c r="AP51" s="70"/>
      <c r="AQ51" s="70"/>
      <c r="AR51" s="70"/>
      <c r="AS51" s="70"/>
      <c r="AT51" s="70"/>
      <c r="AU51" s="70"/>
      <c r="AV51" s="70"/>
      <c r="AW51" s="70"/>
      <c r="AX51" s="75"/>
    </row>
    <row r="52" spans="1:50" s="77" customFormat="1" ht="99.95" customHeight="1" x14ac:dyDescent="0.2">
      <c r="A52" s="141" t="s">
        <v>1112</v>
      </c>
      <c r="B52" s="71" t="s">
        <v>1043</v>
      </c>
      <c r="C52" s="72" t="s">
        <v>1044</v>
      </c>
      <c r="D52" s="71" t="s">
        <v>985</v>
      </c>
      <c r="E52" s="71" t="s">
        <v>1066</v>
      </c>
      <c r="F52" s="72">
        <v>0.98</v>
      </c>
      <c r="G52" s="72" t="s">
        <v>563</v>
      </c>
      <c r="H52" s="72" t="s">
        <v>564</v>
      </c>
      <c r="I52" s="72" t="s">
        <v>466</v>
      </c>
      <c r="J52" s="72" t="s">
        <v>1046</v>
      </c>
      <c r="K52" s="72">
        <v>3115203366</v>
      </c>
      <c r="L52" s="72" t="s">
        <v>1047</v>
      </c>
      <c r="M52" s="73">
        <v>42522</v>
      </c>
      <c r="N52" s="73">
        <v>43981</v>
      </c>
      <c r="O52" s="72" t="s">
        <v>1067</v>
      </c>
      <c r="P52" s="72" t="s">
        <v>1068</v>
      </c>
      <c r="Q52" s="74">
        <v>1</v>
      </c>
      <c r="R52" s="74">
        <v>1</v>
      </c>
      <c r="S52" s="74">
        <v>1</v>
      </c>
      <c r="T52" s="74">
        <v>1</v>
      </c>
      <c r="U52" s="163">
        <v>1715</v>
      </c>
      <c r="V52" s="166"/>
      <c r="W52" s="72"/>
      <c r="X52" s="72"/>
      <c r="Y52" s="72"/>
      <c r="Z52" s="72"/>
      <c r="AA52" s="72"/>
      <c r="AB52" s="72"/>
      <c r="AC52" s="71"/>
      <c r="AD52" s="71" t="s">
        <v>569</v>
      </c>
      <c r="AE52" s="71"/>
      <c r="AF52" s="72">
        <v>1101</v>
      </c>
      <c r="AG52" s="72" t="s">
        <v>1050</v>
      </c>
      <c r="AH52" s="71" t="s">
        <v>1069</v>
      </c>
      <c r="AI52" s="125">
        <v>2187698818</v>
      </c>
      <c r="AJ52" s="126">
        <v>0.31</v>
      </c>
      <c r="AK52" s="125">
        <v>211613280.98182467</v>
      </c>
      <c r="AL52" s="119" t="s">
        <v>1174</v>
      </c>
      <c r="AM52" s="120" t="s">
        <v>1065</v>
      </c>
      <c r="AN52" s="70"/>
      <c r="AO52" s="70"/>
      <c r="AP52" s="70"/>
      <c r="AQ52" s="70"/>
      <c r="AR52" s="70"/>
      <c r="AS52" s="70"/>
      <c r="AT52" s="70"/>
      <c r="AU52" s="70"/>
      <c r="AV52" s="70"/>
      <c r="AW52" s="70"/>
      <c r="AX52" s="75"/>
    </row>
    <row r="53" spans="1:50" s="77" customFormat="1" ht="99.95" customHeight="1" x14ac:dyDescent="0.2">
      <c r="A53" s="141" t="s">
        <v>1113</v>
      </c>
      <c r="B53" s="71" t="s">
        <v>983</v>
      </c>
      <c r="C53" s="72" t="s">
        <v>984</v>
      </c>
      <c r="D53" s="71" t="s">
        <v>985</v>
      </c>
      <c r="E53" s="71" t="s">
        <v>986</v>
      </c>
      <c r="F53" s="72">
        <v>0.5</v>
      </c>
      <c r="G53" s="72" t="s">
        <v>987</v>
      </c>
      <c r="H53" s="72" t="s">
        <v>525</v>
      </c>
      <c r="I53" s="72" t="s">
        <v>466</v>
      </c>
      <c r="J53" s="72" t="s">
        <v>988</v>
      </c>
      <c r="K53" s="72">
        <v>3358000</v>
      </c>
      <c r="L53" s="72" t="s">
        <v>989</v>
      </c>
      <c r="M53" s="122">
        <v>43466</v>
      </c>
      <c r="N53" s="73">
        <v>43830</v>
      </c>
      <c r="O53" s="72" t="s">
        <v>1175</v>
      </c>
      <c r="P53" s="72" t="s">
        <v>1176</v>
      </c>
      <c r="Q53" s="72"/>
      <c r="R53" s="72"/>
      <c r="S53" s="72">
        <v>1</v>
      </c>
      <c r="T53" s="72"/>
      <c r="U53" s="72"/>
      <c r="V53" s="72"/>
      <c r="W53" s="72"/>
      <c r="X53" s="95">
        <v>1</v>
      </c>
      <c r="Y53" s="72"/>
      <c r="Z53" s="72"/>
      <c r="AA53" s="72"/>
      <c r="AB53" s="72"/>
      <c r="AC53" s="71" t="s">
        <v>990</v>
      </c>
      <c r="AD53" s="71" t="s">
        <v>569</v>
      </c>
      <c r="AE53" s="72" t="s">
        <v>991</v>
      </c>
      <c r="AF53" s="72">
        <v>989</v>
      </c>
      <c r="AG53" s="72" t="s">
        <v>992</v>
      </c>
      <c r="AH53" s="71" t="s">
        <v>993</v>
      </c>
      <c r="AI53" s="72" t="s">
        <v>994</v>
      </c>
      <c r="AJ53" s="72"/>
      <c r="AK53" s="72"/>
      <c r="AL53" s="71"/>
      <c r="AM53" s="71" t="s">
        <v>995</v>
      </c>
      <c r="AN53" s="70"/>
      <c r="AO53" s="70"/>
      <c r="AP53" s="70"/>
      <c r="AQ53" s="70"/>
      <c r="AR53" s="70"/>
      <c r="AS53" s="70"/>
      <c r="AT53" s="70"/>
      <c r="AU53" s="70"/>
      <c r="AV53" s="70"/>
      <c r="AW53" s="70"/>
      <c r="AX53" s="75"/>
    </row>
    <row r="54" spans="1:50" s="77" customFormat="1" ht="99.95" customHeight="1" x14ac:dyDescent="0.2">
      <c r="A54" s="141" t="s">
        <v>1114</v>
      </c>
      <c r="B54" s="71" t="s">
        <v>983</v>
      </c>
      <c r="C54" s="72" t="s">
        <v>984</v>
      </c>
      <c r="D54" s="71" t="s">
        <v>985</v>
      </c>
      <c r="E54" s="71" t="s">
        <v>996</v>
      </c>
      <c r="F54" s="72">
        <v>0.5</v>
      </c>
      <c r="G54" s="72" t="s">
        <v>987</v>
      </c>
      <c r="H54" s="72" t="s">
        <v>525</v>
      </c>
      <c r="I54" s="72" t="s">
        <v>466</v>
      </c>
      <c r="J54" s="72" t="s">
        <v>988</v>
      </c>
      <c r="K54" s="72">
        <v>3358000</v>
      </c>
      <c r="L54" s="72" t="s">
        <v>989</v>
      </c>
      <c r="M54" s="122">
        <v>43466</v>
      </c>
      <c r="N54" s="73">
        <v>43830</v>
      </c>
      <c r="O54" s="72" t="s">
        <v>997</v>
      </c>
      <c r="P54" s="72" t="s">
        <v>998</v>
      </c>
      <c r="Q54" s="72"/>
      <c r="R54" s="72"/>
      <c r="S54" s="72">
        <v>1</v>
      </c>
      <c r="T54" s="72"/>
      <c r="U54" s="72">
        <v>1</v>
      </c>
      <c r="V54" s="74">
        <v>1</v>
      </c>
      <c r="W54" s="72"/>
      <c r="X54" s="123"/>
      <c r="Y54" s="72"/>
      <c r="Z54" s="72"/>
      <c r="AA54" s="72"/>
      <c r="AB54" s="72"/>
      <c r="AC54" s="71" t="s">
        <v>990</v>
      </c>
      <c r="AD54" s="71" t="s">
        <v>569</v>
      </c>
      <c r="AE54" s="72" t="s">
        <v>991</v>
      </c>
      <c r="AF54" s="72">
        <v>989</v>
      </c>
      <c r="AG54" s="72" t="s">
        <v>992</v>
      </c>
      <c r="AH54" s="71" t="s">
        <v>999</v>
      </c>
      <c r="AI54" s="72" t="s">
        <v>994</v>
      </c>
      <c r="AJ54" s="72"/>
      <c r="AK54" s="72"/>
      <c r="AL54" s="71"/>
      <c r="AM54" s="71" t="s">
        <v>995</v>
      </c>
      <c r="AN54" s="70"/>
      <c r="AO54" s="70"/>
      <c r="AP54" s="70"/>
      <c r="AQ54" s="70"/>
      <c r="AR54" s="70"/>
      <c r="AS54" s="70"/>
      <c r="AT54" s="70"/>
      <c r="AU54" s="70"/>
      <c r="AV54" s="70"/>
      <c r="AW54" s="70"/>
      <c r="AX54" s="75"/>
    </row>
    <row r="55" spans="1:50" s="76" customFormat="1" ht="99.95" customHeight="1" x14ac:dyDescent="0.2">
      <c r="A55" s="141" t="s">
        <v>1115</v>
      </c>
      <c r="B55" s="71" t="s">
        <v>983</v>
      </c>
      <c r="C55" s="72" t="s">
        <v>984</v>
      </c>
      <c r="D55" s="71" t="s">
        <v>985</v>
      </c>
      <c r="E55" s="71" t="s">
        <v>1000</v>
      </c>
      <c r="F55" s="72">
        <v>0.98</v>
      </c>
      <c r="G55" s="72" t="s">
        <v>763</v>
      </c>
      <c r="H55" s="72" t="s">
        <v>764</v>
      </c>
      <c r="I55" s="72" t="s">
        <v>466</v>
      </c>
      <c r="J55" s="72" t="s">
        <v>1001</v>
      </c>
      <c r="K55" s="72">
        <v>3123542740</v>
      </c>
      <c r="L55" s="72" t="s">
        <v>766</v>
      </c>
      <c r="M55" s="114">
        <v>42736</v>
      </c>
      <c r="N55" s="73">
        <v>43982</v>
      </c>
      <c r="O55" s="72" t="s">
        <v>1002</v>
      </c>
      <c r="P55" s="72" t="s">
        <v>1003</v>
      </c>
      <c r="Q55" s="72">
        <v>1</v>
      </c>
      <c r="R55" s="72">
        <v>1</v>
      </c>
      <c r="S55" s="72">
        <v>1</v>
      </c>
      <c r="T55" s="72">
        <v>1</v>
      </c>
      <c r="U55" s="72"/>
      <c r="V55" s="166"/>
      <c r="W55" s="72"/>
      <c r="X55" s="72"/>
      <c r="Y55" s="72"/>
      <c r="Z55" s="72"/>
      <c r="AA55" s="72"/>
      <c r="AB55" s="72"/>
      <c r="AC55" s="71"/>
      <c r="AD55" s="71" t="s">
        <v>769</v>
      </c>
      <c r="AE55" s="71"/>
      <c r="AF55" s="72">
        <v>1067</v>
      </c>
      <c r="AG55" s="72" t="s">
        <v>783</v>
      </c>
      <c r="AH55" s="71" t="s">
        <v>1004</v>
      </c>
      <c r="AI55" s="115">
        <f>1653000000-1020000000</f>
        <v>633000000</v>
      </c>
      <c r="AJ55" s="72" t="s">
        <v>1005</v>
      </c>
      <c r="AK55" s="72"/>
      <c r="AL55" s="71"/>
      <c r="AM55" s="71" t="s">
        <v>1006</v>
      </c>
      <c r="AN55" s="78"/>
      <c r="AO55" s="78"/>
      <c r="AP55" s="78"/>
      <c r="AQ55" s="78"/>
      <c r="AR55" s="78"/>
      <c r="AS55" s="78"/>
      <c r="AT55" s="78"/>
      <c r="AU55" s="78"/>
      <c r="AV55" s="78"/>
      <c r="AW55" s="78"/>
      <c r="AX55" s="81"/>
    </row>
    <row r="56" spans="1:50" s="76" customFormat="1" ht="99.95" customHeight="1" x14ac:dyDescent="0.2">
      <c r="A56" s="141" t="s">
        <v>1116</v>
      </c>
      <c r="B56" s="226" t="s">
        <v>1007</v>
      </c>
      <c r="C56" s="72" t="s">
        <v>1008</v>
      </c>
      <c r="D56" s="226" t="s">
        <v>985</v>
      </c>
      <c r="E56" s="226" t="s">
        <v>1009</v>
      </c>
      <c r="F56" s="72">
        <v>0.5</v>
      </c>
      <c r="G56" s="72" t="s">
        <v>1010</v>
      </c>
      <c r="H56" s="72" t="s">
        <v>1011</v>
      </c>
      <c r="I56" s="72" t="s">
        <v>466</v>
      </c>
      <c r="J56" s="72" t="s">
        <v>1012</v>
      </c>
      <c r="K56" s="72">
        <v>3795750</v>
      </c>
      <c r="L56" s="72" t="s">
        <v>1013</v>
      </c>
      <c r="M56" s="114">
        <v>42736</v>
      </c>
      <c r="N56" s="114">
        <v>44012</v>
      </c>
      <c r="O56" s="72" t="s">
        <v>1014</v>
      </c>
      <c r="P56" s="72" t="s">
        <v>1015</v>
      </c>
      <c r="Q56" s="79">
        <v>3229</v>
      </c>
      <c r="R56" s="72"/>
      <c r="S56" s="72"/>
      <c r="T56" s="72"/>
      <c r="U56" s="79">
        <v>3612</v>
      </c>
      <c r="V56" s="162">
        <f>U56/Q56</f>
        <v>1.1186125735521832</v>
      </c>
      <c r="W56" s="72"/>
      <c r="X56" s="72"/>
      <c r="Y56" s="72"/>
      <c r="Z56" s="72"/>
      <c r="AA56" s="72"/>
      <c r="AB56" s="72"/>
      <c r="AC56" s="71" t="s">
        <v>1016</v>
      </c>
      <c r="AD56" s="71" t="s">
        <v>1017</v>
      </c>
      <c r="AE56" s="71" t="s">
        <v>1018</v>
      </c>
      <c r="AF56" s="72">
        <v>999</v>
      </c>
      <c r="AG56" s="71" t="s">
        <v>1019</v>
      </c>
      <c r="AH56" s="71" t="s">
        <v>1020</v>
      </c>
      <c r="AI56" s="115">
        <v>11605728790</v>
      </c>
      <c r="AJ56" s="105">
        <v>9.2257142857142867E-3</v>
      </c>
      <c r="AK56" s="115">
        <f>28498.6483207144*U56</f>
        <v>102937117.73442042</v>
      </c>
      <c r="AL56" s="105">
        <f>+U56/350000</f>
        <v>1.0319999999999999E-2</v>
      </c>
      <c r="AM56" s="71" t="s">
        <v>1021</v>
      </c>
      <c r="AN56" s="78"/>
      <c r="AO56" s="78"/>
      <c r="AP56" s="78"/>
      <c r="AQ56" s="78"/>
      <c r="AR56" s="78"/>
      <c r="AS56" s="78"/>
      <c r="AT56" s="78"/>
      <c r="AU56" s="78"/>
      <c r="AV56" s="78"/>
      <c r="AW56" s="78"/>
      <c r="AX56" s="81"/>
    </row>
    <row r="57" spans="1:50" s="76" customFormat="1" ht="99.95" customHeight="1" x14ac:dyDescent="0.2">
      <c r="A57" s="141" t="s">
        <v>1117</v>
      </c>
      <c r="B57" s="227"/>
      <c r="C57" s="72" t="s">
        <v>1008</v>
      </c>
      <c r="D57" s="227"/>
      <c r="E57" s="227"/>
      <c r="F57" s="72">
        <v>0.5</v>
      </c>
      <c r="G57" s="72" t="s">
        <v>1010</v>
      </c>
      <c r="H57" s="72" t="s">
        <v>1011</v>
      </c>
      <c r="I57" s="72" t="s">
        <v>466</v>
      </c>
      <c r="J57" s="72" t="s">
        <v>1012</v>
      </c>
      <c r="K57" s="72">
        <v>3795750</v>
      </c>
      <c r="L57" s="72" t="s">
        <v>1013</v>
      </c>
      <c r="M57" s="114">
        <v>42736</v>
      </c>
      <c r="N57" s="114">
        <v>44012</v>
      </c>
      <c r="O57" s="72" t="s">
        <v>1022</v>
      </c>
      <c r="P57" s="72" t="s">
        <v>1023</v>
      </c>
      <c r="Q57" s="72">
        <v>88</v>
      </c>
      <c r="R57" s="72"/>
      <c r="S57" s="72"/>
      <c r="T57" s="72"/>
      <c r="U57" s="79">
        <v>101</v>
      </c>
      <c r="V57" s="168">
        <f>U57/Q57</f>
        <v>1.1477272727272727</v>
      </c>
      <c r="W57" s="72"/>
      <c r="X57" s="72"/>
      <c r="Y57" s="72"/>
      <c r="Z57" s="72"/>
      <c r="AA57" s="72"/>
      <c r="AB57" s="72"/>
      <c r="AC57" s="71" t="s">
        <v>1016</v>
      </c>
      <c r="AD57" s="71" t="s">
        <v>1017</v>
      </c>
      <c r="AE57" s="71" t="s">
        <v>1018</v>
      </c>
      <c r="AF57" s="72">
        <v>999</v>
      </c>
      <c r="AG57" s="71" t="s">
        <v>1019</v>
      </c>
      <c r="AH57" s="71" t="s">
        <v>1024</v>
      </c>
      <c r="AI57" s="115">
        <v>1195424649</v>
      </c>
      <c r="AJ57" s="105">
        <v>9.7777777777777783E-2</v>
      </c>
      <c r="AK57" s="115">
        <f>1150919.00775194*U57</f>
        <v>116242819.78294595</v>
      </c>
      <c r="AL57" s="105">
        <f>+U57/900</f>
        <v>0.11222222222222222</v>
      </c>
      <c r="AM57" s="71" t="s">
        <v>1021</v>
      </c>
      <c r="AN57" s="78"/>
      <c r="AO57" s="78"/>
      <c r="AP57" s="78"/>
      <c r="AQ57" s="78"/>
      <c r="AR57" s="78"/>
      <c r="AS57" s="78"/>
      <c r="AT57" s="78"/>
      <c r="AU57" s="78"/>
      <c r="AV57" s="78"/>
      <c r="AW57" s="78"/>
      <c r="AX57" s="81"/>
    </row>
    <row r="58" spans="1:50" s="76" customFormat="1" ht="99.95" customHeight="1" x14ac:dyDescent="0.2">
      <c r="A58" s="141" t="s">
        <v>1118</v>
      </c>
      <c r="B58" s="227"/>
      <c r="C58" s="72" t="s">
        <v>1008</v>
      </c>
      <c r="D58" s="227"/>
      <c r="E58" s="227"/>
      <c r="F58" s="72">
        <v>0.5</v>
      </c>
      <c r="G58" s="72" t="s">
        <v>1010</v>
      </c>
      <c r="H58" s="72" t="s">
        <v>1011</v>
      </c>
      <c r="I58" s="72" t="s">
        <v>466</v>
      </c>
      <c r="J58" s="72" t="s">
        <v>1025</v>
      </c>
      <c r="K58" s="72">
        <v>3795750</v>
      </c>
      <c r="L58" s="72" t="s">
        <v>1026</v>
      </c>
      <c r="M58" s="114">
        <v>42736</v>
      </c>
      <c r="N58" s="114">
        <v>44012</v>
      </c>
      <c r="O58" s="72" t="s">
        <v>1027</v>
      </c>
      <c r="P58" s="72" t="s">
        <v>1015</v>
      </c>
      <c r="Q58" s="72">
        <v>267</v>
      </c>
      <c r="R58" s="72"/>
      <c r="S58" s="72"/>
      <c r="T58" s="72"/>
      <c r="U58" s="79">
        <v>488</v>
      </c>
      <c r="V58" s="168">
        <f t="shared" ref="V58:V61" si="3">U58/Q58</f>
        <v>1.8277153558052435</v>
      </c>
      <c r="W58" s="72"/>
      <c r="X58" s="72"/>
      <c r="Y58" s="72"/>
      <c r="Z58" s="72"/>
      <c r="AA58" s="72"/>
      <c r="AB58" s="72"/>
      <c r="AC58" s="71" t="s">
        <v>1028</v>
      </c>
      <c r="AD58" s="71" t="s">
        <v>1029</v>
      </c>
      <c r="AE58" s="71" t="s">
        <v>1030</v>
      </c>
      <c r="AF58" s="72">
        <v>1017</v>
      </c>
      <c r="AG58" s="71" t="s">
        <v>1031</v>
      </c>
      <c r="AH58" s="71" t="s">
        <v>1032</v>
      </c>
      <c r="AI58" s="115">
        <v>9272280866</v>
      </c>
      <c r="AJ58" s="105">
        <v>3.8142857142857146E-4</v>
      </c>
      <c r="AK58" s="115">
        <f>7149.38311785671*U58</f>
        <v>3488898.9615140744</v>
      </c>
      <c r="AL58" s="105">
        <f>+U58/700000</f>
        <v>6.9714285714285711E-4</v>
      </c>
      <c r="AM58" s="71" t="s">
        <v>1033</v>
      </c>
      <c r="AN58" s="78"/>
      <c r="AO58" s="78"/>
      <c r="AP58" s="78"/>
      <c r="AQ58" s="78"/>
      <c r="AR58" s="78"/>
      <c r="AS58" s="78"/>
      <c r="AT58" s="78"/>
      <c r="AU58" s="78"/>
      <c r="AV58" s="78"/>
      <c r="AW58" s="78"/>
      <c r="AX58" s="81"/>
    </row>
    <row r="59" spans="1:50" s="77" customFormat="1" ht="99.95" customHeight="1" x14ac:dyDescent="0.2">
      <c r="A59" s="141" t="s">
        <v>1119</v>
      </c>
      <c r="B59" s="227"/>
      <c r="C59" s="72" t="s">
        <v>1008</v>
      </c>
      <c r="D59" s="227"/>
      <c r="E59" s="227"/>
      <c r="F59" s="72">
        <v>0.5</v>
      </c>
      <c r="G59" s="72" t="s">
        <v>1010</v>
      </c>
      <c r="H59" s="72" t="s">
        <v>1011</v>
      </c>
      <c r="I59" s="72" t="s">
        <v>466</v>
      </c>
      <c r="J59" s="72" t="s">
        <v>1025</v>
      </c>
      <c r="K59" s="72">
        <v>3795750</v>
      </c>
      <c r="L59" s="72" t="s">
        <v>1026</v>
      </c>
      <c r="M59" s="114">
        <v>42736</v>
      </c>
      <c r="N59" s="114">
        <v>44012</v>
      </c>
      <c r="O59" s="72" t="s">
        <v>1034</v>
      </c>
      <c r="P59" s="72" t="s">
        <v>1023</v>
      </c>
      <c r="Q59" s="72">
        <v>127</v>
      </c>
      <c r="R59" s="72"/>
      <c r="S59" s="72"/>
      <c r="T59" s="72"/>
      <c r="U59" s="79">
        <v>140</v>
      </c>
      <c r="V59" s="168">
        <f t="shared" si="3"/>
        <v>1.1023622047244095</v>
      </c>
      <c r="W59" s="72"/>
      <c r="X59" s="72"/>
      <c r="Y59" s="72"/>
      <c r="Z59" s="72"/>
      <c r="AA59" s="72"/>
      <c r="AB59" s="72"/>
      <c r="AC59" s="71" t="s">
        <v>1028</v>
      </c>
      <c r="AD59" s="71" t="s">
        <v>1029</v>
      </c>
      <c r="AE59" s="71" t="s">
        <v>1030</v>
      </c>
      <c r="AF59" s="72">
        <v>1017</v>
      </c>
      <c r="AG59" s="71" t="s">
        <v>1031</v>
      </c>
      <c r="AH59" s="71" t="s">
        <v>1035</v>
      </c>
      <c r="AI59" s="115">
        <v>9616546888</v>
      </c>
      <c r="AJ59" s="105">
        <v>1.1441441441441441E-2</v>
      </c>
      <c r="AK59" s="115">
        <f>778620.971895425*U59</f>
        <v>109006936.0653595</v>
      </c>
      <c r="AL59" s="105">
        <f>+U59/11100</f>
        <v>1.2612612612612612E-2</v>
      </c>
      <c r="AM59" s="71" t="s">
        <v>1033</v>
      </c>
      <c r="AN59" s="70"/>
      <c r="AO59" s="70"/>
      <c r="AP59" s="70"/>
      <c r="AQ59" s="70"/>
      <c r="AR59" s="70"/>
      <c r="AS59" s="70"/>
      <c r="AT59" s="70"/>
      <c r="AU59" s="70"/>
      <c r="AV59" s="70"/>
      <c r="AW59" s="70"/>
      <c r="AX59" s="75"/>
    </row>
    <row r="60" spans="1:50" s="77" customFormat="1" ht="99.95" customHeight="1" x14ac:dyDescent="0.2">
      <c r="A60" s="141" t="s">
        <v>1120</v>
      </c>
      <c r="B60" s="227"/>
      <c r="C60" s="72" t="s">
        <v>1008</v>
      </c>
      <c r="D60" s="227"/>
      <c r="E60" s="227"/>
      <c r="F60" s="72">
        <v>0.5</v>
      </c>
      <c r="G60" s="72" t="s">
        <v>1010</v>
      </c>
      <c r="H60" s="72" t="s">
        <v>1011</v>
      </c>
      <c r="I60" s="72" t="s">
        <v>466</v>
      </c>
      <c r="J60" s="72" t="s">
        <v>1012</v>
      </c>
      <c r="K60" s="72">
        <v>3795750</v>
      </c>
      <c r="L60" s="72" t="s">
        <v>1013</v>
      </c>
      <c r="M60" s="114">
        <v>42736</v>
      </c>
      <c r="N60" s="114">
        <v>44012</v>
      </c>
      <c r="O60" s="72" t="s">
        <v>1036</v>
      </c>
      <c r="P60" s="72" t="s">
        <v>1015</v>
      </c>
      <c r="Q60" s="79">
        <v>113303</v>
      </c>
      <c r="R60" s="72"/>
      <c r="S60" s="72"/>
      <c r="T60" s="72"/>
      <c r="U60" s="79">
        <v>118702</v>
      </c>
      <c r="V60" s="168">
        <f t="shared" si="3"/>
        <v>1.0476509889411578</v>
      </c>
      <c r="W60" s="72"/>
      <c r="X60" s="72"/>
      <c r="Y60" s="72"/>
      <c r="Z60" s="72"/>
      <c r="AA60" s="72"/>
      <c r="AB60" s="72"/>
      <c r="AC60" s="71" t="s">
        <v>1037</v>
      </c>
      <c r="AD60" s="71" t="s">
        <v>1029</v>
      </c>
      <c r="AE60" s="71" t="s">
        <v>1030</v>
      </c>
      <c r="AF60" s="72">
        <v>996</v>
      </c>
      <c r="AG60" s="71" t="s">
        <v>1038</v>
      </c>
      <c r="AH60" s="71" t="s">
        <v>1039</v>
      </c>
      <c r="AI60" s="115">
        <v>3326442810</v>
      </c>
      <c r="AJ60" s="105">
        <v>0.25178444444444442</v>
      </c>
      <c r="AK60" s="115">
        <f>6735.89312220938*U60</f>
        <v>799563985.39249778</v>
      </c>
      <c r="AL60" s="105">
        <f>+U60/450000</f>
        <v>0.2637822222222222</v>
      </c>
      <c r="AM60" s="71" t="s">
        <v>1040</v>
      </c>
      <c r="AN60" s="70"/>
      <c r="AO60" s="70"/>
      <c r="AP60" s="70"/>
      <c r="AQ60" s="70"/>
      <c r="AR60" s="70"/>
      <c r="AS60" s="70"/>
      <c r="AT60" s="70"/>
      <c r="AU60" s="70"/>
      <c r="AV60" s="70"/>
      <c r="AW60" s="70"/>
      <c r="AX60" s="75"/>
    </row>
    <row r="61" spans="1:50" s="77" customFormat="1" ht="99.95" customHeight="1" x14ac:dyDescent="0.2">
      <c r="A61" s="141" t="s">
        <v>1121</v>
      </c>
      <c r="B61" s="228"/>
      <c r="C61" s="72" t="s">
        <v>1008</v>
      </c>
      <c r="D61" s="228"/>
      <c r="E61" s="228"/>
      <c r="F61" s="72">
        <v>0.5</v>
      </c>
      <c r="G61" s="72" t="s">
        <v>1010</v>
      </c>
      <c r="H61" s="72" t="s">
        <v>1011</v>
      </c>
      <c r="I61" s="72" t="s">
        <v>466</v>
      </c>
      <c r="J61" s="72" t="s">
        <v>1012</v>
      </c>
      <c r="K61" s="72">
        <v>3795750</v>
      </c>
      <c r="L61" s="72" t="s">
        <v>1013</v>
      </c>
      <c r="M61" s="114">
        <v>42736</v>
      </c>
      <c r="N61" s="114">
        <v>44012</v>
      </c>
      <c r="O61" s="72" t="s">
        <v>1041</v>
      </c>
      <c r="P61" s="72" t="s">
        <v>1023</v>
      </c>
      <c r="Q61" s="79">
        <v>1209</v>
      </c>
      <c r="R61" s="72"/>
      <c r="S61" s="72"/>
      <c r="T61" s="72"/>
      <c r="U61" s="79">
        <v>1227</v>
      </c>
      <c r="V61" s="168">
        <f t="shared" si="3"/>
        <v>1.0148883374689825</v>
      </c>
      <c r="W61" s="72"/>
      <c r="X61" s="72"/>
      <c r="Y61" s="72"/>
      <c r="Z61" s="72"/>
      <c r="AA61" s="72"/>
      <c r="AB61" s="72"/>
      <c r="AC61" s="71" t="s">
        <v>1037</v>
      </c>
      <c r="AD61" s="71" t="s">
        <v>1029</v>
      </c>
      <c r="AE61" s="71" t="s">
        <v>1030</v>
      </c>
      <c r="AF61" s="72">
        <v>996</v>
      </c>
      <c r="AG61" s="71" t="s">
        <v>1038</v>
      </c>
      <c r="AH61" s="71" t="s">
        <v>1042</v>
      </c>
      <c r="AI61" s="115">
        <v>927885000</v>
      </c>
      <c r="AJ61" s="105">
        <v>0.11019961717254581</v>
      </c>
      <c r="AK61" s="115">
        <f>83357.8469267675*U61</f>
        <v>102280078.17914371</v>
      </c>
      <c r="AL61" s="105">
        <f>+U61/10971</f>
        <v>0.11184030626196335</v>
      </c>
      <c r="AM61" s="71" t="s">
        <v>1040</v>
      </c>
      <c r="AN61" s="70"/>
      <c r="AO61" s="70"/>
      <c r="AP61" s="70"/>
      <c r="AQ61" s="70"/>
      <c r="AR61" s="70"/>
      <c r="AS61" s="70"/>
      <c r="AT61" s="70"/>
      <c r="AU61" s="70"/>
      <c r="AV61" s="70"/>
      <c r="AW61" s="70"/>
      <c r="AX61" s="75"/>
    </row>
    <row r="62" spans="1:50" s="77" customFormat="1" ht="137.25" customHeight="1" x14ac:dyDescent="0.2">
      <c r="A62" s="141" t="s">
        <v>1072</v>
      </c>
      <c r="B62" s="71" t="s">
        <v>859</v>
      </c>
      <c r="C62" s="72" t="s">
        <v>860</v>
      </c>
      <c r="D62" s="71" t="s">
        <v>761</v>
      </c>
      <c r="E62" s="71" t="s">
        <v>861</v>
      </c>
      <c r="F62" s="72">
        <v>0.98</v>
      </c>
      <c r="G62" s="72" t="s">
        <v>563</v>
      </c>
      <c r="H62" s="72" t="s">
        <v>564</v>
      </c>
      <c r="I62" s="72" t="s">
        <v>466</v>
      </c>
      <c r="J62" s="72" t="s">
        <v>565</v>
      </c>
      <c r="K62" s="72">
        <v>3132374727</v>
      </c>
      <c r="L62" s="72" t="s">
        <v>566</v>
      </c>
      <c r="M62" s="73">
        <v>42522</v>
      </c>
      <c r="N62" s="73">
        <v>43830</v>
      </c>
      <c r="O62" s="72" t="s">
        <v>862</v>
      </c>
      <c r="P62" s="72" t="s">
        <v>863</v>
      </c>
      <c r="Q62" s="74">
        <v>1</v>
      </c>
      <c r="R62" s="74">
        <v>1</v>
      </c>
      <c r="S62" s="74">
        <v>1</v>
      </c>
      <c r="T62" s="74">
        <v>1</v>
      </c>
      <c r="U62" s="72">
        <v>725</v>
      </c>
      <c r="V62" s="164"/>
      <c r="W62" s="72"/>
      <c r="X62" s="72"/>
      <c r="Y62" s="72"/>
      <c r="Z62" s="72"/>
      <c r="AA62" s="72"/>
      <c r="AB62" s="72"/>
      <c r="AC62" s="71"/>
      <c r="AD62" s="71" t="s">
        <v>569</v>
      </c>
      <c r="AE62" s="71"/>
      <c r="AF62" s="72">
        <v>1108</v>
      </c>
      <c r="AG62" s="72" t="s">
        <v>570</v>
      </c>
      <c r="AH62" s="89" t="s">
        <v>864</v>
      </c>
      <c r="AI62" s="90">
        <v>3281767869</v>
      </c>
      <c r="AJ62" s="74">
        <v>1</v>
      </c>
      <c r="AK62" s="90" t="s">
        <v>865</v>
      </c>
      <c r="AL62" s="71" t="s">
        <v>866</v>
      </c>
      <c r="AM62" s="89" t="s">
        <v>573</v>
      </c>
      <c r="AN62" s="70"/>
      <c r="AO62" s="70"/>
      <c r="AP62" s="70"/>
      <c r="AQ62" s="70"/>
      <c r="AR62" s="70"/>
      <c r="AS62" s="70"/>
      <c r="AT62" s="70"/>
      <c r="AU62" s="70"/>
      <c r="AV62" s="70"/>
      <c r="AW62" s="70"/>
      <c r="AX62" s="75"/>
    </row>
    <row r="63" spans="1:50" s="77" customFormat="1" ht="147" customHeight="1" x14ac:dyDescent="0.2">
      <c r="A63" s="141" t="s">
        <v>1122</v>
      </c>
      <c r="B63" s="71" t="s">
        <v>859</v>
      </c>
      <c r="C63" s="72" t="s">
        <v>860</v>
      </c>
      <c r="D63" s="71" t="s">
        <v>761</v>
      </c>
      <c r="E63" s="71" t="s">
        <v>867</v>
      </c>
      <c r="F63" s="72">
        <v>0.5</v>
      </c>
      <c r="G63" s="72" t="s">
        <v>563</v>
      </c>
      <c r="H63" s="72" t="s">
        <v>868</v>
      </c>
      <c r="I63" s="72" t="s">
        <v>466</v>
      </c>
      <c r="J63" s="72" t="s">
        <v>869</v>
      </c>
      <c r="K63" s="72">
        <v>3006975592</v>
      </c>
      <c r="L63" s="72" t="s">
        <v>870</v>
      </c>
      <c r="M63" s="73">
        <v>42522</v>
      </c>
      <c r="N63" s="73">
        <v>43981</v>
      </c>
      <c r="O63" s="72" t="s">
        <v>871</v>
      </c>
      <c r="P63" s="72" t="s">
        <v>872</v>
      </c>
      <c r="Q63" s="95">
        <v>200</v>
      </c>
      <c r="R63" s="72" t="s">
        <v>874</v>
      </c>
      <c r="S63" s="72" t="s">
        <v>875</v>
      </c>
      <c r="T63" s="72" t="s">
        <v>876</v>
      </c>
      <c r="U63" s="72" t="s">
        <v>873</v>
      </c>
      <c r="V63" s="164"/>
      <c r="W63" s="72"/>
      <c r="X63" s="72"/>
      <c r="Y63" s="72"/>
      <c r="Z63" s="72"/>
      <c r="AA63" s="72"/>
      <c r="AB63" s="72"/>
      <c r="AC63" s="71"/>
      <c r="AD63" s="71" t="s">
        <v>877</v>
      </c>
      <c r="AE63" s="71"/>
      <c r="AF63" s="72" t="s">
        <v>878</v>
      </c>
      <c r="AG63" s="72" t="s">
        <v>879</v>
      </c>
      <c r="AH63" s="71" t="s">
        <v>880</v>
      </c>
      <c r="AI63" s="72"/>
      <c r="AJ63" s="72"/>
      <c r="AK63" s="72"/>
      <c r="AL63" s="71"/>
      <c r="AM63" s="71" t="s">
        <v>881</v>
      </c>
      <c r="AN63" s="70"/>
      <c r="AO63" s="70"/>
      <c r="AP63" s="70"/>
      <c r="AQ63" s="70"/>
      <c r="AR63" s="70"/>
      <c r="AS63" s="70"/>
      <c r="AT63" s="70"/>
      <c r="AU63" s="70"/>
      <c r="AV63" s="70"/>
      <c r="AW63" s="70"/>
      <c r="AX63" s="75"/>
    </row>
    <row r="64" spans="1:50" s="77" customFormat="1" ht="99.95" customHeight="1" x14ac:dyDescent="0.2">
      <c r="A64" s="141" t="s">
        <v>1123</v>
      </c>
      <c r="B64" s="71" t="s">
        <v>859</v>
      </c>
      <c r="C64" s="72" t="s">
        <v>882</v>
      </c>
      <c r="D64" s="71" t="s">
        <v>761</v>
      </c>
      <c r="E64" s="71" t="s">
        <v>883</v>
      </c>
      <c r="F64" s="72">
        <v>0.98</v>
      </c>
      <c r="G64" s="72" t="s">
        <v>763</v>
      </c>
      <c r="H64" s="72" t="s">
        <v>764</v>
      </c>
      <c r="I64" s="72" t="s">
        <v>466</v>
      </c>
      <c r="J64" s="72" t="s">
        <v>765</v>
      </c>
      <c r="K64" s="72">
        <v>3123542740</v>
      </c>
      <c r="L64" s="72" t="s">
        <v>766</v>
      </c>
      <c r="M64" s="114">
        <v>42736</v>
      </c>
      <c r="N64" s="114">
        <v>43982</v>
      </c>
      <c r="O64" s="72" t="s">
        <v>884</v>
      </c>
      <c r="P64" s="72" t="s">
        <v>885</v>
      </c>
      <c r="Q64" s="74">
        <v>1</v>
      </c>
      <c r="R64" s="74">
        <v>1</v>
      </c>
      <c r="S64" s="74">
        <v>1</v>
      </c>
      <c r="T64" s="74">
        <v>1</v>
      </c>
      <c r="U64" s="72"/>
      <c r="V64" s="164"/>
      <c r="W64" s="72"/>
      <c r="X64" s="72"/>
      <c r="Y64" s="72"/>
      <c r="Z64" s="72"/>
      <c r="AA64" s="72"/>
      <c r="AB64" s="72"/>
      <c r="AC64" s="71"/>
      <c r="AD64" s="71" t="s">
        <v>769</v>
      </c>
      <c r="AE64" s="71"/>
      <c r="AF64" s="72" t="s">
        <v>886</v>
      </c>
      <c r="AG64" s="72" t="s">
        <v>887</v>
      </c>
      <c r="AH64" s="71" t="s">
        <v>888</v>
      </c>
      <c r="AI64" s="121">
        <f>12557000000-730000000</f>
        <v>11827000000</v>
      </c>
      <c r="AJ64" s="72" t="s">
        <v>466</v>
      </c>
      <c r="AK64" s="72" t="s">
        <v>466</v>
      </c>
      <c r="AL64" s="72" t="s">
        <v>889</v>
      </c>
      <c r="AM64" s="71" t="s">
        <v>774</v>
      </c>
      <c r="AN64" s="70"/>
      <c r="AO64" s="70"/>
      <c r="AP64" s="70"/>
      <c r="AQ64" s="70"/>
      <c r="AR64" s="70"/>
      <c r="AS64" s="70"/>
      <c r="AT64" s="70"/>
      <c r="AU64" s="70"/>
      <c r="AV64" s="70"/>
      <c r="AW64" s="70"/>
      <c r="AX64" s="75"/>
    </row>
    <row r="65" spans="1:50" s="77" customFormat="1" ht="99.95" customHeight="1" x14ac:dyDescent="0.2">
      <c r="A65" s="141" t="s">
        <v>1124</v>
      </c>
      <c r="B65" s="71" t="s">
        <v>759</v>
      </c>
      <c r="C65" s="72" t="s">
        <v>760</v>
      </c>
      <c r="D65" s="71" t="s">
        <v>761</v>
      </c>
      <c r="E65" s="71" t="s">
        <v>762</v>
      </c>
      <c r="F65" s="72">
        <v>0.98</v>
      </c>
      <c r="G65" s="72" t="s">
        <v>763</v>
      </c>
      <c r="H65" s="72" t="s">
        <v>764</v>
      </c>
      <c r="I65" s="72" t="s">
        <v>466</v>
      </c>
      <c r="J65" s="72" t="s">
        <v>765</v>
      </c>
      <c r="K65" s="72">
        <v>3123542740</v>
      </c>
      <c r="L65" s="72" t="s">
        <v>766</v>
      </c>
      <c r="M65" s="114">
        <v>42736</v>
      </c>
      <c r="N65" s="114">
        <v>43982</v>
      </c>
      <c r="O65" s="72" t="s">
        <v>767</v>
      </c>
      <c r="P65" s="72" t="s">
        <v>768</v>
      </c>
      <c r="Q65" s="74">
        <v>1</v>
      </c>
      <c r="R65" s="74">
        <v>1</v>
      </c>
      <c r="S65" s="74">
        <v>1</v>
      </c>
      <c r="T65" s="74">
        <v>1</v>
      </c>
      <c r="U65" s="74">
        <v>1</v>
      </c>
      <c r="V65" s="162">
        <f>U65/Q65</f>
        <v>1</v>
      </c>
      <c r="W65" s="72"/>
      <c r="X65" s="72"/>
      <c r="Y65" s="72"/>
      <c r="Z65" s="72"/>
      <c r="AA65" s="72"/>
      <c r="AB65" s="72"/>
      <c r="AC65" s="71"/>
      <c r="AD65" s="71" t="s">
        <v>769</v>
      </c>
      <c r="AE65" s="71"/>
      <c r="AF65" s="72" t="s">
        <v>770</v>
      </c>
      <c r="AG65" s="72" t="s">
        <v>771</v>
      </c>
      <c r="AH65" s="71" t="s">
        <v>772</v>
      </c>
      <c r="AI65" s="115">
        <f>2149000000-569000000</f>
        <v>1580000000</v>
      </c>
      <c r="AJ65" s="72" t="s">
        <v>466</v>
      </c>
      <c r="AK65" s="72" t="s">
        <v>466</v>
      </c>
      <c r="AL65" s="72" t="s">
        <v>773</v>
      </c>
      <c r="AM65" s="71" t="s">
        <v>774</v>
      </c>
      <c r="AN65" s="70"/>
      <c r="AO65" s="70"/>
      <c r="AP65" s="70"/>
      <c r="AQ65" s="70"/>
      <c r="AR65" s="70"/>
      <c r="AS65" s="70"/>
      <c r="AT65" s="70"/>
      <c r="AU65" s="70"/>
      <c r="AV65" s="70"/>
      <c r="AW65" s="70"/>
      <c r="AX65" s="75"/>
    </row>
    <row r="66" spans="1:50" s="77" customFormat="1" ht="99.95" customHeight="1" x14ac:dyDescent="0.2">
      <c r="A66" s="141" t="s">
        <v>1125</v>
      </c>
      <c r="B66" s="71" t="s">
        <v>759</v>
      </c>
      <c r="C66" s="72" t="s">
        <v>760</v>
      </c>
      <c r="D66" s="71" t="s">
        <v>761</v>
      </c>
      <c r="E66" s="71" t="s">
        <v>775</v>
      </c>
      <c r="F66" s="72">
        <v>0.98</v>
      </c>
      <c r="G66" s="72" t="s">
        <v>763</v>
      </c>
      <c r="H66" s="72" t="s">
        <v>764</v>
      </c>
      <c r="I66" s="72" t="s">
        <v>466</v>
      </c>
      <c r="J66" s="72" t="s">
        <v>765</v>
      </c>
      <c r="K66" s="72">
        <v>3123542740</v>
      </c>
      <c r="L66" s="72" t="s">
        <v>766</v>
      </c>
      <c r="M66" s="114">
        <v>42736</v>
      </c>
      <c r="N66" s="114">
        <v>43982</v>
      </c>
      <c r="O66" s="72" t="s">
        <v>776</v>
      </c>
      <c r="P66" s="72" t="s">
        <v>777</v>
      </c>
      <c r="Q66" s="74">
        <v>1</v>
      </c>
      <c r="R66" s="74">
        <v>1</v>
      </c>
      <c r="S66" s="74">
        <v>1</v>
      </c>
      <c r="T66" s="74">
        <v>1</v>
      </c>
      <c r="U66" s="74">
        <v>1</v>
      </c>
      <c r="V66" s="162">
        <f t="shared" ref="V66:V67" si="4">U66/Q66</f>
        <v>1</v>
      </c>
      <c r="W66" s="72"/>
      <c r="X66" s="72"/>
      <c r="Y66" s="72"/>
      <c r="Z66" s="72"/>
      <c r="AA66" s="72"/>
      <c r="AB66" s="72"/>
      <c r="AC66" s="71"/>
      <c r="AD66" s="71" t="s">
        <v>769</v>
      </c>
      <c r="AE66" s="71"/>
      <c r="AF66" s="72" t="s">
        <v>770</v>
      </c>
      <c r="AG66" s="72" t="s">
        <v>771</v>
      </c>
      <c r="AH66" s="71" t="s">
        <v>778</v>
      </c>
      <c r="AI66" s="115">
        <f>1159000000-152000000</f>
        <v>1007000000</v>
      </c>
      <c r="AJ66" s="72" t="s">
        <v>466</v>
      </c>
      <c r="AK66" s="72" t="s">
        <v>466</v>
      </c>
      <c r="AL66" s="120" t="s">
        <v>779</v>
      </c>
      <c r="AM66" s="161" t="s">
        <v>774</v>
      </c>
      <c r="AN66" s="70"/>
      <c r="AO66" s="70"/>
      <c r="AP66" s="70"/>
      <c r="AQ66" s="70"/>
      <c r="AR66" s="70"/>
      <c r="AS66" s="70"/>
      <c r="AT66" s="70"/>
      <c r="AU66" s="70"/>
      <c r="AV66" s="70"/>
      <c r="AW66" s="70"/>
      <c r="AX66" s="75"/>
    </row>
    <row r="67" spans="1:50" s="77" customFormat="1" ht="99.95" customHeight="1" x14ac:dyDescent="0.2">
      <c r="A67" s="141" t="s">
        <v>1126</v>
      </c>
      <c r="B67" s="71" t="s">
        <v>759</v>
      </c>
      <c r="C67" s="72" t="s">
        <v>760</v>
      </c>
      <c r="D67" s="71" t="s">
        <v>761</v>
      </c>
      <c r="E67" s="71" t="s">
        <v>780</v>
      </c>
      <c r="F67" s="72">
        <v>0.98</v>
      </c>
      <c r="G67" s="72" t="s">
        <v>763</v>
      </c>
      <c r="H67" s="72" t="s">
        <v>764</v>
      </c>
      <c r="I67" s="72" t="s">
        <v>466</v>
      </c>
      <c r="J67" s="72" t="s">
        <v>765</v>
      </c>
      <c r="K67" s="72">
        <v>3123542740</v>
      </c>
      <c r="L67" s="72" t="s">
        <v>766</v>
      </c>
      <c r="M67" s="114">
        <v>42736</v>
      </c>
      <c r="N67" s="114">
        <v>43982</v>
      </c>
      <c r="O67" s="72" t="s">
        <v>781</v>
      </c>
      <c r="P67" s="72" t="s">
        <v>782</v>
      </c>
      <c r="Q67" s="74">
        <v>1</v>
      </c>
      <c r="R67" s="74">
        <v>1</v>
      </c>
      <c r="S67" s="74">
        <v>1</v>
      </c>
      <c r="T67" s="74">
        <v>1</v>
      </c>
      <c r="U67" s="74">
        <v>1</v>
      </c>
      <c r="V67" s="162">
        <f t="shared" si="4"/>
        <v>1</v>
      </c>
      <c r="W67" s="72"/>
      <c r="X67" s="72"/>
      <c r="Y67" s="72"/>
      <c r="Z67" s="72"/>
      <c r="AA67" s="72"/>
      <c r="AB67" s="72"/>
      <c r="AC67" s="71"/>
      <c r="AD67" s="71" t="s">
        <v>769</v>
      </c>
      <c r="AE67" s="71"/>
      <c r="AF67" s="72">
        <v>1067</v>
      </c>
      <c r="AG67" s="72" t="s">
        <v>783</v>
      </c>
      <c r="AH67" s="71" t="s">
        <v>784</v>
      </c>
      <c r="AI67" s="115">
        <f>1163000000-191000000</f>
        <v>972000000</v>
      </c>
      <c r="AJ67" s="72" t="s">
        <v>466</v>
      </c>
      <c r="AK67" s="72" t="s">
        <v>466</v>
      </c>
      <c r="AL67" s="72" t="s">
        <v>785</v>
      </c>
      <c r="AM67" s="71" t="s">
        <v>774</v>
      </c>
      <c r="AN67" s="70"/>
      <c r="AO67" s="70"/>
      <c r="AP67" s="70"/>
      <c r="AQ67" s="70"/>
      <c r="AR67" s="70"/>
      <c r="AS67" s="70"/>
      <c r="AT67" s="70"/>
      <c r="AU67" s="70"/>
      <c r="AV67" s="70"/>
      <c r="AW67" s="70"/>
      <c r="AX67" s="75"/>
    </row>
    <row r="68" spans="1:50" s="77" customFormat="1" ht="99.95" customHeight="1" x14ac:dyDescent="0.2">
      <c r="A68" s="141" t="s">
        <v>1127</v>
      </c>
      <c r="B68" s="89" t="s">
        <v>759</v>
      </c>
      <c r="C68" s="72" t="s">
        <v>760</v>
      </c>
      <c r="D68" s="89" t="s">
        <v>761</v>
      </c>
      <c r="E68" s="71" t="s">
        <v>786</v>
      </c>
      <c r="F68" s="72">
        <v>0.98</v>
      </c>
      <c r="G68" s="72" t="s">
        <v>787</v>
      </c>
      <c r="H68" s="72" t="s">
        <v>788</v>
      </c>
      <c r="I68" s="72" t="s">
        <v>466</v>
      </c>
      <c r="J68" s="72" t="s">
        <v>789</v>
      </c>
      <c r="K68" s="72" t="s">
        <v>790</v>
      </c>
      <c r="L68" s="72" t="s">
        <v>791</v>
      </c>
      <c r="M68" s="73">
        <v>42522</v>
      </c>
      <c r="N68" s="73">
        <v>43982</v>
      </c>
      <c r="O68" s="72" t="s">
        <v>792</v>
      </c>
      <c r="P68" s="72" t="s">
        <v>793</v>
      </c>
      <c r="Q68" s="74">
        <v>1</v>
      </c>
      <c r="R68" s="74">
        <v>1</v>
      </c>
      <c r="S68" s="74">
        <v>1</v>
      </c>
      <c r="T68" s="74">
        <v>1</v>
      </c>
      <c r="U68" s="72">
        <v>6692</v>
      </c>
      <c r="V68" s="164"/>
      <c r="W68" s="72"/>
      <c r="X68" s="72"/>
      <c r="Y68" s="72"/>
      <c r="Z68" s="72"/>
      <c r="AA68" s="72"/>
      <c r="AB68" s="72"/>
      <c r="AC68" s="89" t="s">
        <v>794</v>
      </c>
      <c r="AD68" s="89" t="s">
        <v>795</v>
      </c>
      <c r="AE68" s="89" t="s">
        <v>796</v>
      </c>
      <c r="AF68" s="72">
        <v>1013</v>
      </c>
      <c r="AG68" s="72" t="s">
        <v>797</v>
      </c>
      <c r="AH68" s="89" t="s">
        <v>798</v>
      </c>
      <c r="AI68" s="116">
        <v>1746846667</v>
      </c>
      <c r="AJ68" s="95" t="s">
        <v>555</v>
      </c>
      <c r="AK68" s="116">
        <v>1746803334</v>
      </c>
      <c r="AL68" s="71" t="s">
        <v>799</v>
      </c>
      <c r="AM68" s="89" t="s">
        <v>800</v>
      </c>
      <c r="AN68" s="70"/>
      <c r="AO68" s="70"/>
      <c r="AP68" s="70"/>
      <c r="AQ68" s="70"/>
      <c r="AR68" s="70"/>
      <c r="AS68" s="70"/>
      <c r="AT68" s="70"/>
      <c r="AU68" s="70"/>
      <c r="AV68" s="70"/>
      <c r="AW68" s="70"/>
      <c r="AX68" s="75"/>
    </row>
    <row r="69" spans="1:50" s="77" customFormat="1" ht="99.95" customHeight="1" x14ac:dyDescent="0.2">
      <c r="A69" s="141" t="s">
        <v>1128</v>
      </c>
      <c r="B69" s="71" t="s">
        <v>759</v>
      </c>
      <c r="C69" s="72" t="s">
        <v>760</v>
      </c>
      <c r="D69" s="71" t="s">
        <v>761</v>
      </c>
      <c r="E69" s="71" t="s">
        <v>801</v>
      </c>
      <c r="F69" s="72">
        <v>0.98</v>
      </c>
      <c r="G69" s="72" t="s">
        <v>787</v>
      </c>
      <c r="H69" s="72" t="s">
        <v>788</v>
      </c>
      <c r="I69" s="72" t="s">
        <v>466</v>
      </c>
      <c r="J69" s="72" t="s">
        <v>789</v>
      </c>
      <c r="K69" s="72" t="s">
        <v>790</v>
      </c>
      <c r="L69" s="72" t="s">
        <v>791</v>
      </c>
      <c r="M69" s="73">
        <v>42522</v>
      </c>
      <c r="N69" s="73">
        <v>43982</v>
      </c>
      <c r="O69" s="72" t="s">
        <v>802</v>
      </c>
      <c r="P69" s="72" t="s">
        <v>803</v>
      </c>
      <c r="Q69" s="72">
        <v>27</v>
      </c>
      <c r="R69" s="72">
        <v>25</v>
      </c>
      <c r="S69" s="72">
        <v>50</v>
      </c>
      <c r="T69" s="72">
        <v>25</v>
      </c>
      <c r="U69" s="72">
        <v>27</v>
      </c>
      <c r="V69" s="126">
        <f>U69/Q69</f>
        <v>1</v>
      </c>
      <c r="W69" s="72"/>
      <c r="X69" s="72"/>
      <c r="Y69" s="72"/>
      <c r="Z69" s="72"/>
      <c r="AA69" s="72"/>
      <c r="AB69" s="72"/>
      <c r="AC69" s="71" t="s">
        <v>794</v>
      </c>
      <c r="AD69" s="71" t="s">
        <v>795</v>
      </c>
      <c r="AE69" s="89" t="s">
        <v>796</v>
      </c>
      <c r="AF69" s="72">
        <v>1014</v>
      </c>
      <c r="AG69" s="72" t="s">
        <v>804</v>
      </c>
      <c r="AH69" s="71" t="s">
        <v>805</v>
      </c>
      <c r="AI69" s="117">
        <v>2731600000</v>
      </c>
      <c r="AJ69" s="74">
        <f t="shared" ref="AJ69:AJ74" si="5">+AK69/AI69</f>
        <v>0.15722722177478402</v>
      </c>
      <c r="AK69" s="118">
        <v>429481879</v>
      </c>
      <c r="AL69" s="89" t="s">
        <v>806</v>
      </c>
      <c r="AM69" s="71" t="s">
        <v>807</v>
      </c>
      <c r="AN69" s="70"/>
      <c r="AO69" s="70"/>
      <c r="AP69" s="70"/>
      <c r="AQ69" s="70"/>
      <c r="AR69" s="70"/>
      <c r="AS69" s="70"/>
      <c r="AT69" s="70"/>
      <c r="AU69" s="70"/>
      <c r="AV69" s="70"/>
      <c r="AW69" s="70"/>
      <c r="AX69" s="75"/>
    </row>
    <row r="70" spans="1:50" s="77" customFormat="1" ht="99.95" customHeight="1" x14ac:dyDescent="0.2">
      <c r="A70" s="141" t="s">
        <v>1129</v>
      </c>
      <c r="B70" s="71" t="s">
        <v>759</v>
      </c>
      <c r="C70" s="72" t="s">
        <v>760</v>
      </c>
      <c r="D70" s="71" t="s">
        <v>761</v>
      </c>
      <c r="E70" s="71" t="s">
        <v>808</v>
      </c>
      <c r="F70" s="72">
        <v>0.98</v>
      </c>
      <c r="G70" s="72" t="s">
        <v>787</v>
      </c>
      <c r="H70" s="72" t="s">
        <v>788</v>
      </c>
      <c r="I70" s="72" t="s">
        <v>466</v>
      </c>
      <c r="J70" s="72" t="s">
        <v>789</v>
      </c>
      <c r="K70" s="72" t="s">
        <v>790</v>
      </c>
      <c r="L70" s="72" t="s">
        <v>791</v>
      </c>
      <c r="M70" s="73">
        <v>42522</v>
      </c>
      <c r="N70" s="73">
        <v>43982</v>
      </c>
      <c r="O70" s="72" t="s">
        <v>809</v>
      </c>
      <c r="P70" s="72" t="s">
        <v>810</v>
      </c>
      <c r="Q70" s="72">
        <v>26</v>
      </c>
      <c r="R70" s="72">
        <v>50</v>
      </c>
      <c r="S70" s="72">
        <v>25</v>
      </c>
      <c r="T70" s="72">
        <v>25</v>
      </c>
      <c r="U70" s="72">
        <v>26</v>
      </c>
      <c r="V70" s="126">
        <f t="shared" ref="V70:V74" si="6">U70/Q70</f>
        <v>1</v>
      </c>
      <c r="W70" s="72"/>
      <c r="X70" s="72"/>
      <c r="Y70" s="72"/>
      <c r="Z70" s="72"/>
      <c r="AA70" s="72"/>
      <c r="AB70" s="72"/>
      <c r="AC70" s="71" t="s">
        <v>794</v>
      </c>
      <c r="AD70" s="71" t="s">
        <v>795</v>
      </c>
      <c r="AE70" s="89" t="s">
        <v>796</v>
      </c>
      <c r="AF70" s="72">
        <v>1014</v>
      </c>
      <c r="AG70" s="72" t="s">
        <v>804</v>
      </c>
      <c r="AH70" s="71" t="s">
        <v>811</v>
      </c>
      <c r="AI70" s="117">
        <v>2731600000</v>
      </c>
      <c r="AJ70" s="74">
        <f t="shared" si="5"/>
        <v>0.22351913384097233</v>
      </c>
      <c r="AK70" s="118">
        <v>610564866</v>
      </c>
      <c r="AL70" s="89" t="s">
        <v>812</v>
      </c>
      <c r="AM70" s="71" t="s">
        <v>813</v>
      </c>
      <c r="AN70" s="70"/>
      <c r="AO70" s="70"/>
      <c r="AP70" s="70"/>
      <c r="AQ70" s="70"/>
      <c r="AR70" s="70"/>
      <c r="AS70" s="70"/>
      <c r="AT70" s="70"/>
      <c r="AU70" s="70"/>
      <c r="AV70" s="70"/>
      <c r="AW70" s="70"/>
      <c r="AX70" s="75"/>
    </row>
    <row r="71" spans="1:50" s="77" customFormat="1" ht="99.95" customHeight="1" x14ac:dyDescent="0.2">
      <c r="A71" s="141" t="s">
        <v>1130</v>
      </c>
      <c r="B71" s="71" t="s">
        <v>759</v>
      </c>
      <c r="C71" s="72" t="s">
        <v>760</v>
      </c>
      <c r="D71" s="71" t="s">
        <v>761</v>
      </c>
      <c r="E71" s="71" t="s">
        <v>814</v>
      </c>
      <c r="F71" s="72">
        <v>0.98</v>
      </c>
      <c r="G71" s="72" t="s">
        <v>787</v>
      </c>
      <c r="H71" s="72" t="s">
        <v>788</v>
      </c>
      <c r="I71" s="72" t="s">
        <v>466</v>
      </c>
      <c r="J71" s="72" t="s">
        <v>789</v>
      </c>
      <c r="K71" s="72" t="s">
        <v>790</v>
      </c>
      <c r="L71" s="72" t="s">
        <v>791</v>
      </c>
      <c r="M71" s="73">
        <v>42522</v>
      </c>
      <c r="N71" s="73">
        <v>43982</v>
      </c>
      <c r="O71" s="72" t="s">
        <v>815</v>
      </c>
      <c r="P71" s="72" t="s">
        <v>816</v>
      </c>
      <c r="Q71" s="72">
        <v>11</v>
      </c>
      <c r="R71" s="72">
        <v>20</v>
      </c>
      <c r="S71" s="72">
        <v>10</v>
      </c>
      <c r="T71" s="72">
        <v>5</v>
      </c>
      <c r="U71" s="72">
        <v>11</v>
      </c>
      <c r="V71" s="126">
        <f t="shared" si="6"/>
        <v>1</v>
      </c>
      <c r="W71" s="72"/>
      <c r="X71" s="72"/>
      <c r="Y71" s="72"/>
      <c r="Z71" s="72"/>
      <c r="AA71" s="72"/>
      <c r="AB71" s="72"/>
      <c r="AC71" s="71" t="s">
        <v>794</v>
      </c>
      <c r="AD71" s="71" t="s">
        <v>795</v>
      </c>
      <c r="AE71" s="89" t="s">
        <v>796</v>
      </c>
      <c r="AF71" s="72">
        <v>1014</v>
      </c>
      <c r="AG71" s="72" t="s">
        <v>804</v>
      </c>
      <c r="AH71" s="71" t="s">
        <v>817</v>
      </c>
      <c r="AI71" s="117">
        <v>2731600000</v>
      </c>
      <c r="AJ71" s="74">
        <f t="shared" si="5"/>
        <v>8.8281529506516326E-2</v>
      </c>
      <c r="AK71" s="118">
        <v>241149826</v>
      </c>
      <c r="AL71" s="71" t="s">
        <v>818</v>
      </c>
      <c r="AM71" s="71" t="s">
        <v>819</v>
      </c>
      <c r="AN71" s="70"/>
      <c r="AO71" s="70"/>
      <c r="AP71" s="70"/>
      <c r="AQ71" s="70"/>
      <c r="AR71" s="70"/>
      <c r="AS71" s="70"/>
      <c r="AT71" s="70"/>
      <c r="AU71" s="70"/>
      <c r="AV71" s="70"/>
      <c r="AW71" s="70"/>
      <c r="AX71" s="75"/>
    </row>
    <row r="72" spans="1:50" s="77" customFormat="1" ht="99.95" customHeight="1" x14ac:dyDescent="0.2">
      <c r="A72" s="141" t="s">
        <v>1131</v>
      </c>
      <c r="B72" s="71" t="s">
        <v>759</v>
      </c>
      <c r="C72" s="72" t="s">
        <v>760</v>
      </c>
      <c r="D72" s="71" t="s">
        <v>761</v>
      </c>
      <c r="E72" s="71" t="s">
        <v>820</v>
      </c>
      <c r="F72" s="72">
        <v>0.98</v>
      </c>
      <c r="G72" s="72" t="s">
        <v>787</v>
      </c>
      <c r="H72" s="72" t="s">
        <v>788</v>
      </c>
      <c r="I72" s="72" t="s">
        <v>466</v>
      </c>
      <c r="J72" s="72" t="s">
        <v>789</v>
      </c>
      <c r="K72" s="72" t="s">
        <v>790</v>
      </c>
      <c r="L72" s="72" t="s">
        <v>791</v>
      </c>
      <c r="M72" s="73">
        <v>42522</v>
      </c>
      <c r="N72" s="73">
        <v>43982</v>
      </c>
      <c r="O72" s="72" t="s">
        <v>821</v>
      </c>
      <c r="P72" s="72" t="s">
        <v>822</v>
      </c>
      <c r="Q72" s="72">
        <v>14</v>
      </c>
      <c r="R72" s="72">
        <v>15</v>
      </c>
      <c r="S72" s="72">
        <v>10</v>
      </c>
      <c r="T72" s="72">
        <v>5</v>
      </c>
      <c r="U72" s="72">
        <v>14</v>
      </c>
      <c r="V72" s="126">
        <f t="shared" si="6"/>
        <v>1</v>
      </c>
      <c r="W72" s="72"/>
      <c r="X72" s="72"/>
      <c r="Y72" s="72"/>
      <c r="Z72" s="72"/>
      <c r="AA72" s="72"/>
      <c r="AB72" s="72"/>
      <c r="AC72" s="71" t="s">
        <v>794</v>
      </c>
      <c r="AD72" s="71" t="s">
        <v>795</v>
      </c>
      <c r="AE72" s="89" t="s">
        <v>796</v>
      </c>
      <c r="AF72" s="72">
        <v>1014</v>
      </c>
      <c r="AG72" s="72" t="s">
        <v>804</v>
      </c>
      <c r="AH72" s="71" t="s">
        <v>823</v>
      </c>
      <c r="AI72" s="117">
        <v>2731600000</v>
      </c>
      <c r="AJ72" s="74">
        <f t="shared" si="5"/>
        <v>0.27846787780055643</v>
      </c>
      <c r="AK72" s="118">
        <v>760662855</v>
      </c>
      <c r="AL72" s="71" t="s">
        <v>824</v>
      </c>
      <c r="AM72" s="71" t="s">
        <v>825</v>
      </c>
      <c r="AN72" s="70"/>
      <c r="AO72" s="70"/>
      <c r="AP72" s="70"/>
      <c r="AQ72" s="70"/>
      <c r="AR72" s="70"/>
      <c r="AS72" s="70"/>
      <c r="AT72" s="70"/>
      <c r="AU72" s="70"/>
      <c r="AV72" s="70"/>
      <c r="AW72" s="70"/>
      <c r="AX72" s="75"/>
    </row>
    <row r="73" spans="1:50" s="77" customFormat="1" ht="99.95" customHeight="1" x14ac:dyDescent="0.2">
      <c r="A73" s="141" t="s">
        <v>1132</v>
      </c>
      <c r="B73" s="71" t="s">
        <v>759</v>
      </c>
      <c r="C73" s="72" t="s">
        <v>760</v>
      </c>
      <c r="D73" s="71" t="s">
        <v>761</v>
      </c>
      <c r="E73" s="71" t="s">
        <v>826</v>
      </c>
      <c r="F73" s="72">
        <v>0.98</v>
      </c>
      <c r="G73" s="72" t="s">
        <v>787</v>
      </c>
      <c r="H73" s="72" t="s">
        <v>788</v>
      </c>
      <c r="I73" s="72" t="s">
        <v>466</v>
      </c>
      <c r="J73" s="72" t="s">
        <v>789</v>
      </c>
      <c r="K73" s="72" t="s">
        <v>790</v>
      </c>
      <c r="L73" s="72" t="s">
        <v>791</v>
      </c>
      <c r="M73" s="73">
        <v>42522</v>
      </c>
      <c r="N73" s="73">
        <v>43981</v>
      </c>
      <c r="O73" s="72" t="s">
        <v>827</v>
      </c>
      <c r="P73" s="72" t="s">
        <v>828</v>
      </c>
      <c r="Q73" s="84">
        <v>0.125</v>
      </c>
      <c r="R73" s="84">
        <v>0.125</v>
      </c>
      <c r="S73" s="84">
        <v>0.125</v>
      </c>
      <c r="T73" s="84">
        <v>0.125</v>
      </c>
      <c r="U73" s="105">
        <v>0.125</v>
      </c>
      <c r="V73" s="126">
        <f t="shared" si="6"/>
        <v>1</v>
      </c>
      <c r="W73" s="72"/>
      <c r="X73" s="72"/>
      <c r="Y73" s="72"/>
      <c r="Z73" s="72"/>
      <c r="AA73" s="72"/>
      <c r="AB73" s="72"/>
      <c r="AC73" s="71" t="s">
        <v>794</v>
      </c>
      <c r="AD73" s="71" t="s">
        <v>795</v>
      </c>
      <c r="AE73" s="89" t="s">
        <v>796</v>
      </c>
      <c r="AF73" s="72">
        <v>1088</v>
      </c>
      <c r="AG73" s="72" t="s">
        <v>829</v>
      </c>
      <c r="AH73" s="89" t="s">
        <v>830</v>
      </c>
      <c r="AI73" s="116">
        <v>1433463333</v>
      </c>
      <c r="AJ73" s="74">
        <f t="shared" si="5"/>
        <v>1</v>
      </c>
      <c r="AK73" s="118">
        <v>1433463333</v>
      </c>
      <c r="AL73" s="119" t="s">
        <v>831</v>
      </c>
      <c r="AM73" s="120" t="s">
        <v>832</v>
      </c>
      <c r="AN73" s="70"/>
      <c r="AO73" s="70"/>
      <c r="AP73" s="70"/>
      <c r="AQ73" s="70"/>
      <c r="AR73" s="70"/>
      <c r="AS73" s="70"/>
      <c r="AT73" s="70"/>
      <c r="AU73" s="70"/>
      <c r="AV73" s="70"/>
      <c r="AW73" s="70"/>
      <c r="AX73" s="75"/>
    </row>
    <row r="74" spans="1:50" s="77" customFormat="1" ht="99.95" customHeight="1" x14ac:dyDescent="0.2">
      <c r="A74" s="141" t="s">
        <v>1133</v>
      </c>
      <c r="B74" s="71" t="s">
        <v>759</v>
      </c>
      <c r="C74" s="72" t="s">
        <v>760</v>
      </c>
      <c r="D74" s="71" t="s">
        <v>761</v>
      </c>
      <c r="E74" s="71" t="s">
        <v>833</v>
      </c>
      <c r="F74" s="72">
        <v>0.98</v>
      </c>
      <c r="G74" s="72" t="s">
        <v>787</v>
      </c>
      <c r="H74" s="72" t="s">
        <v>788</v>
      </c>
      <c r="I74" s="72" t="s">
        <v>466</v>
      </c>
      <c r="J74" s="72" t="s">
        <v>789</v>
      </c>
      <c r="K74" s="72" t="s">
        <v>790</v>
      </c>
      <c r="L74" s="72" t="s">
        <v>791</v>
      </c>
      <c r="M74" s="73">
        <v>42522</v>
      </c>
      <c r="N74" s="73">
        <v>43981</v>
      </c>
      <c r="O74" s="72" t="s">
        <v>834</v>
      </c>
      <c r="P74" s="72" t="s">
        <v>835</v>
      </c>
      <c r="Q74" s="74">
        <v>1</v>
      </c>
      <c r="R74" s="74">
        <v>1</v>
      </c>
      <c r="S74" s="74">
        <v>1</v>
      </c>
      <c r="T74" s="74">
        <v>1</v>
      </c>
      <c r="U74" s="126">
        <v>1</v>
      </c>
      <c r="V74" s="126">
        <f t="shared" si="6"/>
        <v>1</v>
      </c>
      <c r="W74" s="72"/>
      <c r="X74" s="72"/>
      <c r="Y74" s="72"/>
      <c r="Z74" s="72"/>
      <c r="AA74" s="72"/>
      <c r="AB74" s="72"/>
      <c r="AC74" s="71" t="s">
        <v>794</v>
      </c>
      <c r="AD74" s="71" t="s">
        <v>795</v>
      </c>
      <c r="AE74" s="89" t="s">
        <v>796</v>
      </c>
      <c r="AF74" s="72">
        <v>1088</v>
      </c>
      <c r="AG74" s="72" t="s">
        <v>829</v>
      </c>
      <c r="AH74" s="89" t="s">
        <v>836</v>
      </c>
      <c r="AI74" s="116">
        <v>40337000</v>
      </c>
      <c r="AJ74" s="74">
        <f t="shared" si="5"/>
        <v>1</v>
      </c>
      <c r="AK74" s="116">
        <v>40337000</v>
      </c>
      <c r="AL74" s="120" t="s">
        <v>837</v>
      </c>
      <c r="AM74" s="120" t="s">
        <v>838</v>
      </c>
      <c r="AN74" s="70"/>
      <c r="AO74" s="70"/>
      <c r="AP74" s="70"/>
      <c r="AQ74" s="70"/>
      <c r="AR74" s="70"/>
      <c r="AS74" s="70"/>
      <c r="AT74" s="70"/>
      <c r="AU74" s="70"/>
      <c r="AV74" s="70"/>
      <c r="AW74" s="70"/>
      <c r="AX74" s="75"/>
    </row>
    <row r="75" spans="1:50" s="77" customFormat="1" ht="159" customHeight="1" x14ac:dyDescent="0.2">
      <c r="A75" s="141" t="s">
        <v>1134</v>
      </c>
      <c r="B75" s="71" t="s">
        <v>759</v>
      </c>
      <c r="C75" s="72" t="s">
        <v>760</v>
      </c>
      <c r="D75" s="71" t="s">
        <v>761</v>
      </c>
      <c r="E75" s="71" t="s">
        <v>839</v>
      </c>
      <c r="F75" s="72">
        <v>0.98</v>
      </c>
      <c r="G75" s="72" t="s">
        <v>840</v>
      </c>
      <c r="H75" s="72" t="s">
        <v>841</v>
      </c>
      <c r="I75" s="72" t="s">
        <v>466</v>
      </c>
      <c r="J75" s="72" t="s">
        <v>842</v>
      </c>
      <c r="K75" s="72" t="s">
        <v>843</v>
      </c>
      <c r="L75" s="72" t="s">
        <v>844</v>
      </c>
      <c r="M75" s="73">
        <v>42856</v>
      </c>
      <c r="N75" s="73">
        <v>43982</v>
      </c>
      <c r="O75" s="72" t="s">
        <v>845</v>
      </c>
      <c r="P75" s="72" t="s">
        <v>846</v>
      </c>
      <c r="Q75" s="72" t="s">
        <v>847</v>
      </c>
      <c r="R75" s="72" t="s">
        <v>847</v>
      </c>
      <c r="S75" s="72" t="s">
        <v>847</v>
      </c>
      <c r="T75" s="72" t="s">
        <v>847</v>
      </c>
      <c r="U75" s="72"/>
      <c r="V75" s="166"/>
      <c r="W75" s="72"/>
      <c r="X75" s="72"/>
      <c r="Y75" s="72" t="s">
        <v>848</v>
      </c>
      <c r="Z75" s="72"/>
      <c r="AA75" s="72"/>
      <c r="AB75" s="72"/>
      <c r="AC75" s="86" t="s">
        <v>848</v>
      </c>
      <c r="AD75" s="86"/>
      <c r="AE75" s="86"/>
      <c r="AF75" s="72">
        <v>1102</v>
      </c>
      <c r="AG75" s="72" t="s">
        <v>849</v>
      </c>
      <c r="AH75" s="86" t="s">
        <v>850</v>
      </c>
      <c r="AI75" s="72"/>
      <c r="AJ75" s="72"/>
      <c r="AK75" s="88"/>
      <c r="AL75" s="72"/>
      <c r="AM75" s="86" t="s">
        <v>851</v>
      </c>
      <c r="AN75" s="70"/>
      <c r="AO75" s="70"/>
      <c r="AP75" s="70"/>
      <c r="AQ75" s="70"/>
      <c r="AR75" s="70"/>
      <c r="AS75" s="70"/>
      <c r="AT75" s="70"/>
      <c r="AU75" s="70"/>
      <c r="AV75" s="70"/>
      <c r="AW75" s="70"/>
      <c r="AX75" s="75"/>
    </row>
    <row r="76" spans="1:50" s="77" customFormat="1" ht="107.25" customHeight="1" x14ac:dyDescent="0.2">
      <c r="A76" s="141" t="s">
        <v>1135</v>
      </c>
      <c r="B76" s="71" t="s">
        <v>759</v>
      </c>
      <c r="C76" s="72" t="s">
        <v>760</v>
      </c>
      <c r="D76" s="71" t="s">
        <v>761</v>
      </c>
      <c r="E76" s="71" t="s">
        <v>852</v>
      </c>
      <c r="F76" s="72">
        <v>0.98</v>
      </c>
      <c r="G76" s="72" t="s">
        <v>763</v>
      </c>
      <c r="H76" s="72" t="s">
        <v>764</v>
      </c>
      <c r="I76" s="72" t="s">
        <v>466</v>
      </c>
      <c r="J76" s="72" t="s">
        <v>765</v>
      </c>
      <c r="K76" s="72">
        <v>3123542740</v>
      </c>
      <c r="L76" s="72" t="s">
        <v>766</v>
      </c>
      <c r="M76" s="114">
        <v>42736</v>
      </c>
      <c r="N76" s="114">
        <v>43982</v>
      </c>
      <c r="O76" s="72" t="s">
        <v>853</v>
      </c>
      <c r="P76" s="72" t="s">
        <v>854</v>
      </c>
      <c r="Q76" s="74">
        <v>1</v>
      </c>
      <c r="R76" s="74">
        <v>1</v>
      </c>
      <c r="S76" s="74">
        <v>1</v>
      </c>
      <c r="T76" s="74">
        <v>1</v>
      </c>
      <c r="U76" s="74">
        <v>1</v>
      </c>
      <c r="V76" s="126">
        <f>U76/Q76</f>
        <v>1</v>
      </c>
      <c r="W76" s="72"/>
      <c r="X76" s="72"/>
      <c r="Y76" s="72"/>
      <c r="Z76" s="72"/>
      <c r="AA76" s="72"/>
      <c r="AB76" s="72"/>
      <c r="AC76" s="71" t="s">
        <v>855</v>
      </c>
      <c r="AD76" s="71" t="s">
        <v>769</v>
      </c>
      <c r="AE76" s="71"/>
      <c r="AF76" s="72">
        <v>1067</v>
      </c>
      <c r="AG76" s="72" t="s">
        <v>856</v>
      </c>
      <c r="AH76" s="71" t="s">
        <v>857</v>
      </c>
      <c r="AI76" s="115">
        <f>557000000-166000000</f>
        <v>391000000</v>
      </c>
      <c r="AJ76" s="72" t="s">
        <v>466</v>
      </c>
      <c r="AK76" s="72" t="s">
        <v>466</v>
      </c>
      <c r="AL76" s="72" t="s">
        <v>858</v>
      </c>
      <c r="AM76" s="71" t="s">
        <v>774</v>
      </c>
      <c r="AN76" s="70"/>
      <c r="AO76" s="70"/>
      <c r="AP76" s="70"/>
      <c r="AQ76" s="70"/>
      <c r="AR76" s="70"/>
      <c r="AS76" s="70"/>
      <c r="AT76" s="70"/>
      <c r="AU76" s="70"/>
      <c r="AV76" s="70"/>
      <c r="AW76" s="70"/>
      <c r="AX76" s="75"/>
    </row>
    <row r="77" spans="1:50" s="77" customFormat="1" ht="99.95" customHeight="1" x14ac:dyDescent="0.2">
      <c r="A77" s="141" t="s">
        <v>1136</v>
      </c>
      <c r="B77" s="71" t="s">
        <v>460</v>
      </c>
      <c r="C77" s="72" t="s">
        <v>461</v>
      </c>
      <c r="D77" s="71" t="s">
        <v>462</v>
      </c>
      <c r="E77" s="71" t="s">
        <v>463</v>
      </c>
      <c r="F77" s="72">
        <v>0.98</v>
      </c>
      <c r="G77" s="72" t="s">
        <v>464</v>
      </c>
      <c r="H77" s="72" t="s">
        <v>465</v>
      </c>
      <c r="I77" s="72" t="s">
        <v>466</v>
      </c>
      <c r="J77" s="72" t="s">
        <v>467</v>
      </c>
      <c r="K77" s="72" t="s">
        <v>468</v>
      </c>
      <c r="L77" s="72" t="s">
        <v>469</v>
      </c>
      <c r="M77" s="73">
        <v>42522</v>
      </c>
      <c r="N77" s="73">
        <v>43982</v>
      </c>
      <c r="O77" s="72" t="s">
        <v>470</v>
      </c>
      <c r="P77" s="72" t="s">
        <v>471</v>
      </c>
      <c r="Q77" s="74">
        <v>1</v>
      </c>
      <c r="R77" s="74">
        <v>1</v>
      </c>
      <c r="S77" s="74">
        <v>1</v>
      </c>
      <c r="T77" s="74">
        <v>1</v>
      </c>
      <c r="U77" s="72"/>
      <c r="V77" s="166"/>
      <c r="W77" s="72"/>
      <c r="X77" s="72"/>
      <c r="Y77" s="72"/>
      <c r="Z77" s="72"/>
      <c r="AA77" s="72"/>
      <c r="AB77" s="72"/>
      <c r="AC77" s="71" t="s">
        <v>472</v>
      </c>
      <c r="AD77" s="71" t="s">
        <v>473</v>
      </c>
      <c r="AE77" s="71" t="s">
        <v>474</v>
      </c>
      <c r="AF77" s="72">
        <v>1130</v>
      </c>
      <c r="AG77" s="72" t="s">
        <v>475</v>
      </c>
      <c r="AH77" s="71" t="s">
        <v>476</v>
      </c>
      <c r="AI77" s="72" t="s">
        <v>477</v>
      </c>
      <c r="AJ77" s="72">
        <v>100</v>
      </c>
      <c r="AK77" s="72"/>
      <c r="AL77" s="72" t="s">
        <v>478</v>
      </c>
      <c r="AM77" s="71" t="s">
        <v>479</v>
      </c>
      <c r="AN77" s="70"/>
      <c r="AO77" s="70"/>
      <c r="AP77" s="70"/>
      <c r="AQ77" s="70"/>
      <c r="AR77" s="70"/>
      <c r="AS77" s="70"/>
      <c r="AT77" s="70"/>
      <c r="AU77" s="70"/>
      <c r="AV77" s="70"/>
      <c r="AW77" s="70"/>
      <c r="AX77" s="75"/>
    </row>
    <row r="78" spans="1:50" s="77" customFormat="1" ht="99.95" customHeight="1" x14ac:dyDescent="0.2">
      <c r="A78" s="141" t="s">
        <v>1137</v>
      </c>
      <c r="B78" s="71" t="s">
        <v>966</v>
      </c>
      <c r="C78" s="72" t="s">
        <v>967</v>
      </c>
      <c r="D78" s="71" t="s">
        <v>892</v>
      </c>
      <c r="E78" s="71" t="s">
        <v>968</v>
      </c>
      <c r="F78" s="161"/>
      <c r="G78" s="72" t="s">
        <v>540</v>
      </c>
      <c r="H78" s="71" t="s">
        <v>541</v>
      </c>
      <c r="I78" s="71" t="s">
        <v>466</v>
      </c>
      <c r="J78" s="71" t="s">
        <v>542</v>
      </c>
      <c r="K78" s="71" t="s">
        <v>543</v>
      </c>
      <c r="L78" s="72" t="s">
        <v>544</v>
      </c>
      <c r="M78" s="71" t="s">
        <v>545</v>
      </c>
      <c r="N78" s="71" t="s">
        <v>546</v>
      </c>
      <c r="O78" s="82" t="s">
        <v>969</v>
      </c>
      <c r="P78" s="72" t="s">
        <v>970</v>
      </c>
      <c r="Q78" s="83">
        <v>865</v>
      </c>
      <c r="R78" s="83">
        <v>800</v>
      </c>
      <c r="S78" s="83">
        <v>800</v>
      </c>
      <c r="T78" s="83">
        <v>350</v>
      </c>
      <c r="U78" s="83">
        <v>1481</v>
      </c>
      <c r="V78" s="126">
        <f>U78/Q78</f>
        <v>1.7121387283236995</v>
      </c>
      <c r="W78" s="86"/>
      <c r="X78" s="86"/>
      <c r="Y78" s="86"/>
      <c r="Z78" s="86"/>
      <c r="AA78" s="86"/>
      <c r="AB78" s="86"/>
      <c r="AC78" s="71" t="s">
        <v>550</v>
      </c>
      <c r="AD78" s="71" t="s">
        <v>551</v>
      </c>
      <c r="AE78" s="71" t="s">
        <v>552</v>
      </c>
      <c r="AF78" s="72">
        <v>1156</v>
      </c>
      <c r="AG78" s="71" t="s">
        <v>553</v>
      </c>
      <c r="AH78" s="71" t="s">
        <v>971</v>
      </c>
      <c r="AI78" s="87">
        <v>5535180822</v>
      </c>
      <c r="AJ78" s="88" t="s">
        <v>972</v>
      </c>
      <c r="AK78" s="87">
        <v>5229254993</v>
      </c>
      <c r="AL78" s="71" t="s">
        <v>973</v>
      </c>
      <c r="AM78" s="71" t="s">
        <v>974</v>
      </c>
      <c r="AN78" s="70"/>
      <c r="AO78" s="70"/>
      <c r="AP78" s="70"/>
      <c r="AQ78" s="70"/>
      <c r="AR78" s="70"/>
      <c r="AS78" s="70"/>
      <c r="AT78" s="70"/>
      <c r="AU78" s="70"/>
      <c r="AV78" s="70"/>
      <c r="AW78" s="70"/>
      <c r="AX78" s="75"/>
    </row>
    <row r="79" spans="1:50" s="77" customFormat="1" ht="99.95" customHeight="1" x14ac:dyDescent="0.2">
      <c r="A79" s="141" t="s">
        <v>1138</v>
      </c>
      <c r="B79" s="229" t="s">
        <v>460</v>
      </c>
      <c r="C79" s="72" t="s">
        <v>461</v>
      </c>
      <c r="D79" s="229" t="s">
        <v>462</v>
      </c>
      <c r="E79" s="71" t="s">
        <v>480</v>
      </c>
      <c r="F79" s="72">
        <v>0.98</v>
      </c>
      <c r="G79" s="72" t="s">
        <v>464</v>
      </c>
      <c r="H79" s="72" t="s">
        <v>465</v>
      </c>
      <c r="I79" s="72" t="s">
        <v>466</v>
      </c>
      <c r="J79" s="72" t="s">
        <v>467</v>
      </c>
      <c r="K79" s="72" t="s">
        <v>468</v>
      </c>
      <c r="L79" s="72" t="s">
        <v>469</v>
      </c>
      <c r="M79" s="73">
        <v>42522</v>
      </c>
      <c r="N79" s="73">
        <v>43982</v>
      </c>
      <c r="O79" s="72" t="s">
        <v>481</v>
      </c>
      <c r="P79" s="72" t="s">
        <v>482</v>
      </c>
      <c r="Q79" s="72" t="s">
        <v>483</v>
      </c>
      <c r="R79" s="72"/>
      <c r="S79" s="72"/>
      <c r="T79" s="72"/>
      <c r="U79" s="72"/>
      <c r="V79" s="166"/>
      <c r="W79" s="72"/>
      <c r="X79" s="72"/>
      <c r="Y79" s="72"/>
      <c r="Z79" s="72"/>
      <c r="AA79" s="72"/>
      <c r="AB79" s="72"/>
      <c r="AC79" s="71" t="s">
        <v>472</v>
      </c>
      <c r="AD79" s="71" t="s">
        <v>473</v>
      </c>
      <c r="AE79" s="71" t="s">
        <v>474</v>
      </c>
      <c r="AF79" s="72">
        <v>1078</v>
      </c>
      <c r="AG79" s="72" t="s">
        <v>484</v>
      </c>
      <c r="AH79" s="71" t="s">
        <v>485</v>
      </c>
      <c r="AI79" s="72" t="s">
        <v>486</v>
      </c>
      <c r="AJ79" s="72">
        <v>100</v>
      </c>
      <c r="AK79" s="72"/>
      <c r="AL79" s="72" t="s">
        <v>487</v>
      </c>
      <c r="AM79" s="71"/>
      <c r="AN79" s="70"/>
      <c r="AO79" s="70"/>
      <c r="AP79" s="70"/>
      <c r="AQ79" s="70"/>
      <c r="AR79" s="70"/>
      <c r="AS79" s="70"/>
      <c r="AT79" s="70"/>
      <c r="AU79" s="70"/>
      <c r="AV79" s="70"/>
      <c r="AW79" s="70"/>
      <c r="AX79" s="75"/>
    </row>
    <row r="80" spans="1:50" s="77" customFormat="1" ht="99.95" customHeight="1" x14ac:dyDescent="0.2">
      <c r="A80" s="141" t="s">
        <v>1139</v>
      </c>
      <c r="B80" s="230"/>
      <c r="C80" s="72" t="s">
        <v>461</v>
      </c>
      <c r="D80" s="230"/>
      <c r="E80" s="71" t="s">
        <v>488</v>
      </c>
      <c r="F80" s="72">
        <v>0.98</v>
      </c>
      <c r="G80" s="72" t="s">
        <v>464</v>
      </c>
      <c r="H80" s="72" t="s">
        <v>489</v>
      </c>
      <c r="I80" s="72" t="s">
        <v>466</v>
      </c>
      <c r="J80" s="72" t="s">
        <v>490</v>
      </c>
      <c r="K80" s="72">
        <v>3192511248</v>
      </c>
      <c r="L80" s="72" t="s">
        <v>491</v>
      </c>
      <c r="M80" s="73">
        <v>42522</v>
      </c>
      <c r="N80" s="73">
        <v>43981</v>
      </c>
      <c r="O80" s="72" t="s">
        <v>492</v>
      </c>
      <c r="P80" s="72" t="s">
        <v>493</v>
      </c>
      <c r="Q80" s="74">
        <v>1</v>
      </c>
      <c r="R80" s="74">
        <v>1</v>
      </c>
      <c r="S80" s="74">
        <v>1</v>
      </c>
      <c r="T80" s="74">
        <v>1</v>
      </c>
      <c r="U80" s="72"/>
      <c r="V80" s="166"/>
      <c r="W80" s="72"/>
      <c r="X80" s="72"/>
      <c r="Y80" s="72"/>
      <c r="Z80" s="72"/>
      <c r="AA80" s="72"/>
      <c r="AB80" s="72"/>
      <c r="AC80" s="71"/>
      <c r="AD80" s="71" t="s">
        <v>494</v>
      </c>
      <c r="AE80" s="71"/>
      <c r="AF80" s="72" t="s">
        <v>495</v>
      </c>
      <c r="AG80" s="72" t="s">
        <v>496</v>
      </c>
      <c r="AH80" s="71" t="s">
        <v>497</v>
      </c>
      <c r="AI80" s="72">
        <v>744</v>
      </c>
      <c r="AJ80" s="72"/>
      <c r="AK80" s="72">
        <v>571</v>
      </c>
      <c r="AL80" s="74">
        <v>2.71</v>
      </c>
      <c r="AM80" s="71"/>
      <c r="AN80" s="70"/>
      <c r="AO80" s="70"/>
      <c r="AP80" s="70"/>
      <c r="AQ80" s="70"/>
      <c r="AR80" s="70"/>
      <c r="AS80" s="70"/>
      <c r="AT80" s="70"/>
      <c r="AU80" s="70"/>
      <c r="AV80" s="70"/>
      <c r="AW80" s="70"/>
      <c r="AX80" s="75"/>
    </row>
    <row r="81" spans="1:50" s="77" customFormat="1" ht="99.95" customHeight="1" x14ac:dyDescent="0.2">
      <c r="A81" s="141" t="s">
        <v>1140</v>
      </c>
      <c r="B81" s="230"/>
      <c r="C81" s="72" t="s">
        <v>461</v>
      </c>
      <c r="D81" s="230"/>
      <c r="E81" s="71" t="s">
        <v>498</v>
      </c>
      <c r="F81" s="72">
        <v>0.98</v>
      </c>
      <c r="G81" s="72" t="s">
        <v>464</v>
      </c>
      <c r="H81" s="72" t="s">
        <v>489</v>
      </c>
      <c r="I81" s="72" t="s">
        <v>466</v>
      </c>
      <c r="J81" s="72" t="s">
        <v>490</v>
      </c>
      <c r="K81" s="72">
        <v>3192511248</v>
      </c>
      <c r="L81" s="72" t="s">
        <v>491</v>
      </c>
      <c r="M81" s="73">
        <v>42522</v>
      </c>
      <c r="N81" s="73">
        <v>43981</v>
      </c>
      <c r="O81" s="72" t="s">
        <v>499</v>
      </c>
      <c r="P81" s="72" t="s">
        <v>500</v>
      </c>
      <c r="Q81" s="72"/>
      <c r="R81" s="72"/>
      <c r="S81" s="72"/>
      <c r="T81" s="72"/>
      <c r="U81" s="72"/>
      <c r="V81" s="166"/>
      <c r="W81" s="72"/>
      <c r="X81" s="72"/>
      <c r="Y81" s="72"/>
      <c r="Z81" s="72"/>
      <c r="AA81" s="72"/>
      <c r="AB81" s="72"/>
      <c r="AC81" s="71"/>
      <c r="AD81" s="71" t="s">
        <v>494</v>
      </c>
      <c r="AE81" s="71"/>
      <c r="AF81" s="72" t="s">
        <v>495</v>
      </c>
      <c r="AG81" s="72" t="s">
        <v>496</v>
      </c>
      <c r="AH81" s="71" t="s">
        <v>501</v>
      </c>
      <c r="AI81" s="72">
        <v>287</v>
      </c>
      <c r="AJ81" s="72"/>
      <c r="AK81" s="72">
        <v>287</v>
      </c>
      <c r="AL81" s="74">
        <v>2.38</v>
      </c>
      <c r="AM81" s="71"/>
      <c r="AN81" s="70"/>
      <c r="AO81" s="70"/>
      <c r="AP81" s="70"/>
      <c r="AQ81" s="70"/>
      <c r="AR81" s="70"/>
      <c r="AS81" s="70"/>
      <c r="AT81" s="70"/>
      <c r="AU81" s="70"/>
      <c r="AV81" s="70"/>
      <c r="AW81" s="70"/>
      <c r="AX81" s="75"/>
    </row>
    <row r="82" spans="1:50" s="77" customFormat="1" ht="99.95" customHeight="1" x14ac:dyDescent="0.2">
      <c r="A82" s="141" t="s">
        <v>1141</v>
      </c>
      <c r="B82" s="230"/>
      <c r="C82" s="72" t="s">
        <v>461</v>
      </c>
      <c r="D82" s="230"/>
      <c r="E82" s="71" t="s">
        <v>502</v>
      </c>
      <c r="F82" s="72">
        <v>0.98</v>
      </c>
      <c r="G82" s="72" t="s">
        <v>464</v>
      </c>
      <c r="H82" s="72" t="s">
        <v>489</v>
      </c>
      <c r="I82" s="72" t="s">
        <v>466</v>
      </c>
      <c r="J82" s="72" t="s">
        <v>490</v>
      </c>
      <c r="K82" s="72">
        <v>3192511248</v>
      </c>
      <c r="L82" s="72" t="s">
        <v>491</v>
      </c>
      <c r="M82" s="73">
        <v>42522</v>
      </c>
      <c r="N82" s="73">
        <v>43981</v>
      </c>
      <c r="O82" s="72" t="s">
        <v>503</v>
      </c>
      <c r="P82" s="72" t="s">
        <v>504</v>
      </c>
      <c r="Q82" s="74">
        <v>1</v>
      </c>
      <c r="R82" s="74">
        <v>1</v>
      </c>
      <c r="S82" s="74">
        <v>1</v>
      </c>
      <c r="T82" s="74">
        <v>1</v>
      </c>
      <c r="U82" s="72"/>
      <c r="V82" s="166"/>
      <c r="W82" s="72"/>
      <c r="X82" s="72"/>
      <c r="Y82" s="72"/>
      <c r="Z82" s="72"/>
      <c r="AA82" s="72"/>
      <c r="AB82" s="72"/>
      <c r="AC82" s="71" t="s">
        <v>472</v>
      </c>
      <c r="AD82" s="71" t="s">
        <v>473</v>
      </c>
      <c r="AE82" s="71"/>
      <c r="AF82" s="72">
        <v>1023</v>
      </c>
      <c r="AG82" s="72" t="s">
        <v>505</v>
      </c>
      <c r="AH82" s="71" t="s">
        <v>506</v>
      </c>
      <c r="AI82" s="72">
        <v>67</v>
      </c>
      <c r="AJ82" s="72"/>
      <c r="AK82" s="72">
        <v>67</v>
      </c>
      <c r="AL82" s="74">
        <v>0.78</v>
      </c>
      <c r="AM82" s="71"/>
      <c r="AN82" s="70"/>
      <c r="AO82" s="70"/>
      <c r="AP82" s="70"/>
      <c r="AQ82" s="70"/>
      <c r="AR82" s="70"/>
      <c r="AS82" s="70"/>
      <c r="AT82" s="70"/>
      <c r="AU82" s="70"/>
      <c r="AV82" s="70"/>
      <c r="AW82" s="70"/>
      <c r="AX82" s="75"/>
    </row>
    <row r="83" spans="1:50" s="77" customFormat="1" ht="99.95" customHeight="1" x14ac:dyDescent="0.2">
      <c r="A83" s="141" t="s">
        <v>1142</v>
      </c>
      <c r="B83" s="230"/>
      <c r="C83" s="72" t="s">
        <v>461</v>
      </c>
      <c r="D83" s="230"/>
      <c r="E83" s="71" t="s">
        <v>507</v>
      </c>
      <c r="F83" s="72">
        <v>0.98</v>
      </c>
      <c r="G83" s="72" t="s">
        <v>464</v>
      </c>
      <c r="H83" s="72" t="s">
        <v>465</v>
      </c>
      <c r="I83" s="72" t="s">
        <v>466</v>
      </c>
      <c r="J83" s="72" t="s">
        <v>467</v>
      </c>
      <c r="K83" s="72" t="s">
        <v>468</v>
      </c>
      <c r="L83" s="72" t="s">
        <v>469</v>
      </c>
      <c r="M83" s="73">
        <v>42522</v>
      </c>
      <c r="N83" s="73">
        <v>43982</v>
      </c>
      <c r="O83" s="72" t="s">
        <v>508</v>
      </c>
      <c r="P83" s="72" t="s">
        <v>509</v>
      </c>
      <c r="Q83" s="72" t="s">
        <v>510</v>
      </c>
      <c r="R83" s="72"/>
      <c r="S83" s="72"/>
      <c r="T83" s="72"/>
      <c r="U83" s="72"/>
      <c r="V83" s="166" t="s">
        <v>511</v>
      </c>
      <c r="W83" s="72"/>
      <c r="X83" s="72"/>
      <c r="Y83" s="72"/>
      <c r="Z83" s="72"/>
      <c r="AA83" s="72"/>
      <c r="AB83" s="72"/>
      <c r="AC83" s="71" t="s">
        <v>472</v>
      </c>
      <c r="AD83" s="71" t="s">
        <v>473</v>
      </c>
      <c r="AE83" s="71" t="s">
        <v>474</v>
      </c>
      <c r="AF83" s="72">
        <v>1078</v>
      </c>
      <c r="AG83" s="72" t="s">
        <v>484</v>
      </c>
      <c r="AH83" s="71" t="s">
        <v>512</v>
      </c>
      <c r="AI83" s="72" t="s">
        <v>513</v>
      </c>
      <c r="AJ83" s="72">
        <v>100</v>
      </c>
      <c r="AK83" s="72"/>
      <c r="AL83" s="72" t="s">
        <v>514</v>
      </c>
      <c r="AM83" s="71" t="s">
        <v>479</v>
      </c>
      <c r="AN83" s="70"/>
      <c r="AO83" s="70"/>
      <c r="AP83" s="70"/>
      <c r="AQ83" s="70"/>
      <c r="AR83" s="70"/>
      <c r="AS83" s="70"/>
      <c r="AT83" s="70"/>
      <c r="AU83" s="70"/>
      <c r="AV83" s="70"/>
      <c r="AW83" s="70"/>
      <c r="AX83" s="75"/>
    </row>
    <row r="84" spans="1:50" s="77" customFormat="1" ht="99.95" customHeight="1" x14ac:dyDescent="0.2">
      <c r="A84" s="155" t="s">
        <v>1143</v>
      </c>
      <c r="B84" s="230"/>
      <c r="C84" s="159" t="s">
        <v>461</v>
      </c>
      <c r="D84" s="230"/>
      <c r="E84" s="156" t="s">
        <v>515</v>
      </c>
      <c r="F84" s="159">
        <v>0.98</v>
      </c>
      <c r="G84" s="159" t="s">
        <v>464</v>
      </c>
      <c r="H84" s="159" t="s">
        <v>465</v>
      </c>
      <c r="I84" s="72" t="s">
        <v>466</v>
      </c>
      <c r="J84" s="72" t="s">
        <v>467</v>
      </c>
      <c r="K84" s="72" t="s">
        <v>468</v>
      </c>
      <c r="L84" s="72" t="s">
        <v>469</v>
      </c>
      <c r="M84" s="73">
        <v>42522</v>
      </c>
      <c r="N84" s="73">
        <v>43982</v>
      </c>
      <c r="O84" s="72" t="s">
        <v>481</v>
      </c>
      <c r="P84" s="72" t="s">
        <v>482</v>
      </c>
      <c r="Q84" s="72" t="s">
        <v>516</v>
      </c>
      <c r="R84" s="72"/>
      <c r="S84" s="72"/>
      <c r="T84" s="72"/>
      <c r="U84" s="72"/>
      <c r="V84" s="166">
        <v>0.1</v>
      </c>
      <c r="W84" s="72"/>
      <c r="X84" s="72"/>
      <c r="Y84" s="72"/>
      <c r="Z84" s="72"/>
      <c r="AA84" s="72"/>
      <c r="AB84" s="72"/>
      <c r="AC84" s="71" t="s">
        <v>472</v>
      </c>
      <c r="AD84" s="71" t="s">
        <v>473</v>
      </c>
      <c r="AE84" s="71" t="s">
        <v>474</v>
      </c>
      <c r="AF84" s="72">
        <v>1130</v>
      </c>
      <c r="AG84" s="72" t="s">
        <v>475</v>
      </c>
      <c r="AH84" s="71" t="s">
        <v>517</v>
      </c>
      <c r="AI84" s="72" t="s">
        <v>518</v>
      </c>
      <c r="AJ84" s="72">
        <v>100</v>
      </c>
      <c r="AK84" s="72"/>
      <c r="AL84" s="72" t="s">
        <v>519</v>
      </c>
      <c r="AM84" s="71"/>
      <c r="AN84" s="70"/>
      <c r="AO84" s="70"/>
      <c r="AP84" s="70"/>
      <c r="AQ84" s="70"/>
      <c r="AR84" s="70"/>
      <c r="AS84" s="70"/>
      <c r="AT84" s="70"/>
      <c r="AU84" s="70"/>
      <c r="AV84" s="70"/>
      <c r="AW84" s="70"/>
      <c r="AX84" s="75"/>
    </row>
    <row r="85" spans="1:50" s="77" customFormat="1" ht="99.95" customHeight="1" x14ac:dyDescent="0.2">
      <c r="A85" s="124" t="s">
        <v>1144</v>
      </c>
      <c r="B85" s="231"/>
      <c r="C85" s="71" t="s">
        <v>538</v>
      </c>
      <c r="D85" s="231"/>
      <c r="E85" s="71" t="s">
        <v>539</v>
      </c>
      <c r="F85" s="72">
        <v>0.25</v>
      </c>
      <c r="G85" s="72" t="s">
        <v>540</v>
      </c>
      <c r="H85" s="71" t="s">
        <v>541</v>
      </c>
      <c r="I85" s="71" t="s">
        <v>466</v>
      </c>
      <c r="J85" s="71" t="s">
        <v>542</v>
      </c>
      <c r="K85" s="71" t="s">
        <v>543</v>
      </c>
      <c r="L85" s="72" t="s">
        <v>544</v>
      </c>
      <c r="M85" s="73" t="s">
        <v>545</v>
      </c>
      <c r="N85" s="71" t="s">
        <v>546</v>
      </c>
      <c r="O85" s="82" t="s">
        <v>547</v>
      </c>
      <c r="P85" s="72" t="s">
        <v>548</v>
      </c>
      <c r="Q85" s="83">
        <v>2460</v>
      </c>
      <c r="R85" s="83">
        <v>2640</v>
      </c>
      <c r="S85" s="83">
        <v>2640</v>
      </c>
      <c r="T85" s="148">
        <v>660</v>
      </c>
      <c r="U85" s="83">
        <v>6976</v>
      </c>
      <c r="V85" s="126">
        <f>+U85/Q85</f>
        <v>2.8357723577235774</v>
      </c>
      <c r="W85" s="85" t="s">
        <v>549</v>
      </c>
      <c r="X85" s="86"/>
      <c r="Y85" s="86"/>
      <c r="Z85" s="86"/>
      <c r="AA85" s="86"/>
      <c r="AB85" s="86"/>
      <c r="AC85" s="71" t="s">
        <v>550</v>
      </c>
      <c r="AD85" s="71" t="s">
        <v>551</v>
      </c>
      <c r="AE85" s="71" t="s">
        <v>552</v>
      </c>
      <c r="AF85" s="72">
        <v>1156</v>
      </c>
      <c r="AG85" s="71" t="s">
        <v>553</v>
      </c>
      <c r="AH85" s="71" t="s">
        <v>554</v>
      </c>
      <c r="AI85" s="87">
        <v>12939020937</v>
      </c>
      <c r="AJ85" s="88" t="s">
        <v>555</v>
      </c>
      <c r="AK85" s="87">
        <v>12574124383</v>
      </c>
      <c r="AL85" s="71" t="s">
        <v>556</v>
      </c>
      <c r="AM85" s="71" t="s">
        <v>557</v>
      </c>
      <c r="AN85" s="70"/>
      <c r="AO85" s="70"/>
      <c r="AP85" s="70"/>
      <c r="AQ85" s="70"/>
      <c r="AR85" s="70"/>
      <c r="AS85" s="70"/>
      <c r="AT85" s="70"/>
      <c r="AU85" s="70"/>
      <c r="AV85" s="70"/>
      <c r="AW85" s="70"/>
      <c r="AX85" s="75"/>
    </row>
    <row r="86" spans="1:50" s="77" customFormat="1" ht="99.95" customHeight="1" x14ac:dyDescent="0.2">
      <c r="A86" s="124" t="s">
        <v>1145</v>
      </c>
      <c r="B86" s="231"/>
      <c r="C86" s="71" t="s">
        <v>538</v>
      </c>
      <c r="D86" s="231"/>
      <c r="E86" s="71" t="s">
        <v>558</v>
      </c>
      <c r="F86" s="72">
        <v>0.25</v>
      </c>
      <c r="G86" s="72" t="s">
        <v>540</v>
      </c>
      <c r="H86" s="71" t="s">
        <v>541</v>
      </c>
      <c r="I86" s="71" t="s">
        <v>466</v>
      </c>
      <c r="J86" s="71" t="s">
        <v>542</v>
      </c>
      <c r="K86" s="71" t="s">
        <v>543</v>
      </c>
      <c r="L86" s="72" t="s">
        <v>544</v>
      </c>
      <c r="M86" s="73" t="s">
        <v>545</v>
      </c>
      <c r="N86" s="71" t="s">
        <v>546</v>
      </c>
      <c r="O86" s="82" t="s">
        <v>559</v>
      </c>
      <c r="P86" s="72" t="s">
        <v>560</v>
      </c>
      <c r="Q86" s="148">
        <v>4</v>
      </c>
      <c r="R86" s="148">
        <v>4</v>
      </c>
      <c r="S86" s="148">
        <v>4</v>
      </c>
      <c r="T86" s="148">
        <v>2</v>
      </c>
      <c r="U86" s="148">
        <v>3</v>
      </c>
      <c r="V86" s="126">
        <f>+U86/Q86</f>
        <v>0.75</v>
      </c>
      <c r="W86" s="74"/>
      <c r="X86" s="86"/>
      <c r="Y86" s="86"/>
      <c r="Z86" s="86"/>
      <c r="AA86" s="86"/>
      <c r="AB86" s="86"/>
      <c r="AC86" s="71" t="s">
        <v>550</v>
      </c>
      <c r="AD86" s="71" t="s">
        <v>551</v>
      </c>
      <c r="AE86" s="71" t="s">
        <v>552</v>
      </c>
      <c r="AF86" s="72">
        <v>1156</v>
      </c>
      <c r="AG86" s="71" t="s">
        <v>553</v>
      </c>
      <c r="AH86" s="71" t="s">
        <v>554</v>
      </c>
      <c r="AI86" s="87">
        <v>12939020937</v>
      </c>
      <c r="AJ86" s="88" t="s">
        <v>555</v>
      </c>
      <c r="AK86" s="87">
        <v>12574124383</v>
      </c>
      <c r="AL86" s="71" t="s">
        <v>561</v>
      </c>
      <c r="AM86" s="71" t="s">
        <v>557</v>
      </c>
      <c r="AN86" s="70"/>
      <c r="AO86" s="70"/>
      <c r="AP86" s="70"/>
      <c r="AQ86" s="70"/>
      <c r="AR86" s="70"/>
      <c r="AS86" s="70"/>
      <c r="AT86" s="70"/>
      <c r="AU86" s="70"/>
      <c r="AV86" s="70"/>
      <c r="AW86" s="70"/>
      <c r="AX86" s="75"/>
    </row>
    <row r="87" spans="1:50" s="77" customFormat="1" ht="99.95" customHeight="1" x14ac:dyDescent="0.2">
      <c r="A87" s="157" t="s">
        <v>1146</v>
      </c>
      <c r="B87" s="230"/>
      <c r="C87" s="158" t="s">
        <v>538</v>
      </c>
      <c r="D87" s="230"/>
      <c r="E87" s="158" t="s">
        <v>562</v>
      </c>
      <c r="F87" s="160">
        <v>0.98</v>
      </c>
      <c r="G87" s="160" t="s">
        <v>563</v>
      </c>
      <c r="H87" s="160" t="s">
        <v>564</v>
      </c>
      <c r="I87" s="72" t="s">
        <v>466</v>
      </c>
      <c r="J87" s="72" t="s">
        <v>565</v>
      </c>
      <c r="K87" s="72">
        <v>3132374727</v>
      </c>
      <c r="L87" s="72" t="s">
        <v>566</v>
      </c>
      <c r="M87" s="73">
        <v>42522</v>
      </c>
      <c r="N87" s="73">
        <v>43830</v>
      </c>
      <c r="O87" s="72" t="s">
        <v>567</v>
      </c>
      <c r="P87" s="72" t="s">
        <v>568</v>
      </c>
      <c r="Q87" s="74">
        <v>1</v>
      </c>
      <c r="R87" s="74">
        <v>1</v>
      </c>
      <c r="S87" s="74">
        <v>1</v>
      </c>
      <c r="T87" s="74">
        <v>1</v>
      </c>
      <c r="U87" s="72">
        <v>698</v>
      </c>
      <c r="V87" s="169">
        <v>1</v>
      </c>
      <c r="W87" s="72"/>
      <c r="X87" s="72"/>
      <c r="Y87" s="72"/>
      <c r="Z87" s="72"/>
      <c r="AA87" s="72"/>
      <c r="AB87" s="72"/>
      <c r="AC87" s="71"/>
      <c r="AD87" s="71" t="s">
        <v>569</v>
      </c>
      <c r="AE87" s="71"/>
      <c r="AF87" s="72">
        <v>1108</v>
      </c>
      <c r="AG87" s="72" t="s">
        <v>570</v>
      </c>
      <c r="AH87" s="89" t="s">
        <v>571</v>
      </c>
      <c r="AI87" s="90">
        <v>8139296665</v>
      </c>
      <c r="AJ87" s="91">
        <v>0.94699999999999995</v>
      </c>
      <c r="AK87" s="90">
        <f>+'[1]Cálculos 1108'!K21</f>
        <v>1515402005.0431266</v>
      </c>
      <c r="AL87" s="71" t="s">
        <v>572</v>
      </c>
      <c r="AM87" s="89" t="s">
        <v>573</v>
      </c>
      <c r="AN87" s="70"/>
      <c r="AO87" s="70"/>
      <c r="AP87" s="70"/>
      <c r="AQ87" s="70"/>
      <c r="AR87" s="70"/>
      <c r="AS87" s="70"/>
      <c r="AT87" s="70"/>
      <c r="AU87" s="70"/>
      <c r="AV87" s="70"/>
      <c r="AW87" s="70"/>
      <c r="AX87" s="75"/>
    </row>
    <row r="88" spans="1:50" s="77" customFormat="1" ht="99.95" customHeight="1" x14ac:dyDescent="0.2">
      <c r="A88" s="141" t="s">
        <v>1147</v>
      </c>
      <c r="B88" s="230"/>
      <c r="C88" s="71" t="s">
        <v>538</v>
      </c>
      <c r="D88" s="230"/>
      <c r="E88" s="71" t="s">
        <v>574</v>
      </c>
      <c r="F88" s="72">
        <v>0.98</v>
      </c>
      <c r="G88" s="72" t="s">
        <v>464</v>
      </c>
      <c r="H88" s="72" t="s">
        <v>489</v>
      </c>
      <c r="I88" s="72" t="s">
        <v>466</v>
      </c>
      <c r="J88" s="72" t="s">
        <v>490</v>
      </c>
      <c r="K88" s="72">
        <v>3192511248</v>
      </c>
      <c r="L88" s="72" t="s">
        <v>491</v>
      </c>
      <c r="M88" s="73">
        <v>42522</v>
      </c>
      <c r="N88" s="73">
        <v>43981</v>
      </c>
      <c r="O88" s="72" t="s">
        <v>575</v>
      </c>
      <c r="P88" s="72" t="s">
        <v>576</v>
      </c>
      <c r="Q88" s="74">
        <v>1</v>
      </c>
      <c r="R88" s="74">
        <v>1</v>
      </c>
      <c r="S88" s="74">
        <v>1</v>
      </c>
      <c r="T88" s="74">
        <v>1</v>
      </c>
      <c r="U88" s="72"/>
      <c r="V88" s="166"/>
      <c r="W88" s="72"/>
      <c r="X88" s="72"/>
      <c r="Y88" s="72"/>
      <c r="Z88" s="72"/>
      <c r="AA88" s="72"/>
      <c r="AB88" s="72"/>
      <c r="AC88" s="71" t="s">
        <v>472</v>
      </c>
      <c r="AD88" s="71" t="s">
        <v>473</v>
      </c>
      <c r="AE88" s="71"/>
      <c r="AF88" s="72">
        <v>1023</v>
      </c>
      <c r="AG88" s="72" t="s">
        <v>505</v>
      </c>
      <c r="AH88" s="71" t="s">
        <v>577</v>
      </c>
      <c r="AI88" s="72">
        <v>5</v>
      </c>
      <c r="AJ88" s="72"/>
      <c r="AK88" s="72">
        <v>5</v>
      </c>
      <c r="AL88" s="84">
        <v>0.47499999999999998</v>
      </c>
      <c r="AM88" s="71"/>
      <c r="AN88" s="70"/>
      <c r="AO88" s="70"/>
      <c r="AP88" s="70"/>
      <c r="AQ88" s="70"/>
      <c r="AR88" s="70"/>
      <c r="AS88" s="70"/>
      <c r="AT88" s="70"/>
      <c r="AU88" s="70"/>
      <c r="AV88" s="70"/>
      <c r="AW88" s="70"/>
      <c r="AX88" s="75"/>
    </row>
    <row r="89" spans="1:50" s="77" customFormat="1" ht="99.95" customHeight="1" x14ac:dyDescent="0.2">
      <c r="A89" s="141" t="s">
        <v>1148</v>
      </c>
      <c r="B89" s="230"/>
      <c r="C89" s="71" t="s">
        <v>538</v>
      </c>
      <c r="D89" s="230"/>
      <c r="E89" s="71" t="s">
        <v>578</v>
      </c>
      <c r="F89" s="72">
        <v>1.5</v>
      </c>
      <c r="G89" s="72" t="s">
        <v>464</v>
      </c>
      <c r="H89" s="72" t="s">
        <v>489</v>
      </c>
      <c r="I89" s="72" t="s">
        <v>466</v>
      </c>
      <c r="J89" s="72" t="s">
        <v>490</v>
      </c>
      <c r="K89" s="72">
        <v>3192511248</v>
      </c>
      <c r="L89" s="72" t="s">
        <v>491</v>
      </c>
      <c r="M89" s="73">
        <v>42522</v>
      </c>
      <c r="N89" s="73">
        <v>43981</v>
      </c>
      <c r="O89" s="72" t="s">
        <v>579</v>
      </c>
      <c r="P89" s="72" t="s">
        <v>580</v>
      </c>
      <c r="Q89" s="74">
        <v>1</v>
      </c>
      <c r="R89" s="74">
        <v>1</v>
      </c>
      <c r="S89" s="74">
        <v>1</v>
      </c>
      <c r="T89" s="74">
        <v>1</v>
      </c>
      <c r="U89" s="72"/>
      <c r="V89" s="166"/>
      <c r="W89" s="72"/>
      <c r="X89" s="72"/>
      <c r="Y89" s="72"/>
      <c r="Z89" s="72"/>
      <c r="AA89" s="72"/>
      <c r="AB89" s="72"/>
      <c r="AC89" s="71"/>
      <c r="AD89" s="71" t="s">
        <v>473</v>
      </c>
      <c r="AE89" s="71"/>
      <c r="AF89" s="72">
        <v>1023</v>
      </c>
      <c r="AG89" s="72" t="s">
        <v>505</v>
      </c>
      <c r="AH89" s="71" t="s">
        <v>581</v>
      </c>
      <c r="AI89" s="72">
        <v>767</v>
      </c>
      <c r="AJ89" s="72"/>
      <c r="AK89" s="72">
        <v>759</v>
      </c>
      <c r="AL89" s="84">
        <v>0.43149999999999999</v>
      </c>
      <c r="AM89" s="71"/>
      <c r="AN89" s="70"/>
      <c r="AO89" s="70"/>
      <c r="AP89" s="70"/>
      <c r="AQ89" s="70"/>
      <c r="AR89" s="70"/>
      <c r="AS89" s="70"/>
      <c r="AT89" s="70"/>
      <c r="AU89" s="70"/>
      <c r="AV89" s="70"/>
      <c r="AW89" s="70"/>
      <c r="AX89" s="75"/>
    </row>
    <row r="90" spans="1:50" s="77" customFormat="1" ht="99.95" customHeight="1" x14ac:dyDescent="0.2">
      <c r="A90" s="141" t="s">
        <v>1149</v>
      </c>
      <c r="B90" s="230"/>
      <c r="C90" s="71" t="s">
        <v>538</v>
      </c>
      <c r="D90" s="230"/>
      <c r="E90" s="71" t="s">
        <v>582</v>
      </c>
      <c r="F90" s="72">
        <v>0.98</v>
      </c>
      <c r="G90" s="72" t="s">
        <v>464</v>
      </c>
      <c r="H90" s="72" t="s">
        <v>489</v>
      </c>
      <c r="I90" s="72" t="s">
        <v>466</v>
      </c>
      <c r="J90" s="72" t="s">
        <v>490</v>
      </c>
      <c r="K90" s="72">
        <v>3192511248</v>
      </c>
      <c r="L90" s="72" t="s">
        <v>491</v>
      </c>
      <c r="M90" s="73">
        <v>42522</v>
      </c>
      <c r="N90" s="73">
        <v>43981</v>
      </c>
      <c r="O90" s="72" t="s">
        <v>583</v>
      </c>
      <c r="P90" s="72" t="s">
        <v>584</v>
      </c>
      <c r="Q90" s="74">
        <v>1</v>
      </c>
      <c r="R90" s="74">
        <v>1</v>
      </c>
      <c r="S90" s="74">
        <v>1</v>
      </c>
      <c r="T90" s="74">
        <v>1</v>
      </c>
      <c r="U90" s="72"/>
      <c r="V90" s="166"/>
      <c r="W90" s="72"/>
      <c r="X90" s="72"/>
      <c r="Y90" s="72"/>
      <c r="Z90" s="72"/>
      <c r="AA90" s="72"/>
      <c r="AB90" s="72"/>
      <c r="AC90" s="71"/>
      <c r="AD90" s="71" t="s">
        <v>473</v>
      </c>
      <c r="AE90" s="71"/>
      <c r="AF90" s="72">
        <v>1023</v>
      </c>
      <c r="AG90" s="72" t="s">
        <v>505</v>
      </c>
      <c r="AH90" s="71" t="s">
        <v>585</v>
      </c>
      <c r="AI90" s="72">
        <v>680</v>
      </c>
      <c r="AJ90" s="72"/>
      <c r="AK90" s="72">
        <v>680</v>
      </c>
      <c r="AL90" s="74">
        <v>1.63</v>
      </c>
      <c r="AM90" s="71"/>
      <c r="AN90" s="70"/>
      <c r="AO90" s="70"/>
      <c r="AP90" s="70"/>
      <c r="AQ90" s="70"/>
      <c r="AR90" s="70"/>
      <c r="AS90" s="70"/>
      <c r="AT90" s="70"/>
      <c r="AU90" s="70"/>
      <c r="AV90" s="70"/>
      <c r="AW90" s="70"/>
      <c r="AX90" s="75"/>
    </row>
    <row r="91" spans="1:50" s="77" customFormat="1" ht="99.95" customHeight="1" x14ac:dyDescent="0.2">
      <c r="A91" s="141" t="s">
        <v>1163</v>
      </c>
      <c r="B91" s="232"/>
      <c r="C91" s="71" t="s">
        <v>538</v>
      </c>
      <c r="D91" s="232"/>
      <c r="E91" s="71" t="s">
        <v>586</v>
      </c>
      <c r="F91" s="72">
        <v>0.98</v>
      </c>
      <c r="G91" s="72" t="s">
        <v>464</v>
      </c>
      <c r="H91" s="72" t="s">
        <v>489</v>
      </c>
      <c r="I91" s="72" t="s">
        <v>466</v>
      </c>
      <c r="J91" s="72" t="s">
        <v>490</v>
      </c>
      <c r="K91" s="72">
        <v>3192511248</v>
      </c>
      <c r="L91" s="72" t="s">
        <v>491</v>
      </c>
      <c r="M91" s="73">
        <v>42522</v>
      </c>
      <c r="N91" s="73">
        <v>43981</v>
      </c>
      <c r="O91" s="72" t="s">
        <v>587</v>
      </c>
      <c r="P91" s="72" t="s">
        <v>588</v>
      </c>
      <c r="Q91" s="74">
        <v>1</v>
      </c>
      <c r="R91" s="74">
        <v>1</v>
      </c>
      <c r="S91" s="74">
        <v>1</v>
      </c>
      <c r="T91" s="74">
        <v>1</v>
      </c>
      <c r="U91" s="72"/>
      <c r="V91" s="166"/>
      <c r="W91" s="72"/>
      <c r="X91" s="72"/>
      <c r="Y91" s="72"/>
      <c r="Z91" s="72"/>
      <c r="AA91" s="72"/>
      <c r="AB91" s="72"/>
      <c r="AC91" s="71"/>
      <c r="AD91" s="71" t="s">
        <v>473</v>
      </c>
      <c r="AE91" s="71"/>
      <c r="AF91" s="72">
        <v>1023</v>
      </c>
      <c r="AG91" s="72" t="s">
        <v>505</v>
      </c>
      <c r="AH91" s="71" t="s">
        <v>589</v>
      </c>
      <c r="AI91" s="72">
        <v>155</v>
      </c>
      <c r="AJ91" s="72"/>
      <c r="AK91" s="72">
        <v>123</v>
      </c>
      <c r="AL91" s="84">
        <v>0.48280000000000001</v>
      </c>
      <c r="AM91" s="71"/>
      <c r="AN91" s="70"/>
      <c r="AO91" s="70"/>
      <c r="AP91" s="70"/>
      <c r="AQ91" s="70"/>
      <c r="AR91" s="70"/>
      <c r="AS91" s="70"/>
      <c r="AT91" s="70"/>
      <c r="AU91" s="70"/>
      <c r="AV91" s="70"/>
      <c r="AW91" s="70"/>
      <c r="AX91" s="75"/>
    </row>
    <row r="92" spans="1:50" s="77" customFormat="1" ht="99.95" customHeight="1" x14ac:dyDescent="0.2">
      <c r="A92" s="141" t="s">
        <v>1150</v>
      </c>
      <c r="B92" s="71" t="s">
        <v>590</v>
      </c>
      <c r="C92" s="72" t="s">
        <v>591</v>
      </c>
      <c r="D92" s="71" t="s">
        <v>462</v>
      </c>
      <c r="E92" s="71" t="s">
        <v>592</v>
      </c>
      <c r="F92" s="72">
        <v>0.98</v>
      </c>
      <c r="G92" s="72" t="s">
        <v>563</v>
      </c>
      <c r="H92" s="72" t="s">
        <v>564</v>
      </c>
      <c r="I92" s="72" t="s">
        <v>466</v>
      </c>
      <c r="J92" s="72" t="s">
        <v>565</v>
      </c>
      <c r="K92" s="72">
        <v>3132374727</v>
      </c>
      <c r="L92" s="72" t="s">
        <v>566</v>
      </c>
      <c r="M92" s="73">
        <v>42522</v>
      </c>
      <c r="N92" s="73">
        <v>43830</v>
      </c>
      <c r="O92" s="72" t="s">
        <v>593</v>
      </c>
      <c r="P92" s="72" t="s">
        <v>594</v>
      </c>
      <c r="Q92" s="74">
        <v>1</v>
      </c>
      <c r="R92" s="74">
        <v>1</v>
      </c>
      <c r="S92" s="74">
        <v>1</v>
      </c>
      <c r="T92" s="74">
        <v>1</v>
      </c>
      <c r="U92" s="72">
        <v>8.7870000000000008</v>
      </c>
      <c r="V92" s="166"/>
      <c r="W92" s="72"/>
      <c r="X92" s="72"/>
      <c r="Y92" s="72"/>
      <c r="Z92" s="72"/>
      <c r="AA92" s="72"/>
      <c r="AB92" s="72"/>
      <c r="AC92" s="71"/>
      <c r="AD92" s="71" t="s">
        <v>569</v>
      </c>
      <c r="AE92" s="71"/>
      <c r="AF92" s="72">
        <v>1108</v>
      </c>
      <c r="AG92" s="72" t="s">
        <v>570</v>
      </c>
      <c r="AH92" s="89" t="s">
        <v>595</v>
      </c>
      <c r="AI92" s="90">
        <v>35277406016</v>
      </c>
      <c r="AJ92" s="91">
        <v>0.72499999999999998</v>
      </c>
      <c r="AK92" s="92">
        <f>+'[1]Cálculos 1108'!K9</f>
        <v>6380377422.2957392</v>
      </c>
      <c r="AL92" s="71" t="s">
        <v>596</v>
      </c>
      <c r="AM92" s="89" t="s">
        <v>597</v>
      </c>
      <c r="AN92" s="70"/>
      <c r="AO92" s="70"/>
      <c r="AP92" s="70"/>
      <c r="AQ92" s="70"/>
      <c r="AR92" s="70"/>
      <c r="AS92" s="70"/>
      <c r="AT92" s="70"/>
      <c r="AU92" s="70"/>
      <c r="AV92" s="70"/>
      <c r="AW92" s="70"/>
      <c r="AX92" s="75"/>
    </row>
    <row r="93" spans="1:50" s="77" customFormat="1" ht="99.95" customHeight="1" x14ac:dyDescent="0.2">
      <c r="A93" s="141" t="s">
        <v>1151</v>
      </c>
      <c r="B93" s="71" t="s">
        <v>590</v>
      </c>
      <c r="C93" s="72" t="s">
        <v>591</v>
      </c>
      <c r="D93" s="71" t="s">
        <v>462</v>
      </c>
      <c r="E93" s="71" t="s">
        <v>598</v>
      </c>
      <c r="F93" s="72">
        <v>0.98</v>
      </c>
      <c r="G93" s="72" t="s">
        <v>563</v>
      </c>
      <c r="H93" s="72" t="s">
        <v>564</v>
      </c>
      <c r="I93" s="72" t="s">
        <v>466</v>
      </c>
      <c r="J93" s="72" t="s">
        <v>565</v>
      </c>
      <c r="K93" s="72">
        <v>3132374727</v>
      </c>
      <c r="L93" s="72" t="s">
        <v>566</v>
      </c>
      <c r="M93" s="73">
        <v>42522</v>
      </c>
      <c r="N93" s="73">
        <v>43830</v>
      </c>
      <c r="O93" s="72" t="s">
        <v>599</v>
      </c>
      <c r="P93" s="72" t="s">
        <v>600</v>
      </c>
      <c r="Q93" s="74">
        <v>1</v>
      </c>
      <c r="R93" s="74">
        <v>1</v>
      </c>
      <c r="S93" s="74">
        <v>1</v>
      </c>
      <c r="T93" s="74">
        <v>1</v>
      </c>
      <c r="U93" s="72">
        <v>7.5049999999999999</v>
      </c>
      <c r="V93" s="166"/>
      <c r="W93" s="72"/>
      <c r="X93" s="72"/>
      <c r="Y93" s="72"/>
      <c r="Z93" s="72"/>
      <c r="AA93" s="72"/>
      <c r="AB93" s="72"/>
      <c r="AC93" s="71"/>
      <c r="AD93" s="71" t="s">
        <v>569</v>
      </c>
      <c r="AE93" s="71"/>
      <c r="AF93" s="72">
        <v>1108</v>
      </c>
      <c r="AG93" s="72" t="s">
        <v>570</v>
      </c>
      <c r="AH93" s="89" t="s">
        <v>601</v>
      </c>
      <c r="AI93" s="90">
        <v>60741181579</v>
      </c>
      <c r="AJ93" s="91">
        <v>0.86399999999999999</v>
      </c>
      <c r="AK93" s="92">
        <f>+'[1]Cálculos 1108'!K13</f>
        <v>11495223783.867849</v>
      </c>
      <c r="AL93" s="71" t="s">
        <v>602</v>
      </c>
      <c r="AM93" s="89" t="s">
        <v>573</v>
      </c>
      <c r="AN93" s="70"/>
      <c r="AO93" s="70"/>
      <c r="AP93" s="70"/>
      <c r="AQ93" s="70"/>
      <c r="AR93" s="70"/>
      <c r="AS93" s="70"/>
      <c r="AT93" s="70"/>
      <c r="AU93" s="70"/>
      <c r="AV93" s="70"/>
      <c r="AW93" s="70"/>
      <c r="AX93" s="75"/>
    </row>
    <row r="94" spans="1:50" s="77" customFormat="1" ht="99.95" customHeight="1" x14ac:dyDescent="0.2">
      <c r="A94" s="141" t="s">
        <v>1152</v>
      </c>
      <c r="B94" s="71" t="s">
        <v>590</v>
      </c>
      <c r="C94" s="72" t="s">
        <v>603</v>
      </c>
      <c r="D94" s="71" t="s">
        <v>462</v>
      </c>
      <c r="E94" s="71" t="s">
        <v>604</v>
      </c>
      <c r="F94" s="72">
        <v>0.98</v>
      </c>
      <c r="G94" s="72" t="s">
        <v>563</v>
      </c>
      <c r="H94" s="72" t="s">
        <v>564</v>
      </c>
      <c r="I94" s="72" t="s">
        <v>466</v>
      </c>
      <c r="J94" s="72" t="s">
        <v>565</v>
      </c>
      <c r="K94" s="72">
        <v>3132374727</v>
      </c>
      <c r="L94" s="72" t="s">
        <v>566</v>
      </c>
      <c r="M94" s="73">
        <v>42522</v>
      </c>
      <c r="N94" s="73">
        <v>43830</v>
      </c>
      <c r="O94" s="72" t="s">
        <v>605</v>
      </c>
      <c r="P94" s="72" t="s">
        <v>606</v>
      </c>
      <c r="Q94" s="74">
        <v>1</v>
      </c>
      <c r="R94" s="74">
        <v>1</v>
      </c>
      <c r="S94" s="74">
        <v>1</v>
      </c>
      <c r="T94" s="74">
        <v>1</v>
      </c>
      <c r="U94" s="72">
        <v>546</v>
      </c>
      <c r="V94" s="166"/>
      <c r="W94" s="72"/>
      <c r="X94" s="72"/>
      <c r="Y94" s="72"/>
      <c r="Z94" s="72"/>
      <c r="AA94" s="72"/>
      <c r="AB94" s="72"/>
      <c r="AC94" s="71"/>
      <c r="AD94" s="71" t="s">
        <v>569</v>
      </c>
      <c r="AE94" s="71"/>
      <c r="AF94" s="72">
        <v>1108</v>
      </c>
      <c r="AG94" s="72" t="s">
        <v>570</v>
      </c>
      <c r="AH94" s="89" t="s">
        <v>607</v>
      </c>
      <c r="AI94" s="90">
        <v>27962623663</v>
      </c>
      <c r="AJ94" s="91">
        <v>0.57699999999999996</v>
      </c>
      <c r="AK94" s="92">
        <f>+'[1]Cálculos 1108'!K17</f>
        <v>4665032028.9704018</v>
      </c>
      <c r="AL94" s="71" t="s">
        <v>608</v>
      </c>
      <c r="AM94" s="89" t="s">
        <v>573</v>
      </c>
      <c r="AN94" s="70"/>
      <c r="AO94" s="70"/>
      <c r="AP94" s="70"/>
      <c r="AQ94" s="70"/>
      <c r="AR94" s="70"/>
      <c r="AS94" s="70"/>
      <c r="AT94" s="70"/>
      <c r="AU94" s="70"/>
      <c r="AV94" s="70"/>
      <c r="AW94" s="70"/>
      <c r="AX94" s="75"/>
    </row>
    <row r="95" spans="1:50" s="77" customFormat="1" ht="119.25" customHeight="1" x14ac:dyDescent="0.2">
      <c r="A95" s="124" t="s">
        <v>1153</v>
      </c>
      <c r="B95" s="224" t="s">
        <v>590</v>
      </c>
      <c r="C95" s="109" t="s">
        <v>689</v>
      </c>
      <c r="D95" s="109" t="s">
        <v>462</v>
      </c>
      <c r="E95" s="109" t="s">
        <v>690</v>
      </c>
      <c r="F95" s="72">
        <v>0.98</v>
      </c>
      <c r="G95" s="109" t="s">
        <v>691</v>
      </c>
      <c r="H95" s="109" t="s">
        <v>692</v>
      </c>
      <c r="I95" s="110" t="s">
        <v>466</v>
      </c>
      <c r="J95" s="109" t="s">
        <v>693</v>
      </c>
      <c r="K95" s="109">
        <v>3241000</v>
      </c>
      <c r="L95" s="72" t="s">
        <v>694</v>
      </c>
      <c r="M95" s="111">
        <v>42736</v>
      </c>
      <c r="N95" s="111">
        <v>43981</v>
      </c>
      <c r="O95" s="224" t="s">
        <v>695</v>
      </c>
      <c r="P95" s="109" t="s">
        <v>696</v>
      </c>
      <c r="Q95" s="112">
        <v>1</v>
      </c>
      <c r="R95" s="112">
        <v>1</v>
      </c>
      <c r="S95" s="112">
        <v>1</v>
      </c>
      <c r="T95" s="112">
        <v>1</v>
      </c>
      <c r="U95" s="112">
        <v>1</v>
      </c>
      <c r="V95" s="126">
        <f>+U95/Q95</f>
        <v>1</v>
      </c>
      <c r="W95" s="170"/>
      <c r="X95" s="171"/>
      <c r="Y95" s="170"/>
      <c r="Z95" s="171"/>
      <c r="AA95" s="170"/>
      <c r="AB95" s="171"/>
      <c r="AC95" s="109" t="s">
        <v>697</v>
      </c>
      <c r="AD95" s="109" t="s">
        <v>698</v>
      </c>
      <c r="AE95" s="109" t="s">
        <v>699</v>
      </c>
      <c r="AF95" s="110">
        <v>1053</v>
      </c>
      <c r="AG95" s="109" t="s">
        <v>700</v>
      </c>
      <c r="AH95" s="109" t="s">
        <v>701</v>
      </c>
      <c r="AI95" s="172">
        <v>277816196.232135</v>
      </c>
      <c r="AJ95" s="172"/>
      <c r="AK95" s="172">
        <v>271822173.43325597</v>
      </c>
      <c r="AL95" s="172" t="s">
        <v>702</v>
      </c>
      <c r="AM95" s="173" t="s">
        <v>703</v>
      </c>
      <c r="AN95" s="70"/>
      <c r="AO95" s="70"/>
      <c r="AP95" s="70"/>
      <c r="AQ95" s="70"/>
      <c r="AR95" s="70"/>
      <c r="AS95" s="70"/>
      <c r="AT95" s="70"/>
      <c r="AU95" s="70"/>
      <c r="AV95" s="70"/>
      <c r="AW95" s="70"/>
      <c r="AX95" s="75"/>
    </row>
    <row r="96" spans="1:50" s="77" customFormat="1" ht="99.95" customHeight="1" x14ac:dyDescent="0.2">
      <c r="A96" s="124" t="s">
        <v>1154</v>
      </c>
      <c r="B96" s="233"/>
      <c r="C96" s="109" t="s">
        <v>689</v>
      </c>
      <c r="D96" s="109" t="s">
        <v>462</v>
      </c>
      <c r="E96" s="109" t="s">
        <v>704</v>
      </c>
      <c r="F96" s="72">
        <v>0.98</v>
      </c>
      <c r="G96" s="109" t="s">
        <v>691</v>
      </c>
      <c r="H96" s="109" t="s">
        <v>692</v>
      </c>
      <c r="I96" s="110" t="s">
        <v>466</v>
      </c>
      <c r="J96" s="109" t="s">
        <v>693</v>
      </c>
      <c r="K96" s="109">
        <v>3241000</v>
      </c>
      <c r="L96" s="72" t="s">
        <v>694</v>
      </c>
      <c r="M96" s="111">
        <v>42736</v>
      </c>
      <c r="N96" s="111">
        <v>43981</v>
      </c>
      <c r="O96" s="225"/>
      <c r="P96" s="109" t="s">
        <v>705</v>
      </c>
      <c r="Q96" s="112">
        <v>1</v>
      </c>
      <c r="R96" s="112">
        <v>1</v>
      </c>
      <c r="S96" s="112">
        <v>1</v>
      </c>
      <c r="T96" s="112">
        <v>1</v>
      </c>
      <c r="U96" s="112">
        <v>1</v>
      </c>
      <c r="V96" s="126">
        <f>+U96/Q96</f>
        <v>1</v>
      </c>
      <c r="W96" s="170"/>
      <c r="X96" s="171"/>
      <c r="Y96" s="170"/>
      <c r="Z96" s="171"/>
      <c r="AA96" s="170"/>
      <c r="AB96" s="171"/>
      <c r="AC96" s="109" t="s">
        <v>697</v>
      </c>
      <c r="AD96" s="109" t="s">
        <v>698</v>
      </c>
      <c r="AE96" s="109" t="s">
        <v>699</v>
      </c>
      <c r="AF96" s="110">
        <v>1053</v>
      </c>
      <c r="AG96" s="109" t="s">
        <v>700</v>
      </c>
      <c r="AH96" s="109" t="s">
        <v>701</v>
      </c>
      <c r="AI96" s="172">
        <v>277816196.232135</v>
      </c>
      <c r="AJ96" s="172"/>
      <c r="AK96" s="172">
        <v>271822173.43325597</v>
      </c>
      <c r="AL96" s="172" t="s">
        <v>706</v>
      </c>
      <c r="AM96" s="173" t="s">
        <v>703</v>
      </c>
      <c r="AN96" s="70"/>
      <c r="AO96" s="70"/>
      <c r="AP96" s="70"/>
      <c r="AQ96" s="70"/>
      <c r="AR96" s="70"/>
      <c r="AS96" s="70"/>
      <c r="AT96" s="70"/>
      <c r="AU96" s="70"/>
      <c r="AV96" s="70"/>
      <c r="AW96" s="70"/>
      <c r="AX96" s="75"/>
    </row>
    <row r="97" spans="1:50" s="77" customFormat="1" ht="99.95" customHeight="1" x14ac:dyDescent="0.2">
      <c r="A97" s="124" t="s">
        <v>1155</v>
      </c>
      <c r="B97" s="233"/>
      <c r="C97" s="109" t="s">
        <v>689</v>
      </c>
      <c r="D97" s="109" t="s">
        <v>462</v>
      </c>
      <c r="E97" s="109" t="s">
        <v>707</v>
      </c>
      <c r="F97" s="72">
        <v>0.98</v>
      </c>
      <c r="G97" s="109" t="s">
        <v>691</v>
      </c>
      <c r="H97" s="109" t="s">
        <v>692</v>
      </c>
      <c r="I97" s="110" t="s">
        <v>466</v>
      </c>
      <c r="J97" s="109" t="s">
        <v>693</v>
      </c>
      <c r="K97" s="109">
        <v>3241000</v>
      </c>
      <c r="L97" s="72" t="s">
        <v>694</v>
      </c>
      <c r="M97" s="111">
        <v>42736</v>
      </c>
      <c r="N97" s="111">
        <v>43981</v>
      </c>
      <c r="O97" s="109" t="s">
        <v>708</v>
      </c>
      <c r="P97" s="109" t="s">
        <v>709</v>
      </c>
      <c r="Q97" s="112">
        <v>1</v>
      </c>
      <c r="R97" s="112">
        <v>1</v>
      </c>
      <c r="S97" s="112">
        <v>1</v>
      </c>
      <c r="T97" s="112">
        <v>1</v>
      </c>
      <c r="U97" s="112">
        <v>1</v>
      </c>
      <c r="V97" s="126">
        <f>+U97/Q97</f>
        <v>1</v>
      </c>
      <c r="W97" s="170"/>
      <c r="X97" s="171"/>
      <c r="Y97" s="170"/>
      <c r="Z97" s="171"/>
      <c r="AA97" s="170"/>
      <c r="AB97" s="171"/>
      <c r="AC97" s="109" t="s">
        <v>697</v>
      </c>
      <c r="AD97" s="109" t="s">
        <v>710</v>
      </c>
      <c r="AE97" s="109" t="s">
        <v>711</v>
      </c>
      <c r="AF97" s="110">
        <v>1049</v>
      </c>
      <c r="AG97" s="109" t="s">
        <v>712</v>
      </c>
      <c r="AH97" s="109" t="s">
        <v>713</v>
      </c>
      <c r="AI97" s="172">
        <v>467974700.57075101</v>
      </c>
      <c r="AJ97" s="172"/>
      <c r="AK97" s="172">
        <v>467974700.57075101</v>
      </c>
      <c r="AL97" s="173" t="s">
        <v>714</v>
      </c>
      <c r="AM97" s="173" t="s">
        <v>703</v>
      </c>
      <c r="AN97" s="70"/>
      <c r="AO97" s="70"/>
      <c r="AP97" s="70"/>
      <c r="AQ97" s="70"/>
      <c r="AR97" s="70"/>
      <c r="AS97" s="70"/>
      <c r="AT97" s="70"/>
      <c r="AU97" s="70"/>
      <c r="AV97" s="70"/>
      <c r="AW97" s="70"/>
      <c r="AX97" s="75"/>
    </row>
    <row r="98" spans="1:50" s="77" customFormat="1" ht="99.95" customHeight="1" x14ac:dyDescent="0.2">
      <c r="A98" s="124" t="s">
        <v>1156</v>
      </c>
      <c r="B98" s="225"/>
      <c r="C98" s="109" t="s">
        <v>689</v>
      </c>
      <c r="D98" s="109" t="s">
        <v>462</v>
      </c>
      <c r="E98" s="109" t="s">
        <v>715</v>
      </c>
      <c r="F98" s="72">
        <v>0.98</v>
      </c>
      <c r="G98" s="109" t="s">
        <v>691</v>
      </c>
      <c r="H98" s="109" t="s">
        <v>692</v>
      </c>
      <c r="I98" s="110" t="s">
        <v>466</v>
      </c>
      <c r="J98" s="109" t="s">
        <v>693</v>
      </c>
      <c r="K98" s="109">
        <v>3241000</v>
      </c>
      <c r="L98" s="72" t="s">
        <v>694</v>
      </c>
      <c r="M98" s="111">
        <v>42736</v>
      </c>
      <c r="N98" s="111">
        <v>43981</v>
      </c>
      <c r="O98" s="109" t="s">
        <v>716</v>
      </c>
      <c r="P98" s="109" t="s">
        <v>717</v>
      </c>
      <c r="Q98" s="112">
        <v>1</v>
      </c>
      <c r="R98" s="112">
        <v>1</v>
      </c>
      <c r="S98" s="112">
        <v>1</v>
      </c>
      <c r="T98" s="112">
        <v>1</v>
      </c>
      <c r="U98" s="112">
        <v>1</v>
      </c>
      <c r="V98" s="126">
        <f>+U98/Q98</f>
        <v>1</v>
      </c>
      <c r="W98" s="170"/>
      <c r="X98" s="171"/>
      <c r="Y98" s="170"/>
      <c r="Z98" s="171"/>
      <c r="AA98" s="170"/>
      <c r="AB98" s="171"/>
      <c r="AC98" s="109" t="s">
        <v>697</v>
      </c>
      <c r="AD98" s="109" t="s">
        <v>710</v>
      </c>
      <c r="AE98" s="109" t="s">
        <v>711</v>
      </c>
      <c r="AF98" s="110">
        <v>1049</v>
      </c>
      <c r="AG98" s="109" t="s">
        <v>712</v>
      </c>
      <c r="AH98" s="109" t="s">
        <v>713</v>
      </c>
      <c r="AI98" s="172">
        <v>467974700.57075101</v>
      </c>
      <c r="AJ98" s="172"/>
      <c r="AK98" s="172">
        <v>467974700.57075101</v>
      </c>
      <c r="AL98" s="173" t="s">
        <v>718</v>
      </c>
      <c r="AM98" s="173" t="s">
        <v>703</v>
      </c>
      <c r="AN98" s="70"/>
      <c r="AO98" s="70"/>
      <c r="AP98" s="70"/>
      <c r="AQ98" s="70"/>
      <c r="AR98" s="70"/>
      <c r="AS98" s="70"/>
      <c r="AT98" s="70"/>
      <c r="AU98" s="70"/>
      <c r="AV98" s="70"/>
      <c r="AW98" s="70"/>
      <c r="AX98" s="75"/>
    </row>
    <row r="99" spans="1:50" s="77" customFormat="1" ht="99.95" customHeight="1" x14ac:dyDescent="0.2">
      <c r="A99" s="141" t="s">
        <v>1157</v>
      </c>
      <c r="B99" s="71" t="s">
        <v>719</v>
      </c>
      <c r="C99" s="72" t="s">
        <v>720</v>
      </c>
      <c r="D99" s="89" t="s">
        <v>721</v>
      </c>
      <c r="E99" s="71" t="s">
        <v>722</v>
      </c>
      <c r="F99" s="72">
        <v>0.98</v>
      </c>
      <c r="G99" s="72" t="s">
        <v>723</v>
      </c>
      <c r="H99" s="72" t="s">
        <v>724</v>
      </c>
      <c r="I99" s="72" t="s">
        <v>466</v>
      </c>
      <c r="J99" s="72" t="s">
        <v>725</v>
      </c>
      <c r="K99" s="72">
        <v>3778835</v>
      </c>
      <c r="L99" s="72" t="s">
        <v>726</v>
      </c>
      <c r="M99" s="73">
        <v>42522</v>
      </c>
      <c r="N99" s="73">
        <v>43981</v>
      </c>
      <c r="O99" s="72" t="s">
        <v>727</v>
      </c>
      <c r="P99" s="72" t="s">
        <v>728</v>
      </c>
      <c r="Q99" s="74">
        <v>1</v>
      </c>
      <c r="R99" s="74">
        <v>1</v>
      </c>
      <c r="S99" s="74">
        <v>1</v>
      </c>
      <c r="T99" s="74">
        <v>1</v>
      </c>
      <c r="U99" s="72">
        <v>14216</v>
      </c>
      <c r="V99" s="166"/>
      <c r="W99" s="72"/>
      <c r="X99" s="72"/>
      <c r="Y99" s="72"/>
      <c r="Z99" s="72"/>
      <c r="AA99" s="72"/>
      <c r="AB99" s="72"/>
      <c r="AC99" s="86" t="s">
        <v>729</v>
      </c>
      <c r="AD99" s="72" t="s">
        <v>730</v>
      </c>
      <c r="AE99" s="72" t="s">
        <v>731</v>
      </c>
      <c r="AF99" s="72">
        <v>981</v>
      </c>
      <c r="AG99" s="72" t="s">
        <v>732</v>
      </c>
      <c r="AH99" s="89" t="s">
        <v>733</v>
      </c>
      <c r="AI99" s="72"/>
      <c r="AJ99" s="72"/>
      <c r="AK99" s="72" t="s">
        <v>734</v>
      </c>
      <c r="AL99" s="72"/>
      <c r="AM99" s="72" t="s">
        <v>735</v>
      </c>
      <c r="AN99" s="70"/>
      <c r="AO99" s="70"/>
      <c r="AP99" s="70"/>
      <c r="AQ99" s="70"/>
      <c r="AR99" s="70"/>
      <c r="AS99" s="70"/>
      <c r="AT99" s="70"/>
      <c r="AU99" s="70"/>
      <c r="AV99" s="70"/>
      <c r="AW99" s="70"/>
      <c r="AX99" s="75"/>
    </row>
    <row r="100" spans="1:50" s="77" customFormat="1" ht="99.95" customHeight="1" x14ac:dyDescent="0.2">
      <c r="A100" s="141" t="s">
        <v>1158</v>
      </c>
      <c r="B100" s="71" t="s">
        <v>719</v>
      </c>
      <c r="C100" s="72" t="s">
        <v>720</v>
      </c>
      <c r="D100" s="71" t="s">
        <v>721</v>
      </c>
      <c r="E100" s="71" t="s">
        <v>736</v>
      </c>
      <c r="F100" s="72">
        <v>0.98</v>
      </c>
      <c r="G100" s="72" t="s">
        <v>723</v>
      </c>
      <c r="H100" s="72" t="s">
        <v>724</v>
      </c>
      <c r="I100" s="72" t="s">
        <v>466</v>
      </c>
      <c r="J100" s="72" t="s">
        <v>725</v>
      </c>
      <c r="K100" s="72">
        <v>3778835</v>
      </c>
      <c r="L100" s="72" t="s">
        <v>726</v>
      </c>
      <c r="M100" s="73">
        <v>42522</v>
      </c>
      <c r="N100" s="73">
        <v>43981</v>
      </c>
      <c r="O100" s="72" t="s">
        <v>737</v>
      </c>
      <c r="P100" s="72" t="s">
        <v>738</v>
      </c>
      <c r="Q100" s="147">
        <v>1</v>
      </c>
      <c r="R100" s="147">
        <v>1</v>
      </c>
      <c r="S100" s="147">
        <v>1</v>
      </c>
      <c r="T100" s="147">
        <v>1</v>
      </c>
      <c r="U100" s="72">
        <v>49461</v>
      </c>
      <c r="V100" s="166"/>
      <c r="W100" s="72"/>
      <c r="X100" s="72"/>
      <c r="Y100" s="72"/>
      <c r="Z100" s="72"/>
      <c r="AA100" s="72"/>
      <c r="AB100" s="72"/>
      <c r="AC100" s="150" t="s">
        <v>729</v>
      </c>
      <c r="AD100" s="160" t="s">
        <v>730</v>
      </c>
      <c r="AE100" s="160" t="s">
        <v>731</v>
      </c>
      <c r="AF100" s="160">
        <v>981</v>
      </c>
      <c r="AG100" s="160" t="s">
        <v>732</v>
      </c>
      <c r="AH100" s="153" t="s">
        <v>739</v>
      </c>
      <c r="AI100" s="72"/>
      <c r="AJ100" s="72"/>
      <c r="AK100" s="72" t="s">
        <v>734</v>
      </c>
      <c r="AL100" s="72"/>
      <c r="AM100" s="72" t="s">
        <v>740</v>
      </c>
      <c r="AN100" s="70"/>
      <c r="AO100" s="70"/>
      <c r="AP100" s="70"/>
      <c r="AQ100" s="70"/>
      <c r="AR100" s="70"/>
      <c r="AS100" s="70"/>
      <c r="AT100" s="70"/>
      <c r="AU100" s="70"/>
      <c r="AV100" s="70"/>
      <c r="AW100" s="70"/>
      <c r="AX100" s="75"/>
    </row>
    <row r="101" spans="1:50" s="77" customFormat="1" ht="99.95" customHeight="1" x14ac:dyDescent="0.2">
      <c r="A101" s="141" t="s">
        <v>1159</v>
      </c>
      <c r="B101" s="71" t="s">
        <v>719</v>
      </c>
      <c r="C101" s="72" t="s">
        <v>741</v>
      </c>
      <c r="D101" s="71" t="s">
        <v>721</v>
      </c>
      <c r="E101" s="89" t="s">
        <v>742</v>
      </c>
      <c r="F101" s="72">
        <v>0.5</v>
      </c>
      <c r="G101" s="72" t="s">
        <v>743</v>
      </c>
      <c r="H101" s="72" t="s">
        <v>744</v>
      </c>
      <c r="I101" s="72" t="s">
        <v>466</v>
      </c>
      <c r="J101" s="72" t="s">
        <v>745</v>
      </c>
      <c r="K101" s="72" t="s">
        <v>746</v>
      </c>
      <c r="L101" s="72" t="s">
        <v>747</v>
      </c>
      <c r="M101" s="73">
        <v>42522</v>
      </c>
      <c r="N101" s="73">
        <v>43981</v>
      </c>
      <c r="O101" s="72" t="s">
        <v>748</v>
      </c>
      <c r="P101" s="72" t="s">
        <v>749</v>
      </c>
      <c r="Q101" s="149">
        <v>1</v>
      </c>
      <c r="R101" s="149">
        <v>1</v>
      </c>
      <c r="S101" s="149">
        <v>1</v>
      </c>
      <c r="T101" s="149">
        <v>1</v>
      </c>
      <c r="U101" s="74">
        <v>1</v>
      </c>
      <c r="V101" s="126">
        <f>U101/Q101</f>
        <v>1</v>
      </c>
      <c r="W101" s="72"/>
      <c r="X101" s="72"/>
      <c r="Y101" s="72"/>
      <c r="Z101" s="72"/>
      <c r="AA101" s="72"/>
      <c r="AB101" s="72"/>
      <c r="AC101" s="152" t="s">
        <v>750</v>
      </c>
      <c r="AD101" s="153" t="s">
        <v>751</v>
      </c>
      <c r="AE101" s="153"/>
      <c r="AF101" s="160">
        <v>1004</v>
      </c>
      <c r="AG101" s="160" t="s">
        <v>752</v>
      </c>
      <c r="AH101" s="153" t="s">
        <v>753</v>
      </c>
      <c r="AI101" s="113">
        <v>1980449383</v>
      </c>
      <c r="AJ101" s="74">
        <v>1</v>
      </c>
      <c r="AK101" s="113">
        <v>1980449383</v>
      </c>
      <c r="AL101" s="160"/>
      <c r="AM101" s="89" t="s">
        <v>754</v>
      </c>
      <c r="AN101" s="70"/>
      <c r="AO101" s="70"/>
      <c r="AP101" s="70"/>
      <c r="AQ101" s="70"/>
      <c r="AR101" s="70"/>
      <c r="AS101" s="70"/>
      <c r="AT101" s="70"/>
      <c r="AU101" s="70"/>
      <c r="AV101" s="70"/>
      <c r="AW101" s="70"/>
      <c r="AX101" s="75"/>
    </row>
    <row r="102" spans="1:50" s="77" customFormat="1" ht="280.5" customHeight="1" x14ac:dyDescent="0.2">
      <c r="A102" s="141" t="s">
        <v>1160</v>
      </c>
      <c r="B102" s="71" t="s">
        <v>719</v>
      </c>
      <c r="C102" s="72" t="s">
        <v>741</v>
      </c>
      <c r="D102" s="71" t="s">
        <v>721</v>
      </c>
      <c r="E102" s="89" t="s">
        <v>755</v>
      </c>
      <c r="F102" s="72">
        <v>0.5</v>
      </c>
      <c r="G102" s="72" t="s">
        <v>743</v>
      </c>
      <c r="H102" s="72" t="s">
        <v>744</v>
      </c>
      <c r="I102" s="72" t="s">
        <v>466</v>
      </c>
      <c r="J102" s="72" t="s">
        <v>745</v>
      </c>
      <c r="K102" s="72" t="s">
        <v>746</v>
      </c>
      <c r="L102" s="72" t="s">
        <v>747</v>
      </c>
      <c r="M102" s="73">
        <v>42522</v>
      </c>
      <c r="N102" s="73">
        <v>43981</v>
      </c>
      <c r="O102" s="72" t="s">
        <v>756</v>
      </c>
      <c r="P102" s="72" t="s">
        <v>757</v>
      </c>
      <c r="Q102" s="160">
        <v>1</v>
      </c>
      <c r="R102" s="160">
        <v>1</v>
      </c>
      <c r="S102" s="160">
        <v>1</v>
      </c>
      <c r="T102" s="160">
        <v>0</v>
      </c>
      <c r="U102" s="74"/>
      <c r="V102" s="166"/>
      <c r="W102" s="72"/>
      <c r="X102" s="72"/>
      <c r="Y102" s="72"/>
      <c r="Z102" s="72"/>
      <c r="AA102" s="72"/>
      <c r="AB102" s="72"/>
      <c r="AC102" s="152" t="s">
        <v>750</v>
      </c>
      <c r="AD102" s="153" t="s">
        <v>751</v>
      </c>
      <c r="AE102" s="153"/>
      <c r="AF102" s="160">
        <v>1004</v>
      </c>
      <c r="AG102" s="160" t="s">
        <v>752</v>
      </c>
      <c r="AH102" s="153" t="s">
        <v>758</v>
      </c>
      <c r="AI102" s="113">
        <v>7273822928</v>
      </c>
      <c r="AJ102" s="74">
        <v>0.97</v>
      </c>
      <c r="AK102" s="113">
        <v>7060713394</v>
      </c>
      <c r="AL102" s="72"/>
      <c r="AM102" s="119" t="s">
        <v>1164</v>
      </c>
      <c r="AN102" s="70"/>
      <c r="AO102" s="70"/>
      <c r="AP102" s="70"/>
      <c r="AQ102" s="70"/>
      <c r="AR102" s="70"/>
      <c r="AS102" s="70"/>
      <c r="AT102" s="70"/>
      <c r="AU102" s="70"/>
      <c r="AV102" s="70"/>
      <c r="AW102" s="70"/>
      <c r="AX102" s="75"/>
    </row>
    <row r="103" spans="1:50" s="77" customFormat="1" ht="99.95" customHeight="1" x14ac:dyDescent="0.2">
      <c r="A103" s="124" t="s">
        <v>1162</v>
      </c>
      <c r="B103" s="71" t="s">
        <v>520</v>
      </c>
      <c r="C103" s="72" t="s">
        <v>521</v>
      </c>
      <c r="D103" s="71" t="s">
        <v>522</v>
      </c>
      <c r="E103" s="71" t="s">
        <v>523</v>
      </c>
      <c r="F103" s="72">
        <v>18</v>
      </c>
      <c r="G103" s="72" t="s">
        <v>524</v>
      </c>
      <c r="H103" s="72" t="s">
        <v>525</v>
      </c>
      <c r="I103" s="72" t="s">
        <v>466</v>
      </c>
      <c r="J103" s="72" t="s">
        <v>526</v>
      </c>
      <c r="K103" s="72" t="s">
        <v>527</v>
      </c>
      <c r="L103" s="72" t="s">
        <v>528</v>
      </c>
      <c r="M103" s="73">
        <v>42887</v>
      </c>
      <c r="N103" s="73">
        <v>43100</v>
      </c>
      <c r="O103" s="72" t="s">
        <v>529</v>
      </c>
      <c r="P103" s="72" t="s">
        <v>530</v>
      </c>
      <c r="Q103" s="160">
        <v>1</v>
      </c>
      <c r="R103" s="160" t="s">
        <v>531</v>
      </c>
      <c r="S103" s="160" t="s">
        <v>531</v>
      </c>
      <c r="T103" s="160" t="s">
        <v>531</v>
      </c>
      <c r="U103" s="72">
        <v>1</v>
      </c>
      <c r="V103" s="126">
        <v>1</v>
      </c>
      <c r="W103" s="72" t="s">
        <v>531</v>
      </c>
      <c r="X103" s="72" t="s">
        <v>531</v>
      </c>
      <c r="Y103" s="72" t="s">
        <v>531</v>
      </c>
      <c r="Z103" s="72" t="s">
        <v>531</v>
      </c>
      <c r="AA103" s="72" t="s">
        <v>531</v>
      </c>
      <c r="AB103" s="72" t="s">
        <v>531</v>
      </c>
      <c r="AC103" s="151" t="s">
        <v>532</v>
      </c>
      <c r="AD103" s="160" t="s">
        <v>533</v>
      </c>
      <c r="AE103" s="160" t="s">
        <v>534</v>
      </c>
      <c r="AF103" s="160">
        <v>990</v>
      </c>
      <c r="AG103" s="160" t="s">
        <v>535</v>
      </c>
      <c r="AH103" s="160" t="s">
        <v>536</v>
      </c>
      <c r="AI103" s="79">
        <v>105000000</v>
      </c>
      <c r="AJ103" s="72">
        <v>100</v>
      </c>
      <c r="AK103" s="79">
        <f>+AI103</f>
        <v>105000000</v>
      </c>
      <c r="AL103" s="80">
        <f>10500000000/883888800</f>
        <v>11.879322376298919</v>
      </c>
      <c r="AM103" s="71" t="s">
        <v>537</v>
      </c>
      <c r="AN103" s="70"/>
      <c r="AO103" s="70"/>
      <c r="AP103" s="70"/>
      <c r="AQ103" s="70"/>
      <c r="AR103" s="70"/>
      <c r="AS103" s="70"/>
      <c r="AT103" s="70"/>
      <c r="AU103" s="70"/>
      <c r="AV103" s="70"/>
      <c r="AW103" s="70"/>
      <c r="AX103" s="75"/>
    </row>
    <row r="104" spans="1:50" s="70" customFormat="1" x14ac:dyDescent="0.2">
      <c r="A104" s="142"/>
      <c r="B104" s="127"/>
      <c r="C104" s="127"/>
      <c r="D104" s="127"/>
      <c r="E104" s="127"/>
      <c r="F104" s="127"/>
      <c r="G104" s="127"/>
      <c r="H104" s="127"/>
      <c r="I104" s="127"/>
      <c r="J104" s="127"/>
      <c r="K104" s="127"/>
      <c r="L104" s="127"/>
      <c r="M104" s="128"/>
      <c r="N104" s="128"/>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9"/>
      <c r="AJ104" s="127"/>
      <c r="AK104" s="127"/>
      <c r="AL104" s="127"/>
      <c r="AM104" s="127"/>
    </row>
    <row r="105" spans="1:50" s="70" customFormat="1" x14ac:dyDescent="0.2">
      <c r="A105" s="142"/>
      <c r="B105" s="127"/>
      <c r="C105" s="127"/>
      <c r="D105" s="127"/>
      <c r="E105" s="127"/>
      <c r="F105" s="127"/>
      <c r="G105" s="127"/>
      <c r="H105" s="127"/>
      <c r="I105" s="127"/>
      <c r="J105" s="127"/>
      <c r="K105" s="127"/>
      <c r="L105" s="127"/>
      <c r="M105" s="128"/>
      <c r="N105" s="128"/>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9"/>
      <c r="AJ105" s="127"/>
      <c r="AK105" s="127"/>
      <c r="AL105" s="127"/>
      <c r="AM105" s="127"/>
    </row>
    <row r="106" spans="1:50" s="70" customFormat="1" x14ac:dyDescent="0.2">
      <c r="A106" s="142"/>
      <c r="B106" s="127"/>
      <c r="C106" s="127"/>
      <c r="D106" s="127"/>
      <c r="E106" s="127"/>
      <c r="F106" s="127"/>
      <c r="G106" s="127"/>
      <c r="H106" s="127"/>
      <c r="I106" s="127"/>
      <c r="J106" s="127"/>
      <c r="K106" s="127"/>
      <c r="L106" s="127"/>
      <c r="M106" s="128"/>
      <c r="N106" s="128"/>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9"/>
      <c r="AJ106" s="127"/>
      <c r="AK106" s="127"/>
      <c r="AL106" s="127"/>
      <c r="AM106" s="127"/>
    </row>
    <row r="107" spans="1:50" s="70" customFormat="1" x14ac:dyDescent="0.2">
      <c r="A107" s="142"/>
      <c r="B107" s="127"/>
      <c r="C107" s="127"/>
      <c r="D107" s="127"/>
      <c r="E107" s="127"/>
      <c r="F107" s="127"/>
      <c r="G107" s="127"/>
      <c r="H107" s="127"/>
      <c r="I107" s="127"/>
      <c r="J107" s="127"/>
      <c r="K107" s="127"/>
      <c r="L107" s="127"/>
      <c r="M107" s="128"/>
      <c r="N107" s="128"/>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9"/>
      <c r="AJ107" s="127"/>
      <c r="AK107" s="127"/>
      <c r="AL107" s="127"/>
      <c r="AM107" s="127"/>
    </row>
    <row r="108" spans="1:50" s="70" customFormat="1" x14ac:dyDescent="0.2">
      <c r="A108" s="142"/>
      <c r="B108" s="127"/>
      <c r="C108" s="127"/>
      <c r="D108" s="127"/>
      <c r="E108" s="127"/>
      <c r="F108" s="127"/>
      <c r="G108" s="127"/>
      <c r="H108" s="127"/>
      <c r="I108" s="127"/>
      <c r="J108" s="127"/>
      <c r="K108" s="127"/>
      <c r="L108" s="127"/>
      <c r="M108" s="128"/>
      <c r="N108" s="128"/>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9"/>
      <c r="AJ108" s="127"/>
      <c r="AK108" s="127"/>
      <c r="AL108" s="127"/>
      <c r="AM108" s="127"/>
    </row>
    <row r="109" spans="1:50" s="70" customFormat="1" x14ac:dyDescent="0.2">
      <c r="A109" s="142"/>
      <c r="B109" s="127"/>
      <c r="C109" s="127"/>
      <c r="D109" s="127"/>
      <c r="E109" s="127"/>
      <c r="F109" s="127"/>
      <c r="G109" s="127"/>
      <c r="H109" s="127"/>
      <c r="I109" s="127"/>
      <c r="J109" s="127"/>
      <c r="K109" s="127"/>
      <c r="L109" s="127"/>
      <c r="M109" s="128"/>
      <c r="N109" s="128"/>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9"/>
      <c r="AJ109" s="127"/>
      <c r="AK109" s="127"/>
      <c r="AL109" s="127"/>
      <c r="AM109" s="127"/>
    </row>
    <row r="110" spans="1:50" s="70" customFormat="1" x14ac:dyDescent="0.2">
      <c r="A110" s="142"/>
      <c r="B110" s="127"/>
      <c r="C110" s="127"/>
      <c r="D110" s="127"/>
      <c r="E110" s="127"/>
      <c r="F110" s="127"/>
      <c r="G110" s="127"/>
      <c r="H110" s="127"/>
      <c r="I110" s="127"/>
      <c r="J110" s="127"/>
      <c r="K110" s="127"/>
      <c r="L110" s="127"/>
      <c r="M110" s="128"/>
      <c r="N110" s="128"/>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9"/>
      <c r="AJ110" s="127"/>
      <c r="AK110" s="127"/>
      <c r="AL110" s="127"/>
      <c r="AM110" s="127"/>
    </row>
    <row r="111" spans="1:50" s="70" customFormat="1" x14ac:dyDescent="0.2">
      <c r="A111" s="142"/>
      <c r="B111" s="127"/>
      <c r="C111" s="127"/>
      <c r="D111" s="127"/>
      <c r="E111" s="127"/>
      <c r="F111" s="127"/>
      <c r="G111" s="127"/>
      <c r="H111" s="127"/>
      <c r="I111" s="127"/>
      <c r="J111" s="127"/>
      <c r="K111" s="127"/>
      <c r="L111" s="127"/>
      <c r="M111" s="128"/>
      <c r="N111" s="128"/>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9"/>
      <c r="AJ111" s="127"/>
      <c r="AK111" s="127"/>
      <c r="AL111" s="127"/>
      <c r="AM111" s="127"/>
    </row>
    <row r="112" spans="1:50" s="70" customFormat="1" x14ac:dyDescent="0.2">
      <c r="A112" s="142"/>
      <c r="B112" s="127"/>
      <c r="C112" s="127"/>
      <c r="D112" s="127"/>
      <c r="E112" s="127"/>
      <c r="F112" s="127"/>
      <c r="G112" s="127"/>
      <c r="H112" s="127"/>
      <c r="I112" s="127"/>
      <c r="J112" s="127"/>
      <c r="K112" s="127"/>
      <c r="L112" s="127"/>
      <c r="M112" s="128"/>
      <c r="N112" s="128"/>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9"/>
      <c r="AJ112" s="127"/>
      <c r="AK112" s="127"/>
      <c r="AL112" s="127"/>
      <c r="AM112" s="127"/>
    </row>
    <row r="113" spans="1:39" s="70" customFormat="1" x14ac:dyDescent="0.2">
      <c r="A113" s="142"/>
      <c r="B113" s="127"/>
      <c r="C113" s="127"/>
      <c r="D113" s="127"/>
      <c r="E113" s="127"/>
      <c r="F113" s="127"/>
      <c r="G113" s="127"/>
      <c r="H113" s="127"/>
      <c r="I113" s="127"/>
      <c r="J113" s="127"/>
      <c r="K113" s="127"/>
      <c r="L113" s="127"/>
      <c r="M113" s="128"/>
      <c r="N113" s="128"/>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9"/>
      <c r="AJ113" s="127"/>
      <c r="AK113" s="127"/>
      <c r="AL113" s="127"/>
      <c r="AM113" s="127"/>
    </row>
    <row r="114" spans="1:39" s="70" customFormat="1" x14ac:dyDescent="0.2">
      <c r="A114" s="142"/>
      <c r="B114" s="127"/>
      <c r="C114" s="127"/>
      <c r="D114" s="127"/>
      <c r="E114" s="127"/>
      <c r="F114" s="127"/>
      <c r="G114" s="127"/>
      <c r="H114" s="127"/>
      <c r="I114" s="127"/>
      <c r="J114" s="127"/>
      <c r="K114" s="127"/>
      <c r="L114" s="127"/>
      <c r="M114" s="128"/>
      <c r="N114" s="128"/>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9"/>
      <c r="AJ114" s="127"/>
      <c r="AK114" s="127"/>
      <c r="AL114" s="127"/>
      <c r="AM114" s="127"/>
    </row>
    <row r="115" spans="1:39" s="70" customFormat="1" x14ac:dyDescent="0.2">
      <c r="A115" s="142"/>
      <c r="B115" s="127"/>
      <c r="C115" s="127"/>
      <c r="D115" s="127"/>
      <c r="E115" s="127"/>
      <c r="F115" s="127"/>
      <c r="G115" s="127"/>
      <c r="H115" s="129"/>
      <c r="I115" s="127"/>
      <c r="J115" s="127"/>
      <c r="K115" s="127"/>
      <c r="L115" s="127"/>
      <c r="M115" s="128"/>
      <c r="N115" s="128"/>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9"/>
      <c r="AJ115" s="127"/>
      <c r="AK115" s="127"/>
      <c r="AL115" s="127"/>
      <c r="AM115" s="127"/>
    </row>
    <row r="116" spans="1:39" s="70" customFormat="1" x14ac:dyDescent="0.2">
      <c r="A116" s="142"/>
      <c r="B116" s="127"/>
      <c r="C116" s="127"/>
      <c r="D116" s="127"/>
      <c r="E116" s="127"/>
      <c r="F116" s="127"/>
      <c r="G116" s="127"/>
      <c r="H116" s="127"/>
      <c r="I116" s="127"/>
      <c r="J116" s="127"/>
      <c r="K116" s="127"/>
      <c r="L116" s="127"/>
      <c r="M116" s="128"/>
      <c r="N116" s="128"/>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9"/>
      <c r="AJ116" s="127"/>
      <c r="AK116" s="127"/>
      <c r="AL116" s="127"/>
      <c r="AM116" s="127"/>
    </row>
    <row r="117" spans="1:39" s="70" customFormat="1" x14ac:dyDescent="0.2">
      <c r="A117" s="142"/>
      <c r="B117" s="127"/>
      <c r="C117" s="127"/>
      <c r="D117" s="127"/>
      <c r="E117" s="127"/>
      <c r="F117" s="127"/>
      <c r="G117" s="127"/>
      <c r="H117" s="127"/>
      <c r="I117" s="127"/>
      <c r="J117" s="127"/>
      <c r="K117" s="127"/>
      <c r="L117" s="127"/>
      <c r="M117" s="128"/>
      <c r="N117" s="128"/>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9"/>
      <c r="AJ117" s="127"/>
      <c r="AK117" s="127"/>
      <c r="AL117" s="127"/>
      <c r="AM117" s="127"/>
    </row>
    <row r="118" spans="1:39" s="70" customFormat="1" x14ac:dyDescent="0.2">
      <c r="A118" s="142"/>
      <c r="B118" s="127"/>
      <c r="C118" s="127"/>
      <c r="D118" s="127"/>
      <c r="E118" s="127"/>
      <c r="F118" s="127"/>
      <c r="G118" s="127"/>
      <c r="H118" s="127"/>
      <c r="I118" s="127"/>
      <c r="J118" s="127"/>
      <c r="K118" s="127"/>
      <c r="L118" s="127"/>
      <c r="M118" s="128"/>
      <c r="N118" s="128"/>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9"/>
      <c r="AJ118" s="127"/>
      <c r="AK118" s="127"/>
      <c r="AL118" s="127"/>
      <c r="AM118" s="127"/>
    </row>
    <row r="119" spans="1:39" s="70" customFormat="1" x14ac:dyDescent="0.2">
      <c r="A119" s="142"/>
      <c r="B119" s="127"/>
      <c r="C119" s="127"/>
      <c r="D119" s="127"/>
      <c r="E119" s="127"/>
      <c r="F119" s="127"/>
      <c r="G119" s="127"/>
      <c r="H119" s="127"/>
      <c r="I119" s="127"/>
      <c r="J119" s="127"/>
      <c r="K119" s="127"/>
      <c r="L119" s="127"/>
      <c r="M119" s="128"/>
      <c r="N119" s="128"/>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9"/>
      <c r="AJ119" s="127"/>
      <c r="AK119" s="127"/>
      <c r="AL119" s="127"/>
      <c r="AM119" s="127"/>
    </row>
    <row r="120" spans="1:39" s="70" customFormat="1" x14ac:dyDescent="0.2">
      <c r="A120" s="142"/>
      <c r="B120" s="127"/>
      <c r="C120" s="127"/>
      <c r="D120" s="127"/>
      <c r="E120" s="127"/>
      <c r="F120" s="127"/>
      <c r="G120" s="127"/>
      <c r="H120" s="127"/>
      <c r="I120" s="127"/>
      <c r="J120" s="127"/>
      <c r="K120" s="127"/>
      <c r="L120" s="127"/>
      <c r="M120" s="128"/>
      <c r="N120" s="128"/>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9"/>
      <c r="AJ120" s="127"/>
      <c r="AK120" s="127"/>
      <c r="AL120" s="127"/>
      <c r="AM120" s="127"/>
    </row>
    <row r="121" spans="1:39" s="70" customFormat="1" x14ac:dyDescent="0.2">
      <c r="A121" s="142"/>
      <c r="B121" s="127"/>
      <c r="C121" s="127"/>
      <c r="D121" s="127"/>
      <c r="E121" s="127"/>
      <c r="F121" s="127"/>
      <c r="G121" s="127"/>
      <c r="H121" s="127"/>
      <c r="I121" s="127"/>
      <c r="J121" s="127"/>
      <c r="K121" s="127"/>
      <c r="L121" s="127"/>
      <c r="M121" s="128"/>
      <c r="N121" s="128"/>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9"/>
      <c r="AJ121" s="127"/>
      <c r="AK121" s="127"/>
      <c r="AL121" s="127"/>
      <c r="AM121" s="127"/>
    </row>
    <row r="122" spans="1:39" s="70" customFormat="1" x14ac:dyDescent="0.2">
      <c r="A122" s="142"/>
      <c r="B122" s="127"/>
      <c r="C122" s="127"/>
      <c r="D122" s="127"/>
      <c r="E122" s="127"/>
      <c r="F122" s="127"/>
      <c r="G122" s="127"/>
      <c r="H122" s="127"/>
      <c r="I122" s="127"/>
      <c r="J122" s="127"/>
      <c r="K122" s="127"/>
      <c r="L122" s="127"/>
      <c r="M122" s="128"/>
      <c r="N122" s="128"/>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9"/>
      <c r="AJ122" s="127"/>
      <c r="AK122" s="127"/>
      <c r="AL122" s="127"/>
      <c r="AM122" s="127"/>
    </row>
    <row r="123" spans="1:39" s="70" customFormat="1" x14ac:dyDescent="0.2">
      <c r="A123" s="142"/>
      <c r="B123" s="127"/>
      <c r="C123" s="127"/>
      <c r="D123" s="127"/>
      <c r="E123" s="127"/>
      <c r="F123" s="127"/>
      <c r="G123" s="127"/>
      <c r="H123" s="127"/>
      <c r="I123" s="127"/>
      <c r="J123" s="127"/>
      <c r="K123" s="127"/>
      <c r="L123" s="127"/>
      <c r="M123" s="128"/>
      <c r="N123" s="128"/>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9"/>
      <c r="AJ123" s="127"/>
      <c r="AK123" s="127"/>
      <c r="AL123" s="127"/>
      <c r="AM123" s="127"/>
    </row>
    <row r="124" spans="1:39" s="70" customFormat="1" x14ac:dyDescent="0.2">
      <c r="A124" s="142"/>
      <c r="B124" s="127"/>
      <c r="C124" s="127"/>
      <c r="D124" s="127"/>
      <c r="E124" s="127"/>
      <c r="F124" s="127"/>
      <c r="G124" s="127"/>
      <c r="H124" s="127"/>
      <c r="I124" s="127"/>
      <c r="J124" s="127"/>
      <c r="K124" s="127"/>
      <c r="L124" s="127"/>
      <c r="M124" s="128"/>
      <c r="N124" s="128"/>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9"/>
      <c r="AJ124" s="127"/>
      <c r="AK124" s="127"/>
      <c r="AL124" s="127"/>
      <c r="AM124" s="127"/>
    </row>
    <row r="125" spans="1:39" s="70" customFormat="1" x14ac:dyDescent="0.2">
      <c r="A125" s="142"/>
      <c r="B125" s="127"/>
      <c r="C125" s="127"/>
      <c r="D125" s="127"/>
      <c r="E125" s="127"/>
      <c r="F125" s="127"/>
      <c r="G125" s="127"/>
      <c r="H125" s="127"/>
      <c r="I125" s="127"/>
      <c r="J125" s="127"/>
      <c r="K125" s="127"/>
      <c r="L125" s="127"/>
      <c r="M125" s="128"/>
      <c r="N125" s="128"/>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9"/>
      <c r="AJ125" s="127"/>
      <c r="AK125" s="127"/>
      <c r="AL125" s="127"/>
      <c r="AM125" s="127"/>
    </row>
    <row r="126" spans="1:39" s="70" customFormat="1" x14ac:dyDescent="0.2">
      <c r="A126" s="142"/>
      <c r="B126" s="127"/>
      <c r="C126" s="127"/>
      <c r="D126" s="127"/>
      <c r="E126" s="127"/>
      <c r="F126" s="127"/>
      <c r="G126" s="127"/>
      <c r="H126" s="127"/>
      <c r="I126" s="127"/>
      <c r="J126" s="127"/>
      <c r="K126" s="127"/>
      <c r="L126" s="127"/>
      <c r="M126" s="128"/>
      <c r="N126" s="128"/>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9"/>
      <c r="AJ126" s="127"/>
      <c r="AK126" s="127"/>
      <c r="AL126" s="127"/>
      <c r="AM126" s="127"/>
    </row>
    <row r="127" spans="1:39" s="70" customFormat="1" x14ac:dyDescent="0.2">
      <c r="A127" s="142"/>
      <c r="B127" s="127"/>
      <c r="C127" s="127"/>
      <c r="D127" s="127"/>
      <c r="E127" s="127"/>
      <c r="F127" s="127"/>
      <c r="G127" s="127"/>
      <c r="H127" s="127"/>
      <c r="I127" s="127"/>
      <c r="J127" s="127"/>
      <c r="K127" s="127"/>
      <c r="L127" s="127"/>
      <c r="M127" s="128"/>
      <c r="N127" s="128"/>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9"/>
      <c r="AJ127" s="127"/>
      <c r="AK127" s="127"/>
      <c r="AL127" s="127"/>
      <c r="AM127" s="127"/>
    </row>
    <row r="128" spans="1:39" s="70" customFormat="1" x14ac:dyDescent="0.2">
      <c r="A128" s="142"/>
      <c r="B128" s="127"/>
      <c r="C128" s="127"/>
      <c r="D128" s="127"/>
      <c r="E128" s="127"/>
      <c r="F128" s="127"/>
      <c r="G128" s="127"/>
      <c r="H128" s="127"/>
      <c r="I128" s="127"/>
      <c r="J128" s="127"/>
      <c r="K128" s="127"/>
      <c r="L128" s="127"/>
      <c r="M128" s="128"/>
      <c r="N128" s="128"/>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9"/>
      <c r="AJ128" s="127"/>
      <c r="AK128" s="127"/>
      <c r="AL128" s="127"/>
      <c r="AM128" s="127"/>
    </row>
    <row r="129" spans="1:39" s="70" customFormat="1" x14ac:dyDescent="0.2">
      <c r="A129" s="142"/>
      <c r="B129" s="127"/>
      <c r="C129" s="127"/>
      <c r="D129" s="127"/>
      <c r="E129" s="127"/>
      <c r="F129" s="127"/>
      <c r="G129" s="127"/>
      <c r="H129" s="127"/>
      <c r="I129" s="127"/>
      <c r="J129" s="127"/>
      <c r="K129" s="127"/>
      <c r="L129" s="127"/>
      <c r="M129" s="128"/>
      <c r="N129" s="128"/>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9"/>
      <c r="AJ129" s="127"/>
      <c r="AK129" s="127"/>
      <c r="AL129" s="127"/>
      <c r="AM129" s="127"/>
    </row>
    <row r="130" spans="1:39" s="70" customFormat="1" x14ac:dyDescent="0.2">
      <c r="A130" s="142"/>
      <c r="B130" s="127"/>
      <c r="C130" s="127"/>
      <c r="D130" s="127"/>
      <c r="E130" s="127"/>
      <c r="F130" s="127"/>
      <c r="G130" s="127"/>
      <c r="H130" s="127"/>
      <c r="I130" s="127"/>
      <c r="J130" s="127"/>
      <c r="K130" s="127"/>
      <c r="L130" s="127"/>
      <c r="M130" s="128"/>
      <c r="N130" s="128"/>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9"/>
      <c r="AJ130" s="127"/>
      <c r="AK130" s="127"/>
      <c r="AL130" s="127"/>
      <c r="AM130" s="127"/>
    </row>
    <row r="131" spans="1:39" s="70" customFormat="1" x14ac:dyDescent="0.2">
      <c r="A131" s="142"/>
      <c r="B131" s="127"/>
      <c r="C131" s="127"/>
      <c r="D131" s="127"/>
      <c r="E131" s="127"/>
      <c r="F131" s="127"/>
      <c r="G131" s="127"/>
      <c r="H131" s="127"/>
      <c r="I131" s="127"/>
      <c r="J131" s="127"/>
      <c r="K131" s="127"/>
      <c r="L131" s="127"/>
      <c r="M131" s="128"/>
      <c r="N131" s="128"/>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9"/>
      <c r="AJ131" s="127"/>
      <c r="AK131" s="127"/>
      <c r="AL131" s="127"/>
      <c r="AM131" s="127"/>
    </row>
    <row r="132" spans="1:39" s="70" customFormat="1" x14ac:dyDescent="0.2">
      <c r="A132" s="142"/>
      <c r="B132" s="127"/>
      <c r="C132" s="127"/>
      <c r="D132" s="127"/>
      <c r="E132" s="127"/>
      <c r="F132" s="127"/>
      <c r="G132" s="127"/>
      <c r="H132" s="127"/>
      <c r="I132" s="127"/>
      <c r="J132" s="127"/>
      <c r="K132" s="127"/>
      <c r="L132" s="127"/>
      <c r="M132" s="128"/>
      <c r="N132" s="128"/>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9"/>
      <c r="AJ132" s="127"/>
      <c r="AK132" s="127"/>
      <c r="AL132" s="127"/>
      <c r="AM132" s="127"/>
    </row>
    <row r="133" spans="1:39" s="70" customFormat="1" x14ac:dyDescent="0.2">
      <c r="A133" s="142"/>
      <c r="B133" s="127"/>
      <c r="C133" s="127"/>
      <c r="D133" s="127"/>
      <c r="E133" s="127"/>
      <c r="F133" s="127"/>
      <c r="G133" s="127"/>
      <c r="H133" s="127"/>
      <c r="I133" s="127"/>
      <c r="J133" s="127"/>
      <c r="K133" s="127"/>
      <c r="L133" s="127"/>
      <c r="M133" s="128"/>
      <c r="N133" s="128"/>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9"/>
      <c r="AJ133" s="127"/>
      <c r="AK133" s="127"/>
      <c r="AL133" s="127"/>
      <c r="AM133" s="127"/>
    </row>
    <row r="134" spans="1:39" s="70" customFormat="1" x14ac:dyDescent="0.2">
      <c r="A134" s="142"/>
      <c r="B134" s="127"/>
      <c r="C134" s="127"/>
      <c r="D134" s="127"/>
      <c r="E134" s="127"/>
      <c r="F134" s="127"/>
      <c r="G134" s="127"/>
      <c r="H134" s="127"/>
      <c r="I134" s="127"/>
      <c r="J134" s="127"/>
      <c r="K134" s="127"/>
      <c r="L134" s="127"/>
      <c r="M134" s="128"/>
      <c r="N134" s="128"/>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9"/>
      <c r="AJ134" s="127"/>
      <c r="AK134" s="127"/>
      <c r="AL134" s="127"/>
      <c r="AM134" s="127"/>
    </row>
    <row r="135" spans="1:39" s="70" customFormat="1" x14ac:dyDescent="0.2">
      <c r="A135" s="142"/>
      <c r="B135" s="127"/>
      <c r="C135" s="127"/>
      <c r="D135" s="127"/>
      <c r="E135" s="127"/>
      <c r="F135" s="127"/>
      <c r="G135" s="127"/>
      <c r="H135" s="127"/>
      <c r="I135" s="127"/>
      <c r="J135" s="127"/>
      <c r="K135" s="127"/>
      <c r="L135" s="127"/>
      <c r="M135" s="128"/>
      <c r="N135" s="128"/>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9"/>
      <c r="AJ135" s="127"/>
      <c r="AK135" s="127"/>
      <c r="AL135" s="127"/>
      <c r="AM135" s="127"/>
    </row>
    <row r="136" spans="1:39" s="70" customFormat="1" x14ac:dyDescent="0.2">
      <c r="A136" s="142"/>
      <c r="B136" s="127"/>
      <c r="C136" s="127"/>
      <c r="D136" s="127"/>
      <c r="E136" s="127"/>
      <c r="F136" s="127"/>
      <c r="G136" s="127"/>
      <c r="H136" s="127"/>
      <c r="I136" s="127"/>
      <c r="J136" s="127"/>
      <c r="K136" s="127"/>
      <c r="L136" s="127"/>
      <c r="M136" s="128"/>
      <c r="N136" s="128"/>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9"/>
      <c r="AJ136" s="127"/>
      <c r="AK136" s="127"/>
      <c r="AL136" s="127"/>
      <c r="AM136" s="127"/>
    </row>
    <row r="137" spans="1:39" s="70" customFormat="1" x14ac:dyDescent="0.2">
      <c r="A137" s="142"/>
      <c r="B137" s="127"/>
      <c r="C137" s="127"/>
      <c r="D137" s="127"/>
      <c r="E137" s="127"/>
      <c r="F137" s="127"/>
      <c r="G137" s="127"/>
      <c r="H137" s="127"/>
      <c r="I137" s="127"/>
      <c r="J137" s="127"/>
      <c r="K137" s="127"/>
      <c r="L137" s="127"/>
      <c r="M137" s="128"/>
      <c r="N137" s="128"/>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9"/>
      <c r="AJ137" s="127"/>
      <c r="AK137" s="127"/>
      <c r="AL137" s="127"/>
      <c r="AM137" s="127"/>
    </row>
    <row r="138" spans="1:39" s="70" customFormat="1" x14ac:dyDescent="0.2">
      <c r="A138" s="142"/>
      <c r="B138" s="127"/>
      <c r="C138" s="127"/>
      <c r="D138" s="127"/>
      <c r="E138" s="127"/>
      <c r="F138" s="127"/>
      <c r="G138" s="127"/>
      <c r="H138" s="127"/>
      <c r="I138" s="127"/>
      <c r="J138" s="127"/>
      <c r="K138" s="127"/>
      <c r="L138" s="127"/>
      <c r="M138" s="128"/>
      <c r="N138" s="128"/>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9"/>
      <c r="AJ138" s="127"/>
      <c r="AK138" s="127"/>
      <c r="AL138" s="127"/>
      <c r="AM138" s="127"/>
    </row>
    <row r="139" spans="1:39" s="70" customFormat="1" x14ac:dyDescent="0.2">
      <c r="A139" s="142"/>
      <c r="B139" s="127"/>
      <c r="C139" s="127"/>
      <c r="D139" s="127"/>
      <c r="E139" s="127"/>
      <c r="F139" s="127"/>
      <c r="G139" s="127"/>
      <c r="H139" s="127"/>
      <c r="I139" s="127"/>
      <c r="J139" s="127"/>
      <c r="K139" s="127"/>
      <c r="L139" s="127"/>
      <c r="M139" s="128"/>
      <c r="N139" s="128"/>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9"/>
      <c r="AJ139" s="127"/>
      <c r="AK139" s="127"/>
      <c r="AL139" s="127"/>
      <c r="AM139" s="127"/>
    </row>
    <row r="140" spans="1:39" s="70" customFormat="1" x14ac:dyDescent="0.2">
      <c r="A140" s="142"/>
      <c r="B140" s="127"/>
      <c r="C140" s="127"/>
      <c r="D140" s="127"/>
      <c r="E140" s="127"/>
      <c r="F140" s="127"/>
      <c r="G140" s="127"/>
      <c r="H140" s="127"/>
      <c r="I140" s="127"/>
      <c r="J140" s="127"/>
      <c r="K140" s="127"/>
      <c r="L140" s="127"/>
      <c r="M140" s="128"/>
      <c r="N140" s="128"/>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9"/>
      <c r="AJ140" s="127"/>
      <c r="AK140" s="127"/>
      <c r="AL140" s="127"/>
      <c r="AM140" s="127"/>
    </row>
    <row r="141" spans="1:39" s="70" customFormat="1" x14ac:dyDescent="0.2">
      <c r="A141" s="142"/>
      <c r="B141" s="127"/>
      <c r="C141" s="127"/>
      <c r="D141" s="127"/>
      <c r="E141" s="127"/>
      <c r="F141" s="127"/>
      <c r="G141" s="127"/>
      <c r="H141" s="127"/>
      <c r="I141" s="127"/>
      <c r="J141" s="127"/>
      <c r="K141" s="127"/>
      <c r="L141" s="127"/>
      <c r="M141" s="128"/>
      <c r="N141" s="128"/>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9"/>
      <c r="AJ141" s="127"/>
      <c r="AK141" s="127"/>
      <c r="AL141" s="127"/>
      <c r="AM141" s="127"/>
    </row>
    <row r="142" spans="1:39" s="70" customFormat="1" x14ac:dyDescent="0.2">
      <c r="A142" s="142"/>
      <c r="B142" s="127"/>
      <c r="C142" s="127"/>
      <c r="D142" s="127"/>
      <c r="E142" s="127"/>
      <c r="F142" s="127"/>
      <c r="G142" s="127"/>
      <c r="H142" s="127"/>
      <c r="I142" s="127"/>
      <c r="J142" s="127"/>
      <c r="K142" s="127"/>
      <c r="L142" s="127"/>
      <c r="M142" s="128"/>
      <c r="N142" s="128"/>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9"/>
      <c r="AJ142" s="127"/>
      <c r="AK142" s="127"/>
      <c r="AL142" s="127"/>
      <c r="AM142" s="127"/>
    </row>
    <row r="143" spans="1:39" s="70" customFormat="1" x14ac:dyDescent="0.2">
      <c r="A143" s="142"/>
      <c r="B143" s="127"/>
      <c r="C143" s="127"/>
      <c r="D143" s="127"/>
      <c r="E143" s="127"/>
      <c r="F143" s="127"/>
      <c r="G143" s="127"/>
      <c r="H143" s="127"/>
      <c r="I143" s="127"/>
      <c r="J143" s="127"/>
      <c r="K143" s="127"/>
      <c r="L143" s="127"/>
      <c r="M143" s="128"/>
      <c r="N143" s="128"/>
      <c r="O143" s="127"/>
      <c r="P143" s="127"/>
      <c r="Q143" s="127"/>
      <c r="R143" s="127"/>
      <c r="S143" s="127"/>
      <c r="T143" s="127"/>
      <c r="U143" s="127"/>
      <c r="V143" s="127"/>
      <c r="W143" s="127"/>
      <c r="X143" s="127"/>
      <c r="Y143" s="127"/>
      <c r="Z143" s="127"/>
      <c r="AA143" s="127"/>
      <c r="AB143" s="127"/>
      <c r="AC143" s="154"/>
      <c r="AD143" s="127"/>
      <c r="AE143" s="127"/>
      <c r="AF143" s="127"/>
      <c r="AG143" s="127"/>
      <c r="AH143" s="127"/>
      <c r="AI143" s="129"/>
      <c r="AJ143" s="127"/>
      <c r="AK143" s="127"/>
      <c r="AL143" s="127"/>
      <c r="AM143" s="127"/>
    </row>
    <row r="144" spans="1:39" s="70" customFormat="1" x14ac:dyDescent="0.2">
      <c r="A144" s="142"/>
      <c r="B144" s="127"/>
      <c r="C144" s="127"/>
      <c r="D144" s="127"/>
      <c r="E144" s="127"/>
      <c r="F144" s="127"/>
      <c r="G144" s="127"/>
      <c r="H144" s="127"/>
      <c r="I144" s="127"/>
      <c r="J144" s="127"/>
      <c r="K144" s="127"/>
      <c r="L144" s="127"/>
      <c r="M144" s="128"/>
      <c r="N144" s="128"/>
      <c r="O144" s="127"/>
      <c r="P144" s="154"/>
      <c r="Q144" s="127"/>
      <c r="R144" s="127"/>
      <c r="S144" s="127"/>
      <c r="T144" s="127"/>
      <c r="U144" s="127"/>
      <c r="V144" s="127"/>
      <c r="W144" s="127"/>
      <c r="X144" s="127"/>
      <c r="Y144" s="127"/>
      <c r="Z144" s="127"/>
      <c r="AA144" s="127"/>
      <c r="AB144" s="127"/>
      <c r="AC144" s="154"/>
      <c r="AD144" s="127"/>
      <c r="AE144" s="127"/>
      <c r="AF144" s="127"/>
      <c r="AG144" s="127"/>
      <c r="AH144" s="127"/>
      <c r="AI144" s="129"/>
      <c r="AJ144" s="127"/>
      <c r="AK144" s="127"/>
      <c r="AL144" s="127"/>
      <c r="AM144" s="127"/>
    </row>
    <row r="145" spans="1:39" s="70" customFormat="1" x14ac:dyDescent="0.2">
      <c r="A145" s="142"/>
      <c r="B145" s="127"/>
      <c r="C145" s="127"/>
      <c r="D145" s="127"/>
      <c r="E145" s="127"/>
      <c r="F145" s="127"/>
      <c r="G145" s="127"/>
      <c r="H145" s="127"/>
      <c r="I145" s="127"/>
      <c r="J145" s="127"/>
      <c r="K145" s="127"/>
      <c r="L145" s="127"/>
      <c r="M145" s="128"/>
      <c r="N145" s="128"/>
      <c r="O145" s="127"/>
      <c r="P145" s="154"/>
      <c r="Q145" s="127"/>
      <c r="R145" s="127"/>
      <c r="S145" s="127"/>
      <c r="T145" s="127"/>
      <c r="U145" s="127"/>
      <c r="V145" s="127"/>
      <c r="W145" s="127"/>
      <c r="X145" s="127"/>
      <c r="Y145" s="127"/>
      <c r="Z145" s="127"/>
      <c r="AA145" s="127"/>
      <c r="AB145" s="127"/>
      <c r="AC145" s="154"/>
      <c r="AD145" s="127"/>
      <c r="AE145" s="127"/>
      <c r="AF145" s="127"/>
      <c r="AG145" s="127"/>
      <c r="AH145" s="127"/>
      <c r="AI145" s="129"/>
      <c r="AJ145" s="127"/>
      <c r="AK145" s="127"/>
      <c r="AL145" s="127"/>
      <c r="AM145" s="127"/>
    </row>
    <row r="146" spans="1:39" s="70" customFormat="1" x14ac:dyDescent="0.2">
      <c r="A146" s="142"/>
      <c r="B146" s="127"/>
      <c r="C146" s="127"/>
      <c r="D146" s="127"/>
      <c r="E146" s="127"/>
      <c r="F146" s="127"/>
      <c r="G146" s="127"/>
      <c r="H146" s="127"/>
      <c r="I146" s="127"/>
      <c r="J146" s="127"/>
      <c r="K146" s="127"/>
      <c r="L146" s="127"/>
      <c r="M146" s="128"/>
      <c r="N146" s="128"/>
      <c r="O146" s="127"/>
      <c r="P146" s="154"/>
      <c r="Q146" s="127"/>
      <c r="R146" s="127"/>
      <c r="S146" s="127"/>
      <c r="T146" s="127"/>
      <c r="U146" s="127"/>
      <c r="V146" s="127"/>
      <c r="W146" s="127"/>
      <c r="X146" s="127"/>
      <c r="Y146" s="127"/>
      <c r="Z146" s="127"/>
      <c r="AA146" s="127"/>
      <c r="AB146" s="127"/>
      <c r="AC146" s="154"/>
      <c r="AD146" s="127"/>
      <c r="AE146" s="127"/>
      <c r="AF146" s="127"/>
      <c r="AG146" s="127"/>
      <c r="AH146" s="127"/>
      <c r="AI146" s="129"/>
      <c r="AJ146" s="127"/>
      <c r="AK146" s="127"/>
      <c r="AL146" s="127"/>
      <c r="AM146" s="127"/>
    </row>
    <row r="147" spans="1:39" s="70" customFormat="1" x14ac:dyDescent="0.2">
      <c r="A147" s="142"/>
      <c r="B147" s="127"/>
      <c r="C147" s="127"/>
      <c r="D147" s="127"/>
      <c r="E147" s="127"/>
      <c r="F147" s="127"/>
      <c r="G147" s="127"/>
      <c r="H147" s="127"/>
      <c r="I147" s="127"/>
      <c r="J147" s="127"/>
      <c r="K147" s="127"/>
      <c r="L147" s="127"/>
      <c r="M147" s="128"/>
      <c r="N147" s="128"/>
      <c r="O147" s="127"/>
      <c r="P147" s="154"/>
      <c r="Q147" s="127"/>
      <c r="R147" s="127"/>
      <c r="S147" s="127"/>
      <c r="T147" s="127"/>
      <c r="U147" s="127"/>
      <c r="V147" s="127"/>
      <c r="W147" s="127"/>
      <c r="X147" s="127"/>
      <c r="Y147" s="127"/>
      <c r="Z147" s="127"/>
      <c r="AA147" s="127"/>
      <c r="AB147" s="127"/>
      <c r="AC147" s="154"/>
      <c r="AD147" s="127"/>
      <c r="AE147" s="127"/>
      <c r="AF147" s="127"/>
      <c r="AG147" s="127"/>
      <c r="AH147" s="127"/>
      <c r="AI147" s="129"/>
      <c r="AJ147" s="127"/>
      <c r="AK147" s="127"/>
      <c r="AL147" s="127"/>
      <c r="AM147" s="127"/>
    </row>
    <row r="148" spans="1:39" s="70" customFormat="1" x14ac:dyDescent="0.2">
      <c r="A148" s="142"/>
      <c r="B148" s="127"/>
      <c r="C148" s="127"/>
      <c r="D148" s="127"/>
      <c r="E148" s="127"/>
      <c r="F148" s="127"/>
      <c r="G148" s="127"/>
      <c r="H148" s="127"/>
      <c r="I148" s="127"/>
      <c r="J148" s="127"/>
      <c r="K148" s="127"/>
      <c r="L148" s="127"/>
      <c r="M148" s="128"/>
      <c r="N148" s="128"/>
      <c r="O148" s="127"/>
      <c r="P148" s="154"/>
      <c r="Q148" s="127"/>
      <c r="R148" s="127"/>
      <c r="S148" s="127"/>
      <c r="T148" s="127"/>
      <c r="U148" s="127"/>
      <c r="V148" s="127"/>
      <c r="W148" s="127"/>
      <c r="X148" s="127"/>
      <c r="Y148" s="127"/>
      <c r="Z148" s="127"/>
      <c r="AA148" s="127"/>
      <c r="AB148" s="127"/>
      <c r="AC148" s="154"/>
      <c r="AD148" s="127"/>
      <c r="AE148" s="127"/>
      <c r="AF148" s="127"/>
      <c r="AG148" s="127"/>
      <c r="AH148" s="127"/>
      <c r="AI148" s="129"/>
      <c r="AJ148" s="127"/>
      <c r="AK148" s="127"/>
      <c r="AL148" s="127"/>
      <c r="AM148" s="127"/>
    </row>
    <row r="149" spans="1:39" s="70" customFormat="1" x14ac:dyDescent="0.2">
      <c r="A149" s="142"/>
      <c r="B149" s="127"/>
      <c r="C149" s="127"/>
      <c r="D149" s="127"/>
      <c r="E149" s="127"/>
      <c r="F149" s="127"/>
      <c r="G149" s="127"/>
      <c r="H149" s="127"/>
      <c r="I149" s="127"/>
      <c r="J149" s="127"/>
      <c r="K149" s="127"/>
      <c r="L149" s="127"/>
      <c r="M149" s="128"/>
      <c r="N149" s="128"/>
      <c r="O149" s="127"/>
      <c r="P149" s="154"/>
      <c r="Q149" s="127"/>
      <c r="R149" s="127"/>
      <c r="S149" s="127"/>
      <c r="T149" s="127"/>
      <c r="U149" s="127"/>
      <c r="V149" s="127"/>
      <c r="W149" s="127"/>
      <c r="X149" s="127"/>
      <c r="Y149" s="127"/>
      <c r="Z149" s="127"/>
      <c r="AA149" s="127"/>
      <c r="AB149" s="127"/>
      <c r="AC149" s="127"/>
      <c r="AD149" s="127"/>
      <c r="AE149" s="127"/>
      <c r="AF149" s="127"/>
      <c r="AG149" s="127"/>
      <c r="AH149" s="127"/>
      <c r="AI149" s="129"/>
      <c r="AJ149" s="127"/>
      <c r="AK149" s="127"/>
      <c r="AL149" s="127"/>
      <c r="AM149" s="127"/>
    </row>
    <row r="150" spans="1:39" s="70" customFormat="1" x14ac:dyDescent="0.2">
      <c r="A150" s="142"/>
      <c r="B150" s="127"/>
      <c r="C150" s="127"/>
      <c r="D150" s="127"/>
      <c r="E150" s="127"/>
      <c r="F150" s="127"/>
      <c r="G150" s="127"/>
      <c r="H150" s="127"/>
      <c r="I150" s="127"/>
      <c r="J150" s="127"/>
      <c r="K150" s="127"/>
      <c r="L150" s="127"/>
      <c r="M150" s="128"/>
      <c r="N150" s="128"/>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9"/>
      <c r="AJ150" s="127"/>
      <c r="AK150" s="127"/>
      <c r="AL150" s="127"/>
      <c r="AM150" s="127"/>
    </row>
    <row r="151" spans="1:39" s="70" customFormat="1" x14ac:dyDescent="0.2">
      <c r="A151" s="142"/>
      <c r="B151" s="127"/>
      <c r="C151" s="127"/>
      <c r="D151" s="127"/>
      <c r="E151" s="127"/>
      <c r="F151" s="127"/>
      <c r="G151" s="127"/>
      <c r="H151" s="127"/>
      <c r="I151" s="127"/>
      <c r="J151" s="127"/>
      <c r="K151" s="127"/>
      <c r="L151" s="127"/>
      <c r="M151" s="128"/>
      <c r="N151" s="128"/>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9"/>
      <c r="AJ151" s="127"/>
      <c r="AK151" s="127"/>
      <c r="AL151" s="127"/>
      <c r="AM151" s="127"/>
    </row>
    <row r="152" spans="1:39" s="70" customFormat="1" x14ac:dyDescent="0.2">
      <c r="A152" s="142"/>
      <c r="B152" s="127"/>
      <c r="C152" s="127"/>
      <c r="D152" s="127"/>
      <c r="E152" s="127"/>
      <c r="F152" s="127"/>
      <c r="G152" s="127"/>
      <c r="H152" s="127"/>
      <c r="I152" s="127"/>
      <c r="J152" s="127"/>
      <c r="K152" s="127"/>
      <c r="L152" s="127"/>
      <c r="M152" s="128"/>
      <c r="N152" s="128"/>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9"/>
      <c r="AJ152" s="127"/>
      <c r="AK152" s="127"/>
      <c r="AL152" s="127"/>
      <c r="AM152" s="127"/>
    </row>
    <row r="153" spans="1:39" s="70" customFormat="1" x14ac:dyDescent="0.2">
      <c r="A153" s="142"/>
      <c r="B153" s="127"/>
      <c r="C153" s="127"/>
      <c r="D153" s="127"/>
      <c r="E153" s="127"/>
      <c r="F153" s="127"/>
      <c r="G153" s="127"/>
      <c r="H153" s="127"/>
      <c r="I153" s="127"/>
      <c r="J153" s="127"/>
      <c r="K153" s="127"/>
      <c r="L153" s="127"/>
      <c r="M153" s="128"/>
      <c r="N153" s="128"/>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9"/>
      <c r="AJ153" s="127"/>
      <c r="AK153" s="127"/>
      <c r="AL153" s="127"/>
      <c r="AM153" s="127"/>
    </row>
    <row r="154" spans="1:39" s="70" customFormat="1" x14ac:dyDescent="0.2">
      <c r="A154" s="142"/>
      <c r="B154" s="127"/>
      <c r="C154" s="127"/>
      <c r="D154" s="127"/>
      <c r="E154" s="127"/>
      <c r="F154" s="127"/>
      <c r="G154" s="127"/>
      <c r="H154" s="127"/>
      <c r="I154" s="127"/>
      <c r="J154" s="127"/>
      <c r="K154" s="127"/>
      <c r="L154" s="127"/>
      <c r="M154" s="128"/>
      <c r="N154" s="128"/>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9"/>
      <c r="AJ154" s="127"/>
      <c r="AK154" s="127"/>
      <c r="AL154" s="127"/>
      <c r="AM154" s="127"/>
    </row>
    <row r="155" spans="1:39" s="70" customFormat="1" x14ac:dyDescent="0.2">
      <c r="A155" s="142"/>
      <c r="B155" s="127"/>
      <c r="C155" s="127"/>
      <c r="D155" s="127"/>
      <c r="E155" s="127"/>
      <c r="F155" s="127"/>
      <c r="G155" s="127"/>
      <c r="H155" s="127"/>
      <c r="I155" s="127"/>
      <c r="J155" s="127"/>
      <c r="K155" s="127"/>
      <c r="L155" s="127"/>
      <c r="M155" s="128"/>
      <c r="N155" s="128"/>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9"/>
      <c r="AJ155" s="127"/>
      <c r="AK155" s="127"/>
      <c r="AL155" s="127"/>
      <c r="AM155" s="127"/>
    </row>
    <row r="156" spans="1:39" s="70" customFormat="1" x14ac:dyDescent="0.2">
      <c r="A156" s="142"/>
      <c r="B156" s="127"/>
      <c r="C156" s="127"/>
      <c r="D156" s="127"/>
      <c r="E156" s="127"/>
      <c r="F156" s="127"/>
      <c r="G156" s="127"/>
      <c r="H156" s="127"/>
      <c r="I156" s="127"/>
      <c r="J156" s="127"/>
      <c r="K156" s="127"/>
      <c r="L156" s="127"/>
      <c r="M156" s="128"/>
      <c r="N156" s="128"/>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9"/>
      <c r="AJ156" s="127"/>
      <c r="AK156" s="127"/>
      <c r="AL156" s="127"/>
      <c r="AM156" s="127"/>
    </row>
    <row r="157" spans="1:39" s="70" customFormat="1" x14ac:dyDescent="0.2">
      <c r="A157" s="142"/>
      <c r="B157" s="127"/>
      <c r="C157" s="127"/>
      <c r="D157" s="127"/>
      <c r="E157" s="127"/>
      <c r="F157" s="127"/>
      <c r="G157" s="127"/>
      <c r="H157" s="127"/>
      <c r="I157" s="127"/>
      <c r="J157" s="127"/>
      <c r="K157" s="127"/>
      <c r="L157" s="127"/>
      <c r="M157" s="128"/>
      <c r="N157" s="128"/>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9"/>
      <c r="AJ157" s="127"/>
      <c r="AK157" s="127"/>
      <c r="AL157" s="127"/>
      <c r="AM157" s="127"/>
    </row>
    <row r="158" spans="1:39" s="70" customFormat="1" x14ac:dyDescent="0.2">
      <c r="A158" s="142"/>
      <c r="B158" s="127"/>
      <c r="C158" s="127"/>
      <c r="D158" s="127"/>
      <c r="E158" s="127"/>
      <c r="F158" s="127"/>
      <c r="G158" s="127"/>
      <c r="H158" s="127"/>
      <c r="I158" s="127"/>
      <c r="J158" s="127"/>
      <c r="K158" s="127"/>
      <c r="L158" s="127"/>
      <c r="M158" s="128"/>
      <c r="N158" s="128"/>
      <c r="O158" s="127"/>
      <c r="P158" s="154"/>
      <c r="Q158" s="127"/>
      <c r="R158" s="127"/>
      <c r="S158" s="127"/>
      <c r="T158" s="127"/>
      <c r="U158" s="127"/>
      <c r="V158" s="127"/>
      <c r="W158" s="127"/>
      <c r="X158" s="127"/>
      <c r="Y158" s="127"/>
      <c r="Z158" s="127"/>
      <c r="AA158" s="127"/>
      <c r="AB158" s="127"/>
      <c r="AC158" s="127"/>
      <c r="AD158" s="127"/>
      <c r="AE158" s="127"/>
      <c r="AF158" s="127"/>
      <c r="AG158" s="127"/>
      <c r="AH158" s="127"/>
      <c r="AI158" s="129"/>
      <c r="AJ158" s="127"/>
      <c r="AK158" s="127"/>
      <c r="AL158" s="127"/>
      <c r="AM158" s="127"/>
    </row>
    <row r="159" spans="1:39" s="70" customFormat="1" x14ac:dyDescent="0.2">
      <c r="A159" s="142"/>
      <c r="B159" s="127"/>
      <c r="C159" s="127"/>
      <c r="D159" s="127"/>
      <c r="E159" s="127"/>
      <c r="F159" s="127"/>
      <c r="G159" s="127"/>
      <c r="H159" s="127"/>
      <c r="I159" s="127"/>
      <c r="J159" s="127"/>
      <c r="K159" s="127"/>
      <c r="L159" s="127"/>
      <c r="M159" s="128"/>
      <c r="N159" s="128"/>
      <c r="O159" s="127"/>
      <c r="P159" s="154"/>
      <c r="Q159" s="127"/>
      <c r="R159" s="127"/>
      <c r="S159" s="127"/>
      <c r="T159" s="127"/>
      <c r="U159" s="127"/>
      <c r="V159" s="127"/>
      <c r="W159" s="127"/>
      <c r="X159" s="127"/>
      <c r="Y159" s="127"/>
      <c r="Z159" s="127"/>
      <c r="AA159" s="127"/>
      <c r="AB159" s="127"/>
      <c r="AC159" s="127"/>
      <c r="AD159" s="127"/>
      <c r="AE159" s="127"/>
      <c r="AF159" s="127"/>
      <c r="AG159" s="127"/>
      <c r="AH159" s="127"/>
      <c r="AI159" s="129"/>
      <c r="AJ159" s="127"/>
      <c r="AK159" s="127"/>
      <c r="AL159" s="127"/>
      <c r="AM159" s="127"/>
    </row>
    <row r="160" spans="1:39" s="70" customFormat="1" x14ac:dyDescent="0.2">
      <c r="A160" s="142"/>
      <c r="B160" s="127"/>
      <c r="C160" s="127"/>
      <c r="D160" s="127"/>
      <c r="E160" s="127"/>
      <c r="F160" s="127"/>
      <c r="G160" s="127"/>
      <c r="H160" s="127"/>
      <c r="I160" s="127"/>
      <c r="J160" s="127"/>
      <c r="K160" s="127"/>
      <c r="L160" s="127"/>
      <c r="M160" s="128"/>
      <c r="N160" s="128"/>
      <c r="O160" s="127"/>
      <c r="P160" s="154"/>
      <c r="Q160" s="127"/>
      <c r="R160" s="127"/>
      <c r="S160" s="127"/>
      <c r="T160" s="127"/>
      <c r="U160" s="127"/>
      <c r="V160" s="127"/>
      <c r="W160" s="127"/>
      <c r="X160" s="127"/>
      <c r="Y160" s="127"/>
      <c r="Z160" s="127"/>
      <c r="AA160" s="127"/>
      <c r="AB160" s="127"/>
      <c r="AC160" s="127"/>
      <c r="AD160" s="127"/>
      <c r="AE160" s="127"/>
      <c r="AF160" s="127"/>
      <c r="AG160" s="127"/>
      <c r="AH160" s="127"/>
      <c r="AI160" s="129"/>
      <c r="AJ160" s="127"/>
      <c r="AK160" s="127"/>
      <c r="AL160" s="127"/>
      <c r="AM160" s="127"/>
    </row>
    <row r="161" spans="1:39" s="70" customFormat="1" x14ac:dyDescent="0.2">
      <c r="A161" s="142"/>
      <c r="B161" s="127"/>
      <c r="C161" s="127"/>
      <c r="D161" s="127"/>
      <c r="E161" s="127"/>
      <c r="F161" s="127"/>
      <c r="G161" s="127"/>
      <c r="H161" s="127"/>
      <c r="I161" s="127"/>
      <c r="J161" s="127"/>
      <c r="K161" s="127"/>
      <c r="L161" s="127"/>
      <c r="M161" s="128"/>
      <c r="N161" s="128"/>
      <c r="O161" s="127"/>
      <c r="P161" s="154"/>
      <c r="Q161" s="127"/>
      <c r="R161" s="127"/>
      <c r="S161" s="127"/>
      <c r="T161" s="127"/>
      <c r="U161" s="127"/>
      <c r="V161" s="127"/>
      <c r="W161" s="127"/>
      <c r="X161" s="127"/>
      <c r="Y161" s="127"/>
      <c r="Z161" s="127"/>
      <c r="AA161" s="127"/>
      <c r="AB161" s="127"/>
      <c r="AC161" s="127"/>
      <c r="AD161" s="127"/>
      <c r="AE161" s="127"/>
      <c r="AF161" s="127"/>
      <c r="AG161" s="127"/>
      <c r="AH161" s="127"/>
      <c r="AI161" s="129"/>
      <c r="AJ161" s="127"/>
      <c r="AK161" s="127"/>
      <c r="AL161" s="127"/>
      <c r="AM161" s="127"/>
    </row>
    <row r="162" spans="1:39" s="70" customFormat="1" x14ac:dyDescent="0.2">
      <c r="A162" s="142"/>
      <c r="B162" s="127"/>
      <c r="C162" s="127"/>
      <c r="D162" s="127"/>
      <c r="E162" s="127"/>
      <c r="F162" s="127"/>
      <c r="G162" s="127"/>
      <c r="H162" s="127"/>
      <c r="I162" s="127"/>
      <c r="J162" s="127"/>
      <c r="K162" s="127"/>
      <c r="L162" s="127"/>
      <c r="M162" s="128"/>
      <c r="N162" s="128"/>
      <c r="O162" s="127"/>
      <c r="P162" s="154"/>
      <c r="Q162" s="127"/>
      <c r="R162" s="127"/>
      <c r="S162" s="127"/>
      <c r="T162" s="127"/>
      <c r="U162" s="127"/>
      <c r="V162" s="127"/>
      <c r="W162" s="127"/>
      <c r="X162" s="127"/>
      <c r="Y162" s="127"/>
      <c r="Z162" s="127"/>
      <c r="AA162" s="127"/>
      <c r="AB162" s="127"/>
      <c r="AC162" s="127"/>
      <c r="AD162" s="127"/>
      <c r="AE162" s="127"/>
      <c r="AF162" s="127"/>
      <c r="AG162" s="127"/>
      <c r="AH162" s="127"/>
      <c r="AI162" s="129"/>
      <c r="AJ162" s="127"/>
      <c r="AK162" s="127"/>
      <c r="AL162" s="127"/>
      <c r="AM162" s="127"/>
    </row>
    <row r="163" spans="1:39" s="70" customFormat="1" x14ac:dyDescent="0.2">
      <c r="A163" s="142"/>
      <c r="B163" s="127"/>
      <c r="C163" s="127"/>
      <c r="D163" s="127"/>
      <c r="E163" s="127"/>
      <c r="F163" s="127"/>
      <c r="G163" s="127"/>
      <c r="H163" s="127"/>
      <c r="I163" s="127"/>
      <c r="J163" s="127"/>
      <c r="K163" s="127"/>
      <c r="L163" s="127"/>
      <c r="M163" s="128"/>
      <c r="N163" s="128"/>
      <c r="O163" s="127"/>
      <c r="P163" s="154"/>
      <c r="Q163" s="127"/>
      <c r="R163" s="127"/>
      <c r="S163" s="127"/>
      <c r="T163" s="127"/>
      <c r="U163" s="127"/>
      <c r="V163" s="127"/>
      <c r="W163" s="127"/>
      <c r="X163" s="127"/>
      <c r="Y163" s="127"/>
      <c r="Z163" s="127"/>
      <c r="AA163" s="127"/>
      <c r="AB163" s="127"/>
      <c r="AC163" s="127"/>
      <c r="AD163" s="127"/>
      <c r="AE163" s="127"/>
      <c r="AF163" s="127"/>
      <c r="AG163" s="127"/>
      <c r="AH163" s="127"/>
      <c r="AI163" s="129"/>
      <c r="AJ163" s="127"/>
      <c r="AK163" s="127"/>
      <c r="AL163" s="127"/>
      <c r="AM163" s="127"/>
    </row>
    <row r="164" spans="1:39" s="70" customFormat="1" x14ac:dyDescent="0.2">
      <c r="A164" s="142"/>
      <c r="B164" s="127"/>
      <c r="C164" s="127"/>
      <c r="D164" s="127"/>
      <c r="E164" s="127"/>
      <c r="F164" s="127"/>
      <c r="G164" s="127"/>
      <c r="H164" s="127"/>
      <c r="I164" s="127"/>
      <c r="J164" s="127"/>
      <c r="K164" s="127"/>
      <c r="L164" s="127"/>
      <c r="M164" s="128"/>
      <c r="N164" s="128"/>
      <c r="O164" s="127"/>
      <c r="P164" s="154"/>
      <c r="Q164" s="127"/>
      <c r="R164" s="127"/>
      <c r="S164" s="127"/>
      <c r="T164" s="127"/>
      <c r="U164" s="127"/>
      <c r="V164" s="127"/>
      <c r="W164" s="127"/>
      <c r="X164" s="127"/>
      <c r="Y164" s="127"/>
      <c r="Z164" s="127"/>
      <c r="AA164" s="127"/>
      <c r="AB164" s="127"/>
      <c r="AC164" s="127"/>
      <c r="AD164" s="127"/>
      <c r="AE164" s="127"/>
      <c r="AF164" s="127"/>
      <c r="AG164" s="127"/>
      <c r="AH164" s="127"/>
      <c r="AI164" s="129"/>
      <c r="AJ164" s="127"/>
      <c r="AK164" s="127"/>
      <c r="AL164" s="127"/>
      <c r="AM164" s="127"/>
    </row>
    <row r="165" spans="1:39" s="70" customFormat="1" x14ac:dyDescent="0.2">
      <c r="A165" s="142"/>
      <c r="B165" s="127"/>
      <c r="C165" s="127"/>
      <c r="D165" s="127"/>
      <c r="E165" s="127"/>
      <c r="F165" s="127"/>
      <c r="G165" s="127"/>
      <c r="H165" s="127"/>
      <c r="I165" s="127"/>
      <c r="J165" s="127"/>
      <c r="K165" s="127"/>
      <c r="L165" s="127"/>
      <c r="M165" s="128"/>
      <c r="N165" s="128"/>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9"/>
      <c r="AJ165" s="127"/>
      <c r="AK165" s="127"/>
      <c r="AL165" s="127"/>
      <c r="AM165" s="127"/>
    </row>
    <row r="166" spans="1:39" s="70" customFormat="1" x14ac:dyDescent="0.2">
      <c r="A166" s="142"/>
      <c r="B166" s="127"/>
      <c r="C166" s="127"/>
      <c r="D166" s="127"/>
      <c r="E166" s="127"/>
      <c r="F166" s="127"/>
      <c r="G166" s="127"/>
      <c r="H166" s="127"/>
      <c r="I166" s="127"/>
      <c r="J166" s="127"/>
      <c r="K166" s="127"/>
      <c r="L166" s="127"/>
      <c r="M166" s="128"/>
      <c r="N166" s="128"/>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9"/>
      <c r="AJ166" s="127"/>
      <c r="AK166" s="127"/>
      <c r="AL166" s="127"/>
      <c r="AM166" s="127"/>
    </row>
    <row r="167" spans="1:39" s="70" customFormat="1" x14ac:dyDescent="0.2">
      <c r="A167" s="142"/>
      <c r="B167" s="127"/>
      <c r="C167" s="127"/>
      <c r="D167" s="127"/>
      <c r="E167" s="127"/>
      <c r="F167" s="127"/>
      <c r="G167" s="127"/>
      <c r="H167" s="127"/>
      <c r="I167" s="127"/>
      <c r="J167" s="127"/>
      <c r="K167" s="127"/>
      <c r="L167" s="127"/>
      <c r="M167" s="128"/>
      <c r="N167" s="128"/>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9"/>
      <c r="AJ167" s="127"/>
      <c r="AK167" s="127"/>
      <c r="AL167" s="127"/>
      <c r="AM167" s="127"/>
    </row>
    <row r="168" spans="1:39" s="70" customFormat="1" x14ac:dyDescent="0.2">
      <c r="A168" s="142"/>
      <c r="B168" s="127"/>
      <c r="C168" s="127"/>
      <c r="D168" s="127"/>
      <c r="E168" s="127"/>
      <c r="F168" s="127"/>
      <c r="G168" s="127"/>
      <c r="H168" s="127"/>
      <c r="I168" s="127"/>
      <c r="J168" s="127"/>
      <c r="K168" s="127"/>
      <c r="L168" s="127"/>
      <c r="M168" s="128"/>
      <c r="N168" s="128"/>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9"/>
      <c r="AJ168" s="127"/>
      <c r="AK168" s="127"/>
      <c r="AL168" s="127"/>
      <c r="AM168" s="127"/>
    </row>
    <row r="169" spans="1:39" s="70" customFormat="1" x14ac:dyDescent="0.2">
      <c r="A169" s="142"/>
      <c r="B169" s="127"/>
      <c r="C169" s="127"/>
      <c r="D169" s="127"/>
      <c r="E169" s="127"/>
      <c r="F169" s="127"/>
      <c r="G169" s="127"/>
      <c r="H169" s="127"/>
      <c r="I169" s="127"/>
      <c r="J169" s="127"/>
      <c r="K169" s="127"/>
      <c r="L169" s="127"/>
      <c r="M169" s="128"/>
      <c r="N169" s="128"/>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9"/>
      <c r="AJ169" s="127"/>
      <c r="AK169" s="127"/>
      <c r="AL169" s="127"/>
      <c r="AM169" s="127"/>
    </row>
    <row r="170" spans="1:39" s="70" customFormat="1" x14ac:dyDescent="0.2">
      <c r="A170" s="142"/>
      <c r="B170" s="127"/>
      <c r="C170" s="127"/>
      <c r="D170" s="127"/>
      <c r="E170" s="127"/>
      <c r="F170" s="127"/>
      <c r="G170" s="127"/>
      <c r="H170" s="127"/>
      <c r="I170" s="127"/>
      <c r="J170" s="127"/>
      <c r="K170" s="127"/>
      <c r="L170" s="127"/>
      <c r="M170" s="128"/>
      <c r="N170" s="128"/>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9"/>
      <c r="AJ170" s="127"/>
      <c r="AK170" s="127"/>
      <c r="AL170" s="127"/>
      <c r="AM170" s="127"/>
    </row>
    <row r="171" spans="1:39" s="70" customFormat="1" x14ac:dyDescent="0.2">
      <c r="A171" s="142"/>
      <c r="B171" s="127"/>
      <c r="C171" s="127"/>
      <c r="D171" s="127"/>
      <c r="E171" s="127"/>
      <c r="F171" s="127"/>
      <c r="G171" s="127"/>
      <c r="H171" s="127"/>
      <c r="I171" s="127"/>
      <c r="J171" s="127"/>
      <c r="K171" s="127"/>
      <c r="L171" s="127"/>
      <c r="M171" s="128"/>
      <c r="N171" s="128"/>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9"/>
      <c r="AJ171" s="127"/>
      <c r="AK171" s="127"/>
      <c r="AL171" s="127"/>
      <c r="AM171" s="127"/>
    </row>
    <row r="172" spans="1:39" s="70" customFormat="1" x14ac:dyDescent="0.2">
      <c r="A172" s="142"/>
      <c r="B172" s="127"/>
      <c r="C172" s="127"/>
      <c r="D172" s="127"/>
      <c r="E172" s="127"/>
      <c r="F172" s="127"/>
      <c r="G172" s="127"/>
      <c r="H172" s="127"/>
      <c r="I172" s="127"/>
      <c r="J172" s="127"/>
      <c r="K172" s="127"/>
      <c r="L172" s="127"/>
      <c r="M172" s="128"/>
      <c r="N172" s="128"/>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9"/>
      <c r="AJ172" s="127"/>
      <c r="AK172" s="127"/>
      <c r="AL172" s="127"/>
      <c r="AM172" s="127"/>
    </row>
    <row r="173" spans="1:39" s="70" customFormat="1" x14ac:dyDescent="0.2">
      <c r="A173" s="142"/>
      <c r="B173" s="127"/>
      <c r="C173" s="127"/>
      <c r="D173" s="127"/>
      <c r="E173" s="127"/>
      <c r="F173" s="127"/>
      <c r="G173" s="127"/>
      <c r="H173" s="127"/>
      <c r="I173" s="127"/>
      <c r="J173" s="127"/>
      <c r="K173" s="127"/>
      <c r="L173" s="127"/>
      <c r="M173" s="128"/>
      <c r="N173" s="128"/>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9"/>
      <c r="AJ173" s="127"/>
      <c r="AK173" s="127"/>
      <c r="AL173" s="127"/>
      <c r="AM173" s="127"/>
    </row>
    <row r="174" spans="1:39" s="70" customFormat="1" x14ac:dyDescent="0.2">
      <c r="A174" s="142"/>
      <c r="B174" s="127"/>
      <c r="C174" s="127"/>
      <c r="D174" s="127"/>
      <c r="E174" s="127"/>
      <c r="F174" s="127"/>
      <c r="G174" s="127"/>
      <c r="H174" s="127"/>
      <c r="I174" s="127"/>
      <c r="J174" s="127"/>
      <c r="K174" s="127"/>
      <c r="L174" s="127"/>
      <c r="M174" s="128"/>
      <c r="N174" s="128"/>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9"/>
      <c r="AJ174" s="127"/>
      <c r="AK174" s="127"/>
      <c r="AL174" s="127"/>
      <c r="AM174" s="127"/>
    </row>
    <row r="175" spans="1:39" s="70" customFormat="1" x14ac:dyDescent="0.2">
      <c r="A175" s="142"/>
      <c r="B175" s="127"/>
      <c r="C175" s="127"/>
      <c r="D175" s="127"/>
      <c r="E175" s="127"/>
      <c r="F175" s="127"/>
      <c r="G175" s="127"/>
      <c r="H175" s="127"/>
      <c r="I175" s="127"/>
      <c r="J175" s="127"/>
      <c r="K175" s="127"/>
      <c r="L175" s="127"/>
      <c r="M175" s="128"/>
      <c r="N175" s="128"/>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9"/>
      <c r="AJ175" s="127"/>
      <c r="AK175" s="127"/>
      <c r="AL175" s="127"/>
      <c r="AM175" s="127"/>
    </row>
    <row r="176" spans="1:39" s="70" customFormat="1" x14ac:dyDescent="0.2">
      <c r="A176" s="142"/>
      <c r="B176" s="127"/>
      <c r="C176" s="127"/>
      <c r="D176" s="127"/>
      <c r="E176" s="127"/>
      <c r="F176" s="127"/>
      <c r="G176" s="127"/>
      <c r="H176" s="127"/>
      <c r="I176" s="127"/>
      <c r="J176" s="127"/>
      <c r="K176" s="127"/>
      <c r="L176" s="127"/>
      <c r="M176" s="128"/>
      <c r="N176" s="128"/>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9"/>
      <c r="AJ176" s="127"/>
      <c r="AK176" s="127"/>
      <c r="AL176" s="127"/>
      <c r="AM176" s="127"/>
    </row>
    <row r="177" spans="1:39" s="70" customFormat="1" x14ac:dyDescent="0.2">
      <c r="A177" s="142"/>
      <c r="B177" s="127"/>
      <c r="C177" s="127"/>
      <c r="D177" s="127"/>
      <c r="E177" s="127"/>
      <c r="F177" s="127"/>
      <c r="G177" s="127"/>
      <c r="H177" s="127"/>
      <c r="I177" s="127"/>
      <c r="J177" s="127"/>
      <c r="K177" s="127"/>
      <c r="L177" s="127"/>
      <c r="M177" s="128"/>
      <c r="N177" s="128"/>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9"/>
      <c r="AJ177" s="127"/>
      <c r="AK177" s="127"/>
      <c r="AL177" s="127"/>
      <c r="AM177" s="127"/>
    </row>
    <row r="178" spans="1:39" s="70" customFormat="1" x14ac:dyDescent="0.2">
      <c r="A178" s="142"/>
      <c r="B178" s="127"/>
      <c r="C178" s="127"/>
      <c r="D178" s="127"/>
      <c r="E178" s="127"/>
      <c r="F178" s="127"/>
      <c r="G178" s="127"/>
      <c r="H178" s="127"/>
      <c r="I178" s="127"/>
      <c r="J178" s="127"/>
      <c r="K178" s="127"/>
      <c r="L178" s="127"/>
      <c r="M178" s="128"/>
      <c r="N178" s="128"/>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9"/>
      <c r="AJ178" s="127"/>
      <c r="AK178" s="127"/>
      <c r="AL178" s="127"/>
      <c r="AM178" s="127"/>
    </row>
    <row r="179" spans="1:39" s="70" customFormat="1" x14ac:dyDescent="0.2">
      <c r="A179" s="142"/>
      <c r="B179" s="127"/>
      <c r="C179" s="127"/>
      <c r="D179" s="127"/>
      <c r="E179" s="127"/>
      <c r="F179" s="127"/>
      <c r="G179" s="127"/>
      <c r="H179" s="127"/>
      <c r="I179" s="127"/>
      <c r="J179" s="127"/>
      <c r="K179" s="127"/>
      <c r="L179" s="127"/>
      <c r="M179" s="128"/>
      <c r="N179" s="128"/>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9"/>
      <c r="AJ179" s="127"/>
      <c r="AK179" s="127"/>
      <c r="AL179" s="127"/>
      <c r="AM179" s="127"/>
    </row>
    <row r="180" spans="1:39" s="70" customFormat="1" x14ac:dyDescent="0.2">
      <c r="A180" s="142"/>
      <c r="B180" s="127"/>
      <c r="C180" s="127"/>
      <c r="D180" s="127"/>
      <c r="E180" s="127"/>
      <c r="F180" s="127"/>
      <c r="G180" s="127"/>
      <c r="H180" s="127"/>
      <c r="I180" s="127"/>
      <c r="J180" s="127"/>
      <c r="K180" s="127"/>
      <c r="L180" s="127"/>
      <c r="M180" s="128"/>
      <c r="N180" s="128"/>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9"/>
      <c r="AJ180" s="127"/>
      <c r="AK180" s="127"/>
      <c r="AL180" s="127"/>
      <c r="AM180" s="127"/>
    </row>
    <row r="181" spans="1:39" s="70" customFormat="1" x14ac:dyDescent="0.2">
      <c r="A181" s="142"/>
      <c r="B181" s="127"/>
      <c r="C181" s="127"/>
      <c r="D181" s="127"/>
      <c r="E181" s="127"/>
      <c r="F181" s="127"/>
      <c r="G181" s="127"/>
      <c r="H181" s="127"/>
      <c r="I181" s="127"/>
      <c r="J181" s="127"/>
      <c r="K181" s="127"/>
      <c r="L181" s="127"/>
      <c r="M181" s="128"/>
      <c r="N181" s="128"/>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9"/>
      <c r="AJ181" s="127"/>
      <c r="AK181" s="127"/>
      <c r="AL181" s="127"/>
      <c r="AM181" s="127"/>
    </row>
    <row r="182" spans="1:39" s="70" customFormat="1" x14ac:dyDescent="0.2">
      <c r="A182" s="142"/>
      <c r="B182" s="127"/>
      <c r="C182" s="127"/>
      <c r="D182" s="127"/>
      <c r="E182" s="127"/>
      <c r="F182" s="127"/>
      <c r="G182" s="127"/>
      <c r="H182" s="127"/>
      <c r="I182" s="127"/>
      <c r="J182" s="127"/>
      <c r="K182" s="127"/>
      <c r="L182" s="127"/>
      <c r="M182" s="128"/>
      <c r="N182" s="128"/>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9"/>
      <c r="AJ182" s="127"/>
      <c r="AK182" s="127"/>
      <c r="AL182" s="127"/>
      <c r="AM182" s="127"/>
    </row>
    <row r="183" spans="1:39" s="70" customFormat="1" x14ac:dyDescent="0.2">
      <c r="A183" s="142"/>
      <c r="B183" s="127"/>
      <c r="C183" s="127"/>
      <c r="D183" s="127"/>
      <c r="E183" s="127"/>
      <c r="F183" s="127"/>
      <c r="G183" s="127"/>
      <c r="H183" s="127"/>
      <c r="I183" s="127"/>
      <c r="J183" s="127"/>
      <c r="K183" s="127"/>
      <c r="L183" s="127"/>
      <c r="M183" s="128"/>
      <c r="N183" s="128"/>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9"/>
      <c r="AJ183" s="127"/>
      <c r="AK183" s="127"/>
      <c r="AL183" s="127"/>
      <c r="AM183" s="127"/>
    </row>
    <row r="184" spans="1:39" s="70" customFormat="1" x14ac:dyDescent="0.2">
      <c r="A184" s="142"/>
      <c r="B184" s="127"/>
      <c r="C184" s="127"/>
      <c r="D184" s="127"/>
      <c r="E184" s="127"/>
      <c r="F184" s="127"/>
      <c r="G184" s="127"/>
      <c r="H184" s="127"/>
      <c r="I184" s="127"/>
      <c r="J184" s="127"/>
      <c r="K184" s="127"/>
      <c r="L184" s="127"/>
      <c r="M184" s="128"/>
      <c r="N184" s="128"/>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9"/>
      <c r="AJ184" s="127"/>
      <c r="AK184" s="127"/>
      <c r="AL184" s="127"/>
      <c r="AM184" s="127"/>
    </row>
    <row r="185" spans="1:39" s="70" customFormat="1" x14ac:dyDescent="0.2">
      <c r="A185" s="142"/>
      <c r="B185" s="127"/>
      <c r="C185" s="127"/>
      <c r="D185" s="127"/>
      <c r="E185" s="127"/>
      <c r="F185" s="127"/>
      <c r="G185" s="127"/>
      <c r="H185" s="127"/>
      <c r="I185" s="127"/>
      <c r="J185" s="127"/>
      <c r="K185" s="127"/>
      <c r="L185" s="127"/>
      <c r="M185" s="128"/>
      <c r="N185" s="128"/>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9"/>
      <c r="AJ185" s="127"/>
      <c r="AK185" s="127"/>
      <c r="AL185" s="127"/>
      <c r="AM185" s="127"/>
    </row>
    <row r="186" spans="1:39" s="70" customFormat="1" x14ac:dyDescent="0.2">
      <c r="A186" s="142"/>
      <c r="B186" s="127"/>
      <c r="C186" s="127"/>
      <c r="D186" s="127"/>
      <c r="E186" s="127"/>
      <c r="F186" s="127"/>
      <c r="G186" s="127"/>
      <c r="H186" s="127"/>
      <c r="I186" s="127"/>
      <c r="J186" s="127"/>
      <c r="K186" s="127"/>
      <c r="L186" s="127"/>
      <c r="M186" s="128"/>
      <c r="N186" s="128"/>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9"/>
      <c r="AJ186" s="127"/>
      <c r="AK186" s="127"/>
      <c r="AL186" s="127"/>
      <c r="AM186" s="127"/>
    </row>
    <row r="187" spans="1:39" s="70" customFormat="1" x14ac:dyDescent="0.2">
      <c r="A187" s="142"/>
      <c r="B187" s="127"/>
      <c r="C187" s="127"/>
      <c r="D187" s="127"/>
      <c r="E187" s="127"/>
      <c r="F187" s="127"/>
      <c r="G187" s="127"/>
      <c r="H187" s="127"/>
      <c r="I187" s="127"/>
      <c r="J187" s="127"/>
      <c r="K187" s="127"/>
      <c r="L187" s="127"/>
      <c r="M187" s="128"/>
      <c r="N187" s="128"/>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9"/>
      <c r="AJ187" s="127"/>
      <c r="AK187" s="127"/>
      <c r="AL187" s="127"/>
      <c r="AM187" s="127"/>
    </row>
    <row r="188" spans="1:39" s="70" customFormat="1" x14ac:dyDescent="0.2">
      <c r="A188" s="142"/>
      <c r="B188" s="127"/>
      <c r="C188" s="127"/>
      <c r="D188" s="127"/>
      <c r="E188" s="127"/>
      <c r="F188" s="127"/>
      <c r="G188" s="127"/>
      <c r="H188" s="127"/>
      <c r="I188" s="127"/>
      <c r="J188" s="127"/>
      <c r="K188" s="127"/>
      <c r="L188" s="127"/>
      <c r="M188" s="128"/>
      <c r="N188" s="128"/>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9"/>
      <c r="AJ188" s="127"/>
      <c r="AK188" s="127"/>
      <c r="AL188" s="127"/>
      <c r="AM188" s="127"/>
    </row>
    <row r="189" spans="1:39" s="70" customFormat="1" x14ac:dyDescent="0.2">
      <c r="A189" s="142"/>
      <c r="B189" s="127"/>
      <c r="C189" s="127"/>
      <c r="D189" s="127"/>
      <c r="E189" s="127"/>
      <c r="F189" s="127"/>
      <c r="G189" s="127"/>
      <c r="H189" s="127"/>
      <c r="I189" s="127"/>
      <c r="J189" s="127"/>
      <c r="K189" s="127"/>
      <c r="L189" s="127"/>
      <c r="M189" s="128"/>
      <c r="N189" s="128"/>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9"/>
      <c r="AJ189" s="127"/>
      <c r="AK189" s="127"/>
      <c r="AL189" s="127"/>
      <c r="AM189" s="127"/>
    </row>
    <row r="190" spans="1:39" s="70" customFormat="1" x14ac:dyDescent="0.2">
      <c r="A190" s="142"/>
      <c r="B190" s="127"/>
      <c r="C190" s="127"/>
      <c r="D190" s="127"/>
      <c r="E190" s="127"/>
      <c r="F190" s="127"/>
      <c r="G190" s="127"/>
      <c r="H190" s="127"/>
      <c r="I190" s="127"/>
      <c r="J190" s="127"/>
      <c r="K190" s="127"/>
      <c r="L190" s="127"/>
      <c r="M190" s="128"/>
      <c r="N190" s="128"/>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9"/>
      <c r="AJ190" s="127"/>
      <c r="AK190" s="127"/>
      <c r="AL190" s="127"/>
      <c r="AM190" s="127"/>
    </row>
    <row r="191" spans="1:39" s="70" customFormat="1" x14ac:dyDescent="0.2">
      <c r="A191" s="142"/>
      <c r="B191" s="127"/>
      <c r="C191" s="127"/>
      <c r="D191" s="127"/>
      <c r="E191" s="127"/>
      <c r="F191" s="127"/>
      <c r="G191" s="127"/>
      <c r="H191" s="127"/>
      <c r="I191" s="127"/>
      <c r="J191" s="127"/>
      <c r="K191" s="127"/>
      <c r="L191" s="127"/>
      <c r="M191" s="128"/>
      <c r="N191" s="128"/>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9"/>
      <c r="AJ191" s="127"/>
      <c r="AK191" s="127"/>
      <c r="AL191" s="127"/>
      <c r="AM191" s="127"/>
    </row>
    <row r="192" spans="1:39" s="70" customFormat="1" x14ac:dyDescent="0.2">
      <c r="A192" s="142"/>
      <c r="B192" s="127"/>
      <c r="C192" s="127"/>
      <c r="D192" s="127"/>
      <c r="E192" s="127"/>
      <c r="F192" s="127"/>
      <c r="G192" s="127"/>
      <c r="H192" s="127"/>
      <c r="I192" s="127"/>
      <c r="J192" s="127"/>
      <c r="K192" s="127"/>
      <c r="L192" s="127"/>
      <c r="M192" s="128"/>
      <c r="N192" s="128"/>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9"/>
      <c r="AJ192" s="127"/>
      <c r="AK192" s="127"/>
      <c r="AL192" s="127"/>
      <c r="AM192" s="127"/>
    </row>
    <row r="193" spans="1:39" s="70" customFormat="1" x14ac:dyDescent="0.2">
      <c r="A193" s="142"/>
      <c r="B193" s="127"/>
      <c r="C193" s="127"/>
      <c r="D193" s="127"/>
      <c r="E193" s="127"/>
      <c r="F193" s="127"/>
      <c r="G193" s="127"/>
      <c r="H193" s="127"/>
      <c r="I193" s="127"/>
      <c r="J193" s="127"/>
      <c r="K193" s="127"/>
      <c r="L193" s="127"/>
      <c r="M193" s="128"/>
      <c r="N193" s="128"/>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9"/>
      <c r="AJ193" s="127"/>
      <c r="AK193" s="127"/>
      <c r="AL193" s="127"/>
      <c r="AM193" s="127"/>
    </row>
    <row r="194" spans="1:39" s="70" customFormat="1" x14ac:dyDescent="0.2">
      <c r="A194" s="142"/>
      <c r="B194" s="127"/>
      <c r="C194" s="127"/>
      <c r="D194" s="127"/>
      <c r="E194" s="127"/>
      <c r="F194" s="127"/>
      <c r="G194" s="127"/>
      <c r="H194" s="127"/>
      <c r="I194" s="127"/>
      <c r="J194" s="127"/>
      <c r="K194" s="127"/>
      <c r="L194" s="127"/>
      <c r="M194" s="128"/>
      <c r="N194" s="128"/>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9"/>
      <c r="AJ194" s="127"/>
      <c r="AK194" s="127"/>
      <c r="AL194" s="127"/>
      <c r="AM194" s="127"/>
    </row>
    <row r="195" spans="1:39" s="70" customFormat="1" x14ac:dyDescent="0.2">
      <c r="A195" s="142"/>
      <c r="B195" s="127"/>
      <c r="C195" s="127"/>
      <c r="D195" s="127"/>
      <c r="E195" s="127"/>
      <c r="F195" s="127"/>
      <c r="G195" s="127"/>
      <c r="H195" s="127"/>
      <c r="I195" s="127"/>
      <c r="J195" s="127"/>
      <c r="K195" s="127"/>
      <c r="L195" s="127"/>
      <c r="M195" s="128"/>
      <c r="N195" s="128"/>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9"/>
      <c r="AJ195" s="127"/>
      <c r="AK195" s="127"/>
      <c r="AL195" s="127"/>
      <c r="AM195" s="127"/>
    </row>
    <row r="196" spans="1:39" s="70" customFormat="1" x14ac:dyDescent="0.2">
      <c r="A196" s="142"/>
      <c r="B196" s="127"/>
      <c r="C196" s="127"/>
      <c r="D196" s="127"/>
      <c r="E196" s="127"/>
      <c r="F196" s="127"/>
      <c r="G196" s="127"/>
      <c r="H196" s="127"/>
      <c r="I196" s="127"/>
      <c r="J196" s="127"/>
      <c r="K196" s="127"/>
      <c r="L196" s="127"/>
      <c r="M196" s="128"/>
      <c r="N196" s="128"/>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9"/>
      <c r="AJ196" s="127"/>
      <c r="AK196" s="127"/>
      <c r="AL196" s="127"/>
      <c r="AM196" s="127"/>
    </row>
    <row r="197" spans="1:39" s="70" customFormat="1" x14ac:dyDescent="0.2">
      <c r="A197" s="142"/>
      <c r="B197" s="127"/>
      <c r="C197" s="127"/>
      <c r="D197" s="127"/>
      <c r="E197" s="127"/>
      <c r="F197" s="127"/>
      <c r="G197" s="127"/>
      <c r="H197" s="127"/>
      <c r="I197" s="127"/>
      <c r="J197" s="127"/>
      <c r="K197" s="127"/>
      <c r="L197" s="127"/>
      <c r="M197" s="128"/>
      <c r="N197" s="128"/>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9"/>
      <c r="AJ197" s="127"/>
      <c r="AK197" s="127"/>
      <c r="AL197" s="127"/>
      <c r="AM197" s="127"/>
    </row>
    <row r="198" spans="1:39" s="70" customFormat="1" x14ac:dyDescent="0.2">
      <c r="A198" s="142"/>
      <c r="B198" s="127"/>
      <c r="C198" s="127"/>
      <c r="D198" s="127"/>
      <c r="E198" s="127"/>
      <c r="F198" s="127"/>
      <c r="G198" s="127"/>
      <c r="H198" s="127"/>
      <c r="I198" s="127"/>
      <c r="J198" s="127"/>
      <c r="K198" s="127"/>
      <c r="L198" s="127"/>
      <c r="M198" s="128"/>
      <c r="N198" s="128"/>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9"/>
      <c r="AJ198" s="127"/>
      <c r="AK198" s="127"/>
      <c r="AL198" s="127"/>
      <c r="AM198" s="127"/>
    </row>
    <row r="199" spans="1:39" s="70" customFormat="1" x14ac:dyDescent="0.2">
      <c r="A199" s="142"/>
      <c r="B199" s="127"/>
      <c r="C199" s="127"/>
      <c r="D199" s="127"/>
      <c r="E199" s="127"/>
      <c r="F199" s="127"/>
      <c r="G199" s="127"/>
      <c r="H199" s="127"/>
      <c r="I199" s="127"/>
      <c r="J199" s="127"/>
      <c r="K199" s="127"/>
      <c r="L199" s="127"/>
      <c r="M199" s="128"/>
      <c r="N199" s="128"/>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9"/>
      <c r="AJ199" s="127"/>
      <c r="AK199" s="127"/>
      <c r="AL199" s="127"/>
      <c r="AM199" s="127"/>
    </row>
    <row r="200" spans="1:39" s="70" customFormat="1" x14ac:dyDescent="0.2">
      <c r="A200" s="142"/>
      <c r="B200" s="127"/>
      <c r="C200" s="127"/>
      <c r="D200" s="127"/>
      <c r="E200" s="127"/>
      <c r="F200" s="127"/>
      <c r="G200" s="127"/>
      <c r="H200" s="127"/>
      <c r="I200" s="127"/>
      <c r="J200" s="127"/>
      <c r="K200" s="127"/>
      <c r="L200" s="127"/>
      <c r="M200" s="128"/>
      <c r="N200" s="128"/>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9"/>
      <c r="AJ200" s="127"/>
      <c r="AK200" s="127"/>
      <c r="AL200" s="127"/>
      <c r="AM200" s="127"/>
    </row>
    <row r="201" spans="1:39" s="70" customFormat="1" x14ac:dyDescent="0.2">
      <c r="A201" s="142"/>
      <c r="B201" s="127"/>
      <c r="C201" s="127"/>
      <c r="D201" s="127"/>
      <c r="E201" s="127"/>
      <c r="F201" s="127"/>
      <c r="G201" s="127"/>
      <c r="H201" s="127"/>
      <c r="I201" s="127"/>
      <c r="J201" s="127"/>
      <c r="K201" s="127"/>
      <c r="L201" s="127"/>
      <c r="M201" s="128"/>
      <c r="N201" s="128"/>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9"/>
      <c r="AJ201" s="127"/>
      <c r="AK201" s="127"/>
      <c r="AL201" s="127"/>
      <c r="AM201" s="127"/>
    </row>
    <row r="202" spans="1:39" s="70" customFormat="1" x14ac:dyDescent="0.2">
      <c r="A202" s="142"/>
      <c r="B202" s="127"/>
      <c r="C202" s="127"/>
      <c r="D202" s="127"/>
      <c r="E202" s="127"/>
      <c r="F202" s="127"/>
      <c r="G202" s="127"/>
      <c r="H202" s="127"/>
      <c r="I202" s="127"/>
      <c r="J202" s="127"/>
      <c r="K202" s="127"/>
      <c r="L202" s="127"/>
      <c r="M202" s="128"/>
      <c r="N202" s="128"/>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9"/>
      <c r="AJ202" s="127"/>
      <c r="AK202" s="127"/>
      <c r="AL202" s="127"/>
      <c r="AM202" s="127"/>
    </row>
    <row r="203" spans="1:39" s="70" customFormat="1" x14ac:dyDescent="0.2">
      <c r="A203" s="142"/>
      <c r="B203" s="127"/>
      <c r="C203" s="127"/>
      <c r="D203" s="127"/>
      <c r="E203" s="127"/>
      <c r="F203" s="127"/>
      <c r="G203" s="127"/>
      <c r="H203" s="127"/>
      <c r="I203" s="127"/>
      <c r="J203" s="127"/>
      <c r="K203" s="127"/>
      <c r="L203" s="127"/>
      <c r="M203" s="128"/>
      <c r="N203" s="128"/>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9"/>
      <c r="AJ203" s="127"/>
      <c r="AK203" s="127"/>
      <c r="AL203" s="127"/>
      <c r="AM203" s="127"/>
    </row>
    <row r="204" spans="1:39" s="70" customFormat="1" x14ac:dyDescent="0.2">
      <c r="A204" s="142"/>
      <c r="B204" s="127"/>
      <c r="C204" s="127"/>
      <c r="D204" s="127"/>
      <c r="E204" s="127"/>
      <c r="F204" s="127"/>
      <c r="G204" s="127"/>
      <c r="H204" s="127"/>
      <c r="I204" s="127"/>
      <c r="J204" s="127"/>
      <c r="K204" s="127"/>
      <c r="L204" s="127"/>
      <c r="M204" s="128"/>
      <c r="N204" s="128"/>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9"/>
      <c r="AJ204" s="127"/>
      <c r="AK204" s="127"/>
      <c r="AL204" s="127"/>
      <c r="AM204" s="127"/>
    </row>
    <row r="205" spans="1:39" s="70" customFormat="1" x14ac:dyDescent="0.2">
      <c r="A205" s="142"/>
      <c r="B205" s="127"/>
      <c r="C205" s="127"/>
      <c r="D205" s="127"/>
      <c r="E205" s="127"/>
      <c r="F205" s="127"/>
      <c r="G205" s="127"/>
      <c r="H205" s="127"/>
      <c r="I205" s="127"/>
      <c r="J205" s="127"/>
      <c r="K205" s="127"/>
      <c r="L205" s="127"/>
      <c r="M205" s="128"/>
      <c r="N205" s="128"/>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9"/>
      <c r="AJ205" s="127"/>
      <c r="AK205" s="127"/>
      <c r="AL205" s="127"/>
      <c r="AM205" s="127"/>
    </row>
    <row r="206" spans="1:39" s="70" customFormat="1" x14ac:dyDescent="0.2">
      <c r="A206" s="142"/>
      <c r="B206" s="127"/>
      <c r="C206" s="127"/>
      <c r="D206" s="127"/>
      <c r="E206" s="127"/>
      <c r="F206" s="127"/>
      <c r="G206" s="127"/>
      <c r="H206" s="127"/>
      <c r="I206" s="127"/>
      <c r="J206" s="127"/>
      <c r="K206" s="127"/>
      <c r="L206" s="127"/>
      <c r="M206" s="128"/>
      <c r="N206" s="128"/>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9"/>
      <c r="AJ206" s="127"/>
      <c r="AK206" s="127"/>
      <c r="AL206" s="127"/>
      <c r="AM206" s="127"/>
    </row>
    <row r="207" spans="1:39" s="70" customFormat="1" x14ac:dyDescent="0.2">
      <c r="A207" s="142"/>
      <c r="B207" s="127"/>
      <c r="C207" s="127"/>
      <c r="D207" s="127"/>
      <c r="E207" s="127"/>
      <c r="F207" s="127"/>
      <c r="G207" s="127"/>
      <c r="H207" s="127"/>
      <c r="I207" s="127"/>
      <c r="J207" s="127"/>
      <c r="K207" s="127"/>
      <c r="L207" s="127"/>
      <c r="M207" s="128"/>
      <c r="N207" s="128"/>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9"/>
      <c r="AJ207" s="127"/>
      <c r="AK207" s="127"/>
      <c r="AL207" s="127"/>
      <c r="AM207" s="127"/>
    </row>
    <row r="208" spans="1:39" s="70" customFormat="1" x14ac:dyDescent="0.2">
      <c r="A208" s="142"/>
      <c r="B208" s="127"/>
      <c r="C208" s="127"/>
      <c r="D208" s="127"/>
      <c r="E208" s="127"/>
      <c r="F208" s="127"/>
      <c r="G208" s="127"/>
      <c r="H208" s="127"/>
      <c r="I208" s="127"/>
      <c r="J208" s="127"/>
      <c r="K208" s="127"/>
      <c r="L208" s="127"/>
      <c r="M208" s="128"/>
      <c r="N208" s="128"/>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9"/>
      <c r="AJ208" s="127"/>
      <c r="AK208" s="127"/>
      <c r="AL208" s="127"/>
      <c r="AM208" s="127"/>
    </row>
    <row r="209" spans="1:39" s="70" customFormat="1" x14ac:dyDescent="0.2">
      <c r="A209" s="142"/>
      <c r="B209" s="127"/>
      <c r="C209" s="127"/>
      <c r="D209" s="127"/>
      <c r="E209" s="127"/>
      <c r="F209" s="127"/>
      <c r="G209" s="127"/>
      <c r="H209" s="127"/>
      <c r="I209" s="127"/>
      <c r="J209" s="127"/>
      <c r="K209" s="127"/>
      <c r="L209" s="127"/>
      <c r="M209" s="128"/>
      <c r="N209" s="128"/>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9"/>
      <c r="AJ209" s="127"/>
      <c r="AK209" s="127"/>
      <c r="AL209" s="127"/>
      <c r="AM209" s="127"/>
    </row>
    <row r="210" spans="1:39" s="70" customFormat="1" x14ac:dyDescent="0.2">
      <c r="A210" s="142"/>
      <c r="B210" s="127"/>
      <c r="C210" s="127"/>
      <c r="D210" s="127"/>
      <c r="E210" s="127"/>
      <c r="F210" s="127"/>
      <c r="G210" s="127"/>
      <c r="H210" s="127"/>
      <c r="I210" s="127"/>
      <c r="J210" s="127"/>
      <c r="K210" s="127"/>
      <c r="L210" s="127"/>
      <c r="M210" s="128"/>
      <c r="N210" s="128"/>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9"/>
      <c r="AJ210" s="127"/>
      <c r="AK210" s="127"/>
      <c r="AL210" s="127"/>
      <c r="AM210" s="127"/>
    </row>
    <row r="211" spans="1:39" s="70" customFormat="1" x14ac:dyDescent="0.2">
      <c r="A211" s="142"/>
      <c r="B211" s="127"/>
      <c r="C211" s="127"/>
      <c r="D211" s="127"/>
      <c r="E211" s="127"/>
      <c r="F211" s="127"/>
      <c r="G211" s="127"/>
      <c r="H211" s="127"/>
      <c r="I211" s="127"/>
      <c r="J211" s="127"/>
      <c r="K211" s="127"/>
      <c r="L211" s="127"/>
      <c r="M211" s="128"/>
      <c r="N211" s="128"/>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9"/>
      <c r="AJ211" s="127"/>
      <c r="AK211" s="127"/>
      <c r="AL211" s="127"/>
      <c r="AM211" s="127"/>
    </row>
    <row r="212" spans="1:39" s="70" customFormat="1" x14ac:dyDescent="0.2">
      <c r="A212" s="142"/>
      <c r="B212" s="127"/>
      <c r="C212" s="127"/>
      <c r="D212" s="127"/>
      <c r="E212" s="127"/>
      <c r="F212" s="127"/>
      <c r="G212" s="127"/>
      <c r="H212" s="127"/>
      <c r="I212" s="127"/>
      <c r="J212" s="127"/>
      <c r="K212" s="127"/>
      <c r="L212" s="127"/>
      <c r="M212" s="128"/>
      <c r="N212" s="128"/>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9"/>
      <c r="AJ212" s="127"/>
      <c r="AK212" s="127"/>
      <c r="AL212" s="127"/>
      <c r="AM212" s="127"/>
    </row>
    <row r="213" spans="1:39" s="70" customFormat="1" x14ac:dyDescent="0.2">
      <c r="A213" s="142"/>
      <c r="B213" s="127"/>
      <c r="C213" s="127"/>
      <c r="D213" s="127"/>
      <c r="E213" s="127"/>
      <c r="F213" s="127"/>
      <c r="G213" s="127"/>
      <c r="H213" s="127"/>
      <c r="I213" s="127"/>
      <c r="J213" s="127"/>
      <c r="K213" s="127"/>
      <c r="L213" s="127"/>
      <c r="M213" s="128"/>
      <c r="N213" s="128"/>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9"/>
      <c r="AJ213" s="127"/>
      <c r="AK213" s="127"/>
      <c r="AL213" s="127"/>
      <c r="AM213" s="127"/>
    </row>
    <row r="214" spans="1:39" s="70" customFormat="1" x14ac:dyDescent="0.2">
      <c r="A214" s="142"/>
      <c r="B214" s="127"/>
      <c r="C214" s="127"/>
      <c r="D214" s="127"/>
      <c r="E214" s="127"/>
      <c r="F214" s="127"/>
      <c r="G214" s="127"/>
      <c r="H214" s="127"/>
      <c r="I214" s="127"/>
      <c r="J214" s="127"/>
      <c r="K214" s="127"/>
      <c r="L214" s="127"/>
      <c r="M214" s="128"/>
      <c r="N214" s="128"/>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9"/>
      <c r="AJ214" s="127"/>
      <c r="AK214" s="127"/>
      <c r="AL214" s="127"/>
      <c r="AM214" s="127"/>
    </row>
    <row r="215" spans="1:39" s="70" customFormat="1" x14ac:dyDescent="0.2">
      <c r="A215" s="142"/>
      <c r="B215" s="127"/>
      <c r="C215" s="127"/>
      <c r="D215" s="127"/>
      <c r="E215" s="127"/>
      <c r="F215" s="127"/>
      <c r="G215" s="127"/>
      <c r="H215" s="127"/>
      <c r="I215" s="127"/>
      <c r="J215" s="127"/>
      <c r="K215" s="127"/>
      <c r="L215" s="127"/>
      <c r="M215" s="128"/>
      <c r="N215" s="128"/>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9"/>
      <c r="AJ215" s="127"/>
      <c r="AK215" s="127"/>
      <c r="AL215" s="127"/>
      <c r="AM215" s="127"/>
    </row>
    <row r="216" spans="1:39" s="70" customFormat="1" x14ac:dyDescent="0.2">
      <c r="A216" s="142"/>
      <c r="B216" s="127"/>
      <c r="C216" s="127"/>
      <c r="D216" s="127"/>
      <c r="E216" s="127"/>
      <c r="F216" s="127"/>
      <c r="G216" s="127"/>
      <c r="H216" s="127"/>
      <c r="I216" s="127"/>
      <c r="J216" s="127"/>
      <c r="K216" s="127"/>
      <c r="L216" s="127"/>
      <c r="M216" s="128"/>
      <c r="N216" s="128"/>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9"/>
      <c r="AJ216" s="127"/>
      <c r="AK216" s="127"/>
      <c r="AL216" s="127"/>
      <c r="AM216" s="127"/>
    </row>
    <row r="217" spans="1:39" s="70" customFormat="1" x14ac:dyDescent="0.2">
      <c r="A217" s="142"/>
      <c r="B217" s="127"/>
      <c r="C217" s="127"/>
      <c r="D217" s="127"/>
      <c r="E217" s="127"/>
      <c r="F217" s="127"/>
      <c r="G217" s="127"/>
      <c r="H217" s="127"/>
      <c r="I217" s="127"/>
      <c r="J217" s="127"/>
      <c r="K217" s="127"/>
      <c r="L217" s="127"/>
      <c r="M217" s="128"/>
      <c r="N217" s="128"/>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9"/>
      <c r="AJ217" s="127"/>
      <c r="AK217" s="127"/>
      <c r="AL217" s="127"/>
      <c r="AM217" s="127"/>
    </row>
    <row r="218" spans="1:39" s="70" customFormat="1" x14ac:dyDescent="0.2">
      <c r="A218" s="142"/>
      <c r="B218" s="127"/>
      <c r="C218" s="127"/>
      <c r="D218" s="127"/>
      <c r="E218" s="127"/>
      <c r="F218" s="127"/>
      <c r="G218" s="127"/>
      <c r="H218" s="127"/>
      <c r="I218" s="127"/>
      <c r="J218" s="127"/>
      <c r="K218" s="127"/>
      <c r="L218" s="127"/>
      <c r="M218" s="128"/>
      <c r="N218" s="128"/>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9"/>
      <c r="AJ218" s="127"/>
      <c r="AK218" s="127"/>
      <c r="AL218" s="127"/>
      <c r="AM218" s="127"/>
    </row>
    <row r="219" spans="1:39" s="70" customFormat="1" x14ac:dyDescent="0.2">
      <c r="A219" s="142"/>
      <c r="B219" s="127"/>
      <c r="C219" s="127"/>
      <c r="D219" s="127"/>
      <c r="E219" s="127"/>
      <c r="F219" s="127"/>
      <c r="G219" s="127"/>
      <c r="H219" s="127"/>
      <c r="I219" s="127"/>
      <c r="J219" s="127"/>
      <c r="K219" s="127"/>
      <c r="L219" s="127"/>
      <c r="M219" s="128"/>
      <c r="N219" s="128"/>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9"/>
      <c r="AJ219" s="127"/>
      <c r="AK219" s="127"/>
      <c r="AL219" s="127"/>
      <c r="AM219" s="127"/>
    </row>
    <row r="220" spans="1:39" s="70" customFormat="1" x14ac:dyDescent="0.2">
      <c r="A220" s="142"/>
      <c r="B220" s="127"/>
      <c r="C220" s="127"/>
      <c r="D220" s="127"/>
      <c r="E220" s="127"/>
      <c r="F220" s="127"/>
      <c r="G220" s="127"/>
      <c r="H220" s="127"/>
      <c r="I220" s="127"/>
      <c r="J220" s="127"/>
      <c r="K220" s="127"/>
      <c r="L220" s="127"/>
      <c r="M220" s="128"/>
      <c r="N220" s="128"/>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9"/>
      <c r="AJ220" s="127"/>
      <c r="AK220" s="127"/>
      <c r="AL220" s="127"/>
      <c r="AM220" s="127"/>
    </row>
    <row r="221" spans="1:39" s="70" customFormat="1" x14ac:dyDescent="0.2">
      <c r="A221" s="142"/>
      <c r="B221" s="127"/>
      <c r="C221" s="127"/>
      <c r="D221" s="127"/>
      <c r="E221" s="127"/>
      <c r="F221" s="127"/>
      <c r="G221" s="127"/>
      <c r="H221" s="127"/>
      <c r="I221" s="127"/>
      <c r="J221" s="127"/>
      <c r="K221" s="127"/>
      <c r="L221" s="127"/>
      <c r="M221" s="128"/>
      <c r="N221" s="128"/>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9"/>
      <c r="AJ221" s="127"/>
      <c r="AK221" s="127"/>
      <c r="AL221" s="127"/>
      <c r="AM221" s="127"/>
    </row>
    <row r="222" spans="1:39" s="70" customFormat="1" x14ac:dyDescent="0.2">
      <c r="A222" s="142"/>
      <c r="B222" s="127"/>
      <c r="C222" s="127"/>
      <c r="D222" s="127"/>
      <c r="E222" s="127"/>
      <c r="F222" s="127"/>
      <c r="G222" s="127"/>
      <c r="H222" s="127"/>
      <c r="I222" s="127"/>
      <c r="J222" s="127"/>
      <c r="K222" s="127"/>
      <c r="L222" s="127"/>
      <c r="M222" s="128"/>
      <c r="N222" s="128"/>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9"/>
      <c r="AJ222" s="127"/>
      <c r="AK222" s="127"/>
      <c r="AL222" s="127"/>
      <c r="AM222" s="127"/>
    </row>
    <row r="223" spans="1:39" s="70" customFormat="1" x14ac:dyDescent="0.2">
      <c r="A223" s="142"/>
      <c r="B223" s="127"/>
      <c r="C223" s="127"/>
      <c r="D223" s="127"/>
      <c r="E223" s="127"/>
      <c r="F223" s="127"/>
      <c r="G223" s="127"/>
      <c r="H223" s="127"/>
      <c r="I223" s="127"/>
      <c r="J223" s="127"/>
      <c r="K223" s="127"/>
      <c r="L223" s="127"/>
      <c r="M223" s="128"/>
      <c r="N223" s="128"/>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9"/>
      <c r="AJ223" s="127"/>
      <c r="AK223" s="127"/>
      <c r="AL223" s="127"/>
      <c r="AM223" s="127"/>
    </row>
    <row r="224" spans="1:39" s="70" customFormat="1" x14ac:dyDescent="0.2">
      <c r="A224" s="142"/>
      <c r="B224" s="127"/>
      <c r="C224" s="127"/>
      <c r="D224" s="127"/>
      <c r="E224" s="127"/>
      <c r="F224" s="127"/>
      <c r="G224" s="127"/>
      <c r="H224" s="127"/>
      <c r="I224" s="127"/>
      <c r="J224" s="127"/>
      <c r="K224" s="127"/>
      <c r="L224" s="127"/>
      <c r="M224" s="128"/>
      <c r="N224" s="128"/>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9"/>
      <c r="AJ224" s="127"/>
      <c r="AK224" s="127"/>
      <c r="AL224" s="127"/>
      <c r="AM224" s="127"/>
    </row>
    <row r="225" spans="1:39" s="70" customFormat="1" x14ac:dyDescent="0.2">
      <c r="A225" s="142"/>
      <c r="B225" s="127"/>
      <c r="C225" s="127"/>
      <c r="D225" s="127"/>
      <c r="E225" s="127"/>
      <c r="F225" s="127"/>
      <c r="G225" s="127"/>
      <c r="H225" s="127"/>
      <c r="I225" s="127"/>
      <c r="J225" s="127"/>
      <c r="K225" s="127"/>
      <c r="L225" s="127"/>
      <c r="M225" s="128"/>
      <c r="N225" s="128"/>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9"/>
      <c r="AJ225" s="127"/>
      <c r="AK225" s="127"/>
      <c r="AL225" s="127"/>
      <c r="AM225" s="127"/>
    </row>
    <row r="226" spans="1:39" s="70" customFormat="1" x14ac:dyDescent="0.2">
      <c r="A226" s="142"/>
      <c r="B226" s="127"/>
      <c r="C226" s="127"/>
      <c r="D226" s="127"/>
      <c r="E226" s="127"/>
      <c r="F226" s="127"/>
      <c r="G226" s="127"/>
      <c r="H226" s="127"/>
      <c r="I226" s="127"/>
      <c r="J226" s="127"/>
      <c r="K226" s="127"/>
      <c r="L226" s="127"/>
      <c r="M226" s="128"/>
      <c r="N226" s="128"/>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9"/>
      <c r="AJ226" s="127"/>
      <c r="AK226" s="127"/>
      <c r="AL226" s="127"/>
      <c r="AM226" s="127"/>
    </row>
    <row r="227" spans="1:39" s="70" customFormat="1" x14ac:dyDescent="0.2">
      <c r="A227" s="142"/>
      <c r="B227" s="127"/>
      <c r="C227" s="127"/>
      <c r="D227" s="127"/>
      <c r="E227" s="127"/>
      <c r="F227" s="127"/>
      <c r="G227" s="127"/>
      <c r="H227" s="127"/>
      <c r="I227" s="127"/>
      <c r="J227" s="127"/>
      <c r="K227" s="127"/>
      <c r="L227" s="127"/>
      <c r="M227" s="128"/>
      <c r="N227" s="128"/>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9"/>
      <c r="AJ227" s="127"/>
      <c r="AK227" s="127"/>
      <c r="AL227" s="127"/>
      <c r="AM227" s="127"/>
    </row>
    <row r="228" spans="1:39" s="70" customFormat="1" x14ac:dyDescent="0.2">
      <c r="A228" s="142"/>
      <c r="B228" s="127"/>
      <c r="C228" s="127"/>
      <c r="D228" s="127"/>
      <c r="E228" s="127"/>
      <c r="F228" s="127"/>
      <c r="G228" s="127"/>
      <c r="H228" s="127"/>
      <c r="I228" s="127"/>
      <c r="J228" s="127"/>
      <c r="K228" s="127"/>
      <c r="L228" s="127"/>
      <c r="M228" s="128"/>
      <c r="N228" s="128"/>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9"/>
      <c r="AJ228" s="127"/>
      <c r="AK228" s="127"/>
      <c r="AL228" s="127"/>
      <c r="AM228" s="127"/>
    </row>
    <row r="229" spans="1:39" s="70" customFormat="1" x14ac:dyDescent="0.2">
      <c r="A229" s="142"/>
      <c r="B229" s="127"/>
      <c r="C229" s="127"/>
      <c r="D229" s="127"/>
      <c r="E229" s="127"/>
      <c r="F229" s="127"/>
      <c r="G229" s="127"/>
      <c r="H229" s="127"/>
      <c r="I229" s="127"/>
      <c r="J229" s="127"/>
      <c r="K229" s="127"/>
      <c r="L229" s="127"/>
      <c r="M229" s="128"/>
      <c r="N229" s="128"/>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9"/>
      <c r="AJ229" s="127"/>
      <c r="AK229" s="127"/>
      <c r="AL229" s="127"/>
      <c r="AM229" s="127"/>
    </row>
    <row r="230" spans="1:39" s="70" customFormat="1" x14ac:dyDescent="0.2">
      <c r="A230" s="142"/>
      <c r="B230" s="127"/>
      <c r="C230" s="127"/>
      <c r="D230" s="127"/>
      <c r="E230" s="127"/>
      <c r="F230" s="127"/>
      <c r="G230" s="127"/>
      <c r="H230" s="127"/>
      <c r="I230" s="127"/>
      <c r="J230" s="127"/>
      <c r="K230" s="127"/>
      <c r="L230" s="127"/>
      <c r="M230" s="128"/>
      <c r="N230" s="128"/>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9"/>
      <c r="AJ230" s="127"/>
      <c r="AK230" s="127"/>
      <c r="AL230" s="127"/>
      <c r="AM230" s="127"/>
    </row>
    <row r="231" spans="1:39" s="70" customFormat="1" x14ac:dyDescent="0.2">
      <c r="A231" s="142"/>
      <c r="B231" s="127"/>
      <c r="C231" s="127"/>
      <c r="D231" s="127"/>
      <c r="E231" s="127"/>
      <c r="F231" s="127"/>
      <c r="G231" s="127"/>
      <c r="H231" s="127"/>
      <c r="I231" s="127"/>
      <c r="J231" s="127"/>
      <c r="K231" s="127"/>
      <c r="L231" s="127"/>
      <c r="M231" s="128"/>
      <c r="N231" s="128"/>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9"/>
      <c r="AJ231" s="127"/>
      <c r="AK231" s="127"/>
      <c r="AL231" s="127"/>
      <c r="AM231" s="127"/>
    </row>
    <row r="232" spans="1:39" s="70" customFormat="1" x14ac:dyDescent="0.2">
      <c r="A232" s="142"/>
      <c r="B232" s="127"/>
      <c r="C232" s="127"/>
      <c r="D232" s="127"/>
      <c r="E232" s="127"/>
      <c r="F232" s="127"/>
      <c r="G232" s="127"/>
      <c r="H232" s="127"/>
      <c r="I232" s="127"/>
      <c r="J232" s="127"/>
      <c r="K232" s="127"/>
      <c r="L232" s="127"/>
      <c r="M232" s="128"/>
      <c r="N232" s="128"/>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9"/>
      <c r="AJ232" s="127"/>
      <c r="AK232" s="127"/>
      <c r="AL232" s="127"/>
      <c r="AM232" s="127"/>
    </row>
    <row r="233" spans="1:39" s="70" customFormat="1" x14ac:dyDescent="0.2">
      <c r="A233" s="142"/>
      <c r="B233" s="127"/>
      <c r="C233" s="127"/>
      <c r="D233" s="127"/>
      <c r="E233" s="127"/>
      <c r="F233" s="127"/>
      <c r="G233" s="127"/>
      <c r="H233" s="127"/>
      <c r="I233" s="127"/>
      <c r="J233" s="127"/>
      <c r="K233" s="127"/>
      <c r="L233" s="127"/>
      <c r="M233" s="128"/>
      <c r="N233" s="128"/>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9"/>
      <c r="AJ233" s="127"/>
      <c r="AK233" s="127"/>
      <c r="AL233" s="127"/>
      <c r="AM233" s="127"/>
    </row>
    <row r="234" spans="1:39" s="70" customFormat="1" x14ac:dyDescent="0.2">
      <c r="A234" s="142"/>
      <c r="B234" s="127"/>
      <c r="C234" s="127"/>
      <c r="D234" s="127"/>
      <c r="E234" s="127"/>
      <c r="F234" s="127"/>
      <c r="G234" s="127"/>
      <c r="H234" s="127"/>
      <c r="I234" s="127"/>
      <c r="J234" s="127"/>
      <c r="K234" s="127"/>
      <c r="L234" s="127"/>
      <c r="M234" s="128"/>
      <c r="N234" s="128"/>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9"/>
      <c r="AJ234" s="127"/>
      <c r="AK234" s="127"/>
      <c r="AL234" s="127"/>
      <c r="AM234" s="127"/>
    </row>
    <row r="235" spans="1:39" s="70" customFormat="1" x14ac:dyDescent="0.2">
      <c r="A235" s="142"/>
      <c r="B235" s="127"/>
      <c r="C235" s="127"/>
      <c r="D235" s="127"/>
      <c r="E235" s="127"/>
      <c r="F235" s="127"/>
      <c r="G235" s="127"/>
      <c r="H235" s="127"/>
      <c r="I235" s="127"/>
      <c r="J235" s="127"/>
      <c r="K235" s="127"/>
      <c r="L235" s="127"/>
      <c r="M235" s="128"/>
      <c r="N235" s="128"/>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9"/>
      <c r="AJ235" s="127"/>
      <c r="AK235" s="127"/>
      <c r="AL235" s="127"/>
      <c r="AM235" s="127"/>
    </row>
    <row r="236" spans="1:39" s="70" customFormat="1" x14ac:dyDescent="0.2">
      <c r="A236" s="142"/>
      <c r="B236" s="127"/>
      <c r="C236" s="127"/>
      <c r="D236" s="127"/>
      <c r="E236" s="127"/>
      <c r="F236" s="127"/>
      <c r="G236" s="127"/>
      <c r="H236" s="127"/>
      <c r="I236" s="127"/>
      <c r="J236" s="127"/>
      <c r="K236" s="127"/>
      <c r="L236" s="127"/>
      <c r="M236" s="128"/>
      <c r="N236" s="128"/>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9"/>
      <c r="AJ236" s="127"/>
      <c r="AK236" s="127"/>
      <c r="AL236" s="127"/>
      <c r="AM236" s="127"/>
    </row>
    <row r="237" spans="1:39" s="70" customFormat="1" x14ac:dyDescent="0.2">
      <c r="A237" s="142"/>
      <c r="B237" s="127"/>
      <c r="C237" s="127"/>
      <c r="D237" s="127"/>
      <c r="E237" s="127"/>
      <c r="F237" s="127"/>
      <c r="G237" s="127"/>
      <c r="H237" s="127"/>
      <c r="I237" s="127"/>
      <c r="J237" s="127"/>
      <c r="K237" s="127"/>
      <c r="L237" s="127"/>
      <c r="M237" s="128"/>
      <c r="N237" s="128"/>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9"/>
      <c r="AJ237" s="127"/>
      <c r="AK237" s="127"/>
      <c r="AL237" s="127"/>
      <c r="AM237" s="127"/>
    </row>
    <row r="238" spans="1:39" s="70" customFormat="1" x14ac:dyDescent="0.2">
      <c r="A238" s="142"/>
      <c r="B238" s="127"/>
      <c r="C238" s="127"/>
      <c r="D238" s="127"/>
      <c r="E238" s="127"/>
      <c r="F238" s="127"/>
      <c r="G238" s="127"/>
      <c r="H238" s="127"/>
      <c r="I238" s="127"/>
      <c r="J238" s="127"/>
      <c r="K238" s="127"/>
      <c r="L238" s="127"/>
      <c r="M238" s="128"/>
      <c r="N238" s="128"/>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9"/>
      <c r="AJ238" s="127"/>
      <c r="AK238" s="127"/>
      <c r="AL238" s="127"/>
      <c r="AM238" s="127"/>
    </row>
    <row r="239" spans="1:39" s="70" customFormat="1" x14ac:dyDescent="0.2">
      <c r="A239" s="142"/>
      <c r="B239" s="127"/>
      <c r="C239" s="127"/>
      <c r="D239" s="127"/>
      <c r="E239" s="127"/>
      <c r="F239" s="127"/>
      <c r="G239" s="127"/>
      <c r="H239" s="127"/>
      <c r="I239" s="127"/>
      <c r="J239" s="127"/>
      <c r="K239" s="127"/>
      <c r="L239" s="127"/>
      <c r="M239" s="128"/>
      <c r="N239" s="128"/>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9"/>
      <c r="AJ239" s="127"/>
      <c r="AK239" s="127"/>
      <c r="AL239" s="127"/>
      <c r="AM239" s="127"/>
    </row>
    <row r="240" spans="1:39" s="70" customFormat="1" x14ac:dyDescent="0.2">
      <c r="A240" s="142"/>
      <c r="B240" s="127"/>
      <c r="C240" s="127"/>
      <c r="D240" s="127"/>
      <c r="E240" s="127"/>
      <c r="F240" s="127"/>
      <c r="G240" s="127"/>
      <c r="H240" s="127"/>
      <c r="I240" s="127"/>
      <c r="J240" s="127"/>
      <c r="K240" s="127"/>
      <c r="L240" s="127"/>
      <c r="M240" s="128"/>
      <c r="N240" s="128"/>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9"/>
      <c r="AJ240" s="127"/>
      <c r="AK240" s="127"/>
      <c r="AL240" s="127"/>
      <c r="AM240" s="127"/>
    </row>
    <row r="241" spans="1:39" s="70" customFormat="1" x14ac:dyDescent="0.2">
      <c r="A241" s="142"/>
      <c r="B241" s="127"/>
      <c r="C241" s="127"/>
      <c r="D241" s="127"/>
      <c r="E241" s="127"/>
      <c r="F241" s="127"/>
      <c r="G241" s="127"/>
      <c r="H241" s="127"/>
      <c r="I241" s="127"/>
      <c r="J241" s="127"/>
      <c r="K241" s="127"/>
      <c r="L241" s="127"/>
      <c r="M241" s="128"/>
      <c r="N241" s="128"/>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9"/>
      <c r="AJ241" s="127"/>
      <c r="AK241" s="127"/>
      <c r="AL241" s="127"/>
      <c r="AM241" s="127"/>
    </row>
    <row r="242" spans="1:39" s="70" customFormat="1" x14ac:dyDescent="0.2">
      <c r="A242" s="142"/>
      <c r="B242" s="127"/>
      <c r="C242" s="127"/>
      <c r="D242" s="127"/>
      <c r="E242" s="127"/>
      <c r="F242" s="127"/>
      <c r="G242" s="127"/>
      <c r="H242" s="127"/>
      <c r="I242" s="127"/>
      <c r="J242" s="127"/>
      <c r="K242" s="127"/>
      <c r="L242" s="127"/>
      <c r="M242" s="128"/>
      <c r="N242" s="128"/>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9"/>
      <c r="AJ242" s="127"/>
      <c r="AK242" s="127"/>
      <c r="AL242" s="127"/>
      <c r="AM242" s="127"/>
    </row>
    <row r="243" spans="1:39" s="70" customFormat="1" x14ac:dyDescent="0.2">
      <c r="A243" s="142"/>
      <c r="B243" s="127"/>
      <c r="C243" s="127"/>
      <c r="D243" s="127"/>
      <c r="E243" s="127"/>
      <c r="F243" s="127"/>
      <c r="G243" s="127"/>
      <c r="H243" s="127"/>
      <c r="I243" s="127"/>
      <c r="J243" s="127"/>
      <c r="K243" s="127"/>
      <c r="L243" s="127"/>
      <c r="M243" s="128"/>
      <c r="N243" s="128"/>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9"/>
      <c r="AJ243" s="127"/>
      <c r="AK243" s="127"/>
      <c r="AL243" s="127"/>
      <c r="AM243" s="127"/>
    </row>
    <row r="244" spans="1:39" s="130" customFormat="1" x14ac:dyDescent="0.2">
      <c r="A244" s="143"/>
      <c r="B244" s="131"/>
      <c r="C244" s="131"/>
      <c r="D244" s="131"/>
      <c r="E244" s="131"/>
      <c r="F244" s="131"/>
      <c r="G244" s="131"/>
      <c r="H244" s="131"/>
      <c r="I244" s="131"/>
      <c r="J244" s="131"/>
      <c r="K244" s="131"/>
      <c r="L244" s="131"/>
      <c r="M244" s="132"/>
      <c r="N244" s="132"/>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3"/>
      <c r="AJ244" s="131"/>
      <c r="AK244" s="131"/>
      <c r="AL244" s="131"/>
      <c r="AM244" s="131"/>
    </row>
    <row r="245" spans="1:39" s="130" customFormat="1" x14ac:dyDescent="0.2">
      <c r="A245" s="143"/>
      <c r="B245" s="131"/>
      <c r="C245" s="131"/>
      <c r="D245" s="131"/>
      <c r="E245" s="131"/>
      <c r="F245" s="131"/>
      <c r="G245" s="131"/>
      <c r="H245" s="131"/>
      <c r="I245" s="131"/>
      <c r="J245" s="131"/>
      <c r="K245" s="131"/>
      <c r="L245" s="131"/>
      <c r="M245" s="132"/>
      <c r="N245" s="132"/>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3"/>
      <c r="AJ245" s="131"/>
      <c r="AK245" s="131"/>
      <c r="AL245" s="131"/>
      <c r="AM245" s="131"/>
    </row>
    <row r="246" spans="1:39" s="130" customFormat="1" x14ac:dyDescent="0.2">
      <c r="A246" s="143"/>
      <c r="B246" s="131"/>
      <c r="C246" s="131"/>
      <c r="D246" s="131"/>
      <c r="E246" s="131"/>
      <c r="F246" s="131"/>
      <c r="G246" s="131"/>
      <c r="H246" s="131"/>
      <c r="I246" s="131"/>
      <c r="J246" s="131"/>
      <c r="K246" s="131"/>
      <c r="L246" s="131"/>
      <c r="M246" s="132"/>
      <c r="N246" s="132"/>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3"/>
      <c r="AJ246" s="131"/>
      <c r="AK246" s="131"/>
      <c r="AL246" s="131"/>
      <c r="AM246" s="131"/>
    </row>
    <row r="247" spans="1:39" s="130" customFormat="1" x14ac:dyDescent="0.2">
      <c r="A247" s="143"/>
      <c r="B247" s="131"/>
      <c r="C247" s="131"/>
      <c r="D247" s="131"/>
      <c r="E247" s="131"/>
      <c r="F247" s="131"/>
      <c r="G247" s="131"/>
      <c r="H247" s="131"/>
      <c r="I247" s="131"/>
      <c r="J247" s="131"/>
      <c r="K247" s="131"/>
      <c r="L247" s="131"/>
      <c r="M247" s="132"/>
      <c r="N247" s="132"/>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3"/>
      <c r="AJ247" s="131"/>
      <c r="AK247" s="131"/>
      <c r="AL247" s="131"/>
      <c r="AM247" s="131"/>
    </row>
    <row r="248" spans="1:39" s="130" customFormat="1" x14ac:dyDescent="0.2">
      <c r="A248" s="143"/>
      <c r="B248" s="131"/>
      <c r="C248" s="131"/>
      <c r="D248" s="131"/>
      <c r="E248" s="131"/>
      <c r="F248" s="131"/>
      <c r="G248" s="131"/>
      <c r="H248" s="131"/>
      <c r="I248" s="131"/>
      <c r="J248" s="131"/>
      <c r="K248" s="131"/>
      <c r="L248" s="131"/>
      <c r="M248" s="132"/>
      <c r="N248" s="132"/>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3"/>
      <c r="AJ248" s="131"/>
      <c r="AK248" s="131"/>
      <c r="AL248" s="131"/>
      <c r="AM248" s="131"/>
    </row>
    <row r="249" spans="1:39" s="130" customFormat="1" x14ac:dyDescent="0.2">
      <c r="A249" s="143"/>
      <c r="B249" s="131"/>
      <c r="C249" s="131"/>
      <c r="D249" s="131"/>
      <c r="E249" s="131"/>
      <c r="F249" s="131"/>
      <c r="G249" s="131"/>
      <c r="H249" s="131"/>
      <c r="I249" s="131"/>
      <c r="J249" s="131"/>
      <c r="K249" s="131"/>
      <c r="L249" s="131"/>
      <c r="M249" s="132"/>
      <c r="N249" s="132"/>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3"/>
      <c r="AJ249" s="131"/>
      <c r="AK249" s="131"/>
      <c r="AL249" s="131"/>
      <c r="AM249" s="131"/>
    </row>
    <row r="250" spans="1:39" s="130" customFormat="1" x14ac:dyDescent="0.2">
      <c r="A250" s="143"/>
      <c r="B250" s="131"/>
      <c r="C250" s="131"/>
      <c r="D250" s="131"/>
      <c r="E250" s="131"/>
      <c r="F250" s="131"/>
      <c r="G250" s="131"/>
      <c r="H250" s="131"/>
      <c r="I250" s="131"/>
      <c r="J250" s="131"/>
      <c r="K250" s="131"/>
      <c r="L250" s="131"/>
      <c r="M250" s="132"/>
      <c r="N250" s="132"/>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3"/>
      <c r="AJ250" s="131"/>
      <c r="AK250" s="131"/>
      <c r="AL250" s="131"/>
      <c r="AM250" s="131"/>
    </row>
    <row r="251" spans="1:39" s="130" customFormat="1" x14ac:dyDescent="0.2">
      <c r="A251" s="143"/>
      <c r="B251" s="131"/>
      <c r="C251" s="131"/>
      <c r="D251" s="131"/>
      <c r="E251" s="131"/>
      <c r="F251" s="131"/>
      <c r="G251" s="131"/>
      <c r="H251" s="131"/>
      <c r="I251" s="131"/>
      <c r="J251" s="131"/>
      <c r="K251" s="131"/>
      <c r="L251" s="131"/>
      <c r="M251" s="132"/>
      <c r="N251" s="132"/>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3"/>
      <c r="AJ251" s="131"/>
      <c r="AK251" s="131"/>
      <c r="AL251" s="131"/>
      <c r="AM251" s="131"/>
    </row>
    <row r="252" spans="1:39" s="130" customFormat="1" x14ac:dyDescent="0.2">
      <c r="A252" s="143"/>
      <c r="B252" s="131"/>
      <c r="C252" s="131"/>
      <c r="D252" s="131"/>
      <c r="E252" s="131"/>
      <c r="F252" s="131"/>
      <c r="G252" s="131"/>
      <c r="H252" s="131"/>
      <c r="I252" s="131"/>
      <c r="J252" s="131"/>
      <c r="K252" s="131"/>
      <c r="L252" s="131"/>
      <c r="M252" s="132"/>
      <c r="N252" s="132"/>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3"/>
      <c r="AJ252" s="131"/>
      <c r="AK252" s="131"/>
      <c r="AL252" s="131"/>
      <c r="AM252" s="131"/>
    </row>
    <row r="253" spans="1:39" s="130" customFormat="1" x14ac:dyDescent="0.2">
      <c r="A253" s="143"/>
      <c r="B253" s="131"/>
      <c r="C253" s="131"/>
      <c r="D253" s="131"/>
      <c r="E253" s="131"/>
      <c r="F253" s="131"/>
      <c r="G253" s="131"/>
      <c r="H253" s="131"/>
      <c r="I253" s="131"/>
      <c r="J253" s="131"/>
      <c r="K253" s="131"/>
      <c r="L253" s="131"/>
      <c r="M253" s="132"/>
      <c r="N253" s="132"/>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3"/>
      <c r="AJ253" s="131"/>
      <c r="AK253" s="131"/>
      <c r="AL253" s="131"/>
      <c r="AM253" s="131"/>
    </row>
    <row r="254" spans="1:39" s="130" customFormat="1" x14ac:dyDescent="0.2">
      <c r="A254" s="143"/>
      <c r="B254" s="131"/>
      <c r="C254" s="131"/>
      <c r="D254" s="131"/>
      <c r="E254" s="131"/>
      <c r="F254" s="131"/>
      <c r="G254" s="131"/>
      <c r="H254" s="131"/>
      <c r="I254" s="131"/>
      <c r="J254" s="131"/>
      <c r="K254" s="131"/>
      <c r="L254" s="131"/>
      <c r="M254" s="132"/>
      <c r="N254" s="132"/>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3"/>
      <c r="AJ254" s="131"/>
      <c r="AK254" s="131"/>
      <c r="AL254" s="131"/>
      <c r="AM254" s="131"/>
    </row>
    <row r="255" spans="1:39" x14ac:dyDescent="0.2">
      <c r="B255" s="134"/>
      <c r="C255" s="134"/>
      <c r="D255" s="134"/>
      <c r="E255" s="134"/>
      <c r="F255" s="134"/>
      <c r="G255" s="127"/>
      <c r="H255" s="127"/>
      <c r="I255" s="127"/>
      <c r="J255" s="127"/>
      <c r="K255" s="127"/>
      <c r="L255" s="127"/>
      <c r="M255" s="128"/>
      <c r="N255" s="135"/>
      <c r="O255" s="127"/>
      <c r="P255" s="134"/>
      <c r="Q255" s="127"/>
      <c r="R255" s="127"/>
      <c r="S255" s="127"/>
      <c r="T255" s="127"/>
      <c r="U255" s="127"/>
      <c r="V255" s="127"/>
      <c r="W255" s="127"/>
      <c r="X255" s="127"/>
      <c r="Y255" s="134"/>
      <c r="Z255" s="134"/>
      <c r="AA255" s="134"/>
      <c r="AB255" s="134"/>
      <c r="AC255" s="134"/>
      <c r="AD255" s="134"/>
      <c r="AE255" s="134"/>
      <c r="AF255" s="134"/>
      <c r="AG255" s="134"/>
      <c r="AH255" s="134"/>
      <c r="AI255" s="136"/>
      <c r="AJ255" s="134"/>
      <c r="AK255" s="134"/>
      <c r="AL255" s="134"/>
      <c r="AM255" s="134"/>
    </row>
    <row r="256" spans="1:39" x14ac:dyDescent="0.2">
      <c r="B256" s="134"/>
      <c r="C256" s="134"/>
      <c r="D256" s="134"/>
      <c r="E256" s="134"/>
      <c r="F256" s="134"/>
      <c r="G256" s="127"/>
      <c r="H256" s="127"/>
      <c r="I256" s="127"/>
      <c r="J256" s="127"/>
      <c r="K256" s="127"/>
      <c r="L256" s="127"/>
      <c r="M256" s="128"/>
      <c r="N256" s="135"/>
      <c r="O256" s="127"/>
      <c r="P256" s="134"/>
      <c r="Q256" s="127"/>
      <c r="R256" s="127"/>
      <c r="S256" s="127"/>
      <c r="T256" s="127"/>
      <c r="U256" s="127"/>
      <c r="V256" s="127"/>
      <c r="W256" s="127"/>
      <c r="X256" s="127"/>
      <c r="Y256" s="134"/>
      <c r="Z256" s="134"/>
      <c r="AA256" s="134"/>
      <c r="AB256" s="134"/>
      <c r="AC256" s="134"/>
      <c r="AD256" s="134"/>
      <c r="AE256" s="134"/>
      <c r="AF256" s="134"/>
      <c r="AG256" s="134"/>
      <c r="AH256" s="134"/>
      <c r="AI256" s="136"/>
      <c r="AJ256" s="134"/>
      <c r="AK256" s="134"/>
      <c r="AL256" s="134"/>
      <c r="AM256" s="134"/>
    </row>
    <row r="257" spans="2:39" x14ac:dyDescent="0.2">
      <c r="B257" s="134"/>
      <c r="C257" s="134"/>
      <c r="D257" s="134"/>
      <c r="E257" s="134"/>
      <c r="F257" s="134"/>
      <c r="G257" s="127"/>
      <c r="H257" s="127"/>
      <c r="I257" s="127"/>
      <c r="J257" s="127"/>
      <c r="K257" s="127"/>
      <c r="L257" s="127"/>
      <c r="M257" s="128"/>
      <c r="N257" s="135"/>
      <c r="O257" s="127"/>
      <c r="P257" s="134"/>
      <c r="Q257" s="127"/>
      <c r="R257" s="127"/>
      <c r="S257" s="127"/>
      <c r="T257" s="127"/>
      <c r="U257" s="127"/>
      <c r="V257" s="127"/>
      <c r="W257" s="127"/>
      <c r="X257" s="127"/>
      <c r="Y257" s="134"/>
      <c r="Z257" s="134"/>
      <c r="AA257" s="134"/>
      <c r="AB257" s="134"/>
      <c r="AC257" s="134"/>
      <c r="AD257" s="134"/>
      <c r="AE257" s="134"/>
      <c r="AF257" s="134"/>
      <c r="AG257" s="134"/>
      <c r="AH257" s="134"/>
      <c r="AI257" s="136"/>
      <c r="AJ257" s="134"/>
      <c r="AK257" s="134"/>
      <c r="AL257" s="134"/>
      <c r="AM257" s="134"/>
    </row>
    <row r="258" spans="2:39" x14ac:dyDescent="0.2">
      <c r="B258" s="134"/>
      <c r="C258" s="134"/>
      <c r="D258" s="134"/>
      <c r="E258" s="134"/>
      <c r="F258" s="134"/>
      <c r="G258" s="127"/>
      <c r="H258" s="127"/>
      <c r="I258" s="127"/>
      <c r="J258" s="127"/>
      <c r="K258" s="127"/>
      <c r="L258" s="127"/>
      <c r="M258" s="128"/>
      <c r="N258" s="135"/>
      <c r="O258" s="127"/>
      <c r="P258" s="134"/>
      <c r="Q258" s="127"/>
      <c r="R258" s="127"/>
      <c r="S258" s="127"/>
      <c r="T258" s="127"/>
      <c r="U258" s="127"/>
      <c r="V258" s="127"/>
      <c r="W258" s="127"/>
      <c r="X258" s="127"/>
      <c r="Y258" s="134"/>
      <c r="Z258" s="134"/>
      <c r="AA258" s="134"/>
      <c r="AB258" s="134"/>
      <c r="AC258" s="134"/>
      <c r="AD258" s="134"/>
      <c r="AE258" s="134"/>
      <c r="AF258" s="134"/>
      <c r="AG258" s="134"/>
      <c r="AH258" s="134"/>
      <c r="AI258" s="136"/>
      <c r="AJ258" s="134"/>
      <c r="AK258" s="134"/>
      <c r="AL258" s="134"/>
      <c r="AM258" s="134"/>
    </row>
    <row r="259" spans="2:39" x14ac:dyDescent="0.2">
      <c r="B259" s="134"/>
      <c r="C259" s="134"/>
      <c r="D259" s="134"/>
      <c r="E259" s="134"/>
      <c r="F259" s="134"/>
      <c r="G259" s="127"/>
      <c r="H259" s="127"/>
      <c r="I259" s="127"/>
      <c r="J259" s="127"/>
      <c r="K259" s="127"/>
      <c r="L259" s="127"/>
      <c r="M259" s="128"/>
      <c r="N259" s="135"/>
      <c r="O259" s="127"/>
      <c r="P259" s="134"/>
      <c r="Q259" s="127"/>
      <c r="R259" s="127"/>
      <c r="S259" s="127"/>
      <c r="T259" s="127"/>
      <c r="U259" s="127"/>
      <c r="V259" s="127"/>
      <c r="W259" s="127"/>
      <c r="X259" s="127"/>
      <c r="Y259" s="134"/>
      <c r="Z259" s="134"/>
      <c r="AA259" s="134"/>
      <c r="AB259" s="134"/>
      <c r="AC259" s="134"/>
      <c r="AD259" s="134"/>
      <c r="AE259" s="134"/>
      <c r="AF259" s="134"/>
      <c r="AG259" s="134"/>
      <c r="AH259" s="134"/>
      <c r="AI259" s="136"/>
      <c r="AJ259" s="134"/>
      <c r="AK259" s="134"/>
      <c r="AL259" s="134"/>
      <c r="AM259" s="134"/>
    </row>
    <row r="260" spans="2:39" x14ac:dyDescent="0.2">
      <c r="B260" s="134"/>
      <c r="C260" s="134"/>
      <c r="D260" s="134"/>
      <c r="E260" s="134"/>
      <c r="F260" s="134"/>
      <c r="G260" s="127"/>
      <c r="H260" s="127"/>
      <c r="I260" s="127"/>
      <c r="J260" s="127"/>
      <c r="K260" s="127"/>
      <c r="L260" s="127"/>
      <c r="M260" s="128"/>
      <c r="N260" s="135"/>
      <c r="O260" s="127"/>
      <c r="P260" s="134"/>
      <c r="Q260" s="127"/>
      <c r="R260" s="127"/>
      <c r="S260" s="127"/>
      <c r="T260" s="127"/>
      <c r="U260" s="127"/>
      <c r="V260" s="127"/>
      <c r="W260" s="127"/>
      <c r="X260" s="127"/>
      <c r="Y260" s="134"/>
      <c r="Z260" s="134"/>
      <c r="AA260" s="134"/>
      <c r="AB260" s="134"/>
      <c r="AC260" s="134"/>
      <c r="AD260" s="134"/>
      <c r="AE260" s="134"/>
      <c r="AF260" s="134"/>
      <c r="AG260" s="134"/>
      <c r="AH260" s="134"/>
      <c r="AI260" s="136"/>
      <c r="AJ260" s="134"/>
      <c r="AK260" s="134"/>
      <c r="AL260" s="134"/>
      <c r="AM260" s="134"/>
    </row>
    <row r="261" spans="2:39" x14ac:dyDescent="0.2">
      <c r="B261" s="134"/>
      <c r="C261" s="134"/>
      <c r="D261" s="134"/>
      <c r="E261" s="134"/>
      <c r="F261" s="134"/>
      <c r="G261" s="127"/>
      <c r="H261" s="127"/>
      <c r="I261" s="127"/>
      <c r="J261" s="127"/>
      <c r="K261" s="127"/>
      <c r="L261" s="127"/>
      <c r="M261" s="128"/>
      <c r="N261" s="135"/>
      <c r="O261" s="127"/>
      <c r="P261" s="134"/>
      <c r="Q261" s="127"/>
      <c r="R261" s="127"/>
      <c r="S261" s="127"/>
      <c r="T261" s="127"/>
      <c r="U261" s="127"/>
      <c r="V261" s="127"/>
      <c r="W261" s="127"/>
      <c r="X261" s="127"/>
      <c r="Y261" s="134"/>
      <c r="Z261" s="134"/>
      <c r="AA261" s="134"/>
      <c r="AB261" s="134"/>
      <c r="AC261" s="134"/>
      <c r="AD261" s="134"/>
      <c r="AE261" s="134"/>
      <c r="AF261" s="134"/>
      <c r="AG261" s="134"/>
      <c r="AH261" s="134"/>
      <c r="AI261" s="136"/>
      <c r="AJ261" s="134"/>
      <c r="AK261" s="134"/>
      <c r="AL261" s="134"/>
      <c r="AM261" s="134"/>
    </row>
    <row r="262" spans="2:39" x14ac:dyDescent="0.2">
      <c r="B262" s="134"/>
      <c r="C262" s="134"/>
      <c r="D262" s="134"/>
      <c r="E262" s="134"/>
      <c r="F262" s="134"/>
      <c r="G262" s="127"/>
      <c r="H262" s="127"/>
      <c r="I262" s="127"/>
      <c r="J262" s="127"/>
      <c r="K262" s="127"/>
      <c r="L262" s="127"/>
      <c r="M262" s="128"/>
      <c r="N262" s="135"/>
      <c r="O262" s="127"/>
      <c r="P262" s="134"/>
      <c r="Q262" s="127"/>
      <c r="R262" s="127"/>
      <c r="S262" s="127"/>
      <c r="T262" s="127"/>
      <c r="U262" s="127"/>
      <c r="V262" s="127"/>
      <c r="W262" s="127"/>
      <c r="X262" s="127"/>
      <c r="Y262" s="134"/>
      <c r="Z262" s="134"/>
      <c r="AA262" s="134"/>
      <c r="AB262" s="134"/>
      <c r="AC262" s="134"/>
      <c r="AD262" s="134"/>
      <c r="AE262" s="134"/>
      <c r="AF262" s="134"/>
      <c r="AG262" s="134"/>
      <c r="AH262" s="134"/>
      <c r="AI262" s="136"/>
      <c r="AJ262" s="134"/>
      <c r="AK262" s="134"/>
      <c r="AL262" s="134"/>
      <c r="AM262" s="134"/>
    </row>
  </sheetData>
  <autoFilter ref="A10:AX103"/>
  <mergeCells count="24">
    <mergeCell ref="AF7:AL8"/>
    <mergeCell ref="O95:O96"/>
    <mergeCell ref="B56:B61"/>
    <mergeCell ref="D56:D61"/>
    <mergeCell ref="E56:E61"/>
    <mergeCell ref="B79:B91"/>
    <mergeCell ref="D79:D91"/>
    <mergeCell ref="B95:B98"/>
    <mergeCell ref="D4:F4"/>
    <mergeCell ref="D2:F2"/>
    <mergeCell ref="G9:L9"/>
    <mergeCell ref="E9:F9"/>
    <mergeCell ref="B7:AA8"/>
    <mergeCell ref="M9:N9"/>
    <mergeCell ref="B9:D9"/>
    <mergeCell ref="O9:T9"/>
    <mergeCell ref="U9:AB9"/>
    <mergeCell ref="G1:AM6"/>
    <mergeCell ref="AM7:AM9"/>
    <mergeCell ref="B5:C5"/>
    <mergeCell ref="D3:F3"/>
    <mergeCell ref="AC9:AE9"/>
    <mergeCell ref="AF9:AL9"/>
    <mergeCell ref="AC7:AE8"/>
  </mergeCells>
  <phoneticPr fontId="25" type="noConversion"/>
  <conditionalFormatting sqref="AH19">
    <cfRule type="duplicateValues" dxfId="9" priority="9"/>
    <cfRule type="duplicateValues" dxfId="8" priority="10"/>
  </conditionalFormatting>
  <conditionalFormatting sqref="AH20">
    <cfRule type="duplicateValues" dxfId="7" priority="7"/>
    <cfRule type="duplicateValues" dxfId="6" priority="8"/>
  </conditionalFormatting>
  <conditionalFormatting sqref="AH89">
    <cfRule type="duplicateValues" dxfId="5" priority="5"/>
    <cfRule type="duplicateValues" dxfId="4" priority="6"/>
  </conditionalFormatting>
  <conditionalFormatting sqref="AH26">
    <cfRule type="duplicateValues" dxfId="3" priority="4" stopIfTrue="1"/>
  </conditionalFormatting>
  <conditionalFormatting sqref="AK26">
    <cfRule type="duplicateValues" dxfId="2" priority="3" stopIfTrue="1"/>
  </conditionalFormatting>
  <conditionalFormatting sqref="AK27">
    <cfRule type="duplicateValues" dxfId="1" priority="2" stopIfTrue="1"/>
  </conditionalFormatting>
  <conditionalFormatting sqref="AK28">
    <cfRule type="duplicateValues" dxfId="0" priority="1" stopIfTrue="1"/>
  </conditionalFormatting>
  <dataValidations xWindow="1483" yWindow="203" count="45">
    <dataValidation type="list" allowBlank="1" showInputMessage="1" showErrorMessage="1" sqref="AC21:AC54 AC61:AC88 AC11:AC17 AC90:AC93 AC100:AC142 AC149:AC262">
      <formula1>_Pilar_Eje</formula1>
    </dataValidation>
    <dataValidation type="list" allowBlank="1" showInputMessage="1" showErrorMessage="1" sqref="G104:G262">
      <formula1>Sector</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B55:B56"/>
    <dataValidation allowBlank="1" showInputMessage="1" showErrorMessage="1" prompt="Por favor elegir de acuerdo a la categoría anterior, el objetivo o componente que desarrolla la categoría._x000a_" sqref="D10 D55:D56"/>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 E55:E56"/>
    <dataValidation allowBlank="1" showInputMessage="1" showErrorMessage="1" prompt="Por favor elija el Sector de la Administración Distrital que está a cargo del reporte de la información sobre el desarrollo de la acción. " sqref="G10 G55:G58"/>
    <dataValidation allowBlank="1" showInputMessage="1" showErrorMessage="1" prompt="De acuerdo al Sector elija la entidad responsable de repotar la información." sqref="H10 H55:H58"/>
    <dataValidation allowBlank="1" showInputMessage="1" showErrorMessage="1" prompt="Si el reporte de la información no corresponde al Distrito por favor diligencie el nombre completo de quién debe repotar." sqref="I10 I55:I58"/>
    <dataValidation allowBlank="1" showInputMessage="1" showErrorMessage="1" prompt="Elija de acuerdo a la categoría anterior_x000a_" sqref="C10 C55:C58"/>
    <dataValidation allowBlank="1" showInputMessage="1" showErrorMessage="1" prompt="Escriba el nombre completo de la persona responsable de reportar la ejecución de la acción." sqref="J10"/>
    <dataValidation allowBlank="1" showInputMessage="1" showErrorMessage="1" prompt="Por favor escriba el número telefónico de la persona responsable de reportar la información sobre la ejecución de la acción." sqref="K10"/>
    <dataValidation allowBlank="1" showInputMessage="1" showErrorMessage="1" prompt="Por favor escriba el correo electrónico de la persona responsable de reportar la información sobre la ejecución de la acción." sqref="L10"/>
    <dataValidation allowBlank="1" showInputMessage="1" showErrorMessage="1" prompt="Escriba la fecha de inicio de la acción. Formato DD-MM-AAAA" sqref="M10"/>
    <dataValidation allowBlank="1" showInputMessage="1" showErrorMessage="1" prompt="Escriba la fecha de finalización de la acción. Formato DD-MM-AAAA" sqref="N10"/>
    <dataValidation allowBlank="1" showInputMessage="1" showErrorMessage="1" prompt="Escriba el nombre del indicador. Debe ser claro,apropiado,medible, adecuado y sensible. Recuerde NO formular varios indicadores para la misma acción." sqref="O10 O55:O58"/>
    <dataValidation allowBlank="1" showInputMessage="1" showErrorMessage="1" prompt="Por favor incluya las variables consideradas para el cálculo del indicador tomando como referencia las variables señaladas en la definición de la fórmula. (forma matematica)." sqref="P10 P55:P58"/>
    <dataValidation allowBlank="1" showInputMessage="1" showErrorMessage="1" prompt="Escriba la Meta que se tienen programada." sqref="Q10:T10 Q55:T58"/>
    <dataValidation allowBlank="1" showInputMessage="1" showErrorMessage="1" prompt="Teniendo en cuenta la fórmula de cálculo de cada indicador, registre el resultado de cada uno para la vigencia" sqref="AA10 Y10 AA55:AA58 Y55:Y58"/>
    <dataValidation allowBlank="1" showInputMessage="1" showErrorMessage="1" prompt="Por favor elija el Pilar o Eje del PDD." sqref="AC10 AC57:AC58"/>
    <dataValidation allowBlank="1" showInputMessage="1" showErrorMessage="1" prompt="Por favor seleccionar el Programa de acuerdo al Pilar o Eje." sqref="AD10 AD57:AD58"/>
    <dataValidation allowBlank="1" showInputMessage="1" showErrorMessage="1" prompt="Por favor seleccionar el Proyecto de acuerdo al Progama" sqref="AE10 AE57:AE58"/>
    <dataValidation allowBlank="1" showInputMessage="1" showErrorMessage="1" prompt="Por favor indicar en recursos: presupuesto obligado/ persupuesto asignado" sqref="AK10"/>
    <dataValidation allowBlank="1" showInputMessage="1" showErrorMessage="1" prompt="Por favor incluya los avances frente  la meta del proyecto de inversión." sqref="AL10"/>
    <dataValidation allowBlank="1" showInputMessage="1" showErrorMessage="1" prompt="Por diligencie las observaciones que considere pertinentes." sqref="AM10"/>
    <dataValidation type="whole" allowBlank="1" showInputMessage="1" showErrorMessage="1" sqref="F89">
      <formula1>0</formula1>
      <formula2>100</formula2>
    </dataValidation>
    <dataValidation type="date" operator="greaterThan" allowBlank="1" showInputMessage="1" showErrorMessage="1" sqref="M86:N86 N26:N28 M73:N73 M29:N54 M11:N12 M104:N262 N21 M66:N70 M16:N17 M90:N90 N75">
      <formula1>42736</formula1>
    </dataValidation>
    <dataValidation type="decimal" allowBlank="1" showInputMessage="1" showErrorMessage="1" sqref="AJ76 AJ90:AJ92 AJ86 AJ11:AJ18 AJ59:AJ62 AJ22:AJ25 AJ67:AJ73 AJ94:AJ99 AJ104:AJ262">
      <formula1>0</formula1>
      <formula2>100</formula2>
    </dataValidation>
    <dataValidation allowBlank="1" showInputMessage="1" showErrorMessage="1" prompt="Por favor diligencie el nombre del proyecto o las actividades de funcionamiento con las que se da cumplimiento (gestión)._x000a__x000a__x000a__x000a_" sqref="AG10"/>
    <dataValidation allowBlank="1" showInputMessage="1" showErrorMessage="1" prompt="Diligencia por favor el código o número del proyecto._x000a__x000a_" sqref="AF10"/>
    <dataValidation allowBlank="1" showInputMessage="1" showErrorMessage="1" prompt="Por favor diligencie la Meta del proyecto._x000a__x000a_" sqref="AH10"/>
    <dataValidation allowBlank="1" showInputMessage="1" showErrorMessage="1" prompt="Por favor diligencie los recursos del proyecto. Si no hay un proyecto asociado, por favor incluya los recursos por funcionamiento (gestión)._x000a_" sqref="AI10 AI55:AK55 AI58 AI56 AK56 AI57:AM57 AM55:AM56 AK58:AM58"/>
    <dataValidation allowBlank="1" showInputMessage="1" showErrorMessage="1" prompt="Por favor indique el porcentaje de recursos del proyecto que corresponden a la acción referenciada de esta polìtica o programa._x000a_" sqref="AJ10"/>
    <dataValidation allowBlank="1" showInputMessage="1" showErrorMessage="1" prompt="Teniendo en cuenta la fórmula de cálculo de cada indicador, registre el resultado de cada uno para la vigencia_x000a_" sqref="U10 U55:U58"/>
    <dataValidation allowBlank="1" showInputMessage="1" showErrorMessage="1" prompt=" Este avance se calcula en la Dirección de Equidad y Políticas Poblacionales a partir del resultado de cada indicador frente a su meta anual." sqref="V10 V55:V61"/>
    <dataValidation allowBlank="1" showInputMessage="1" showErrorMessage="1" prompt="Este avance se calcula en la Dirección de Equidad y Políticas Poblacionales a partir del resultado de cada indicador frente a su meta anual." sqref="Z10 X10 AB10 X55:X58 Z55:Z58 AB55:AB58"/>
    <dataValidation allowBlank="1" showInputMessage="1" showErrorMessage="1" prompt="Teniendo en cuenta la fórmula de cálculo de cada indicador, registre el resultado de cada uno para la vigencia." sqref="W10 W55:W58"/>
    <dataValidation type="list" allowBlank="1" showInputMessage="1" showErrorMessage="1" sqref="C104:C262 AD73:AE88 AD93:AE93 AD90:AE90 AD91:AD92 H100:H262 C29:C54 AD66:AD72 AD11:AE17 AD61:AE65 H11:H54 AD21:AE54 H61:H93 AD100:AE262">
      <formula1>INDIRECT(B11)</formula1>
    </dataValidation>
    <dataValidation allowBlank="1" showInputMessage="1" showErrorMessage="1" prompt="Número de adultos formados más no certificados. Esto conforme al indicador." sqref="U66"/>
    <dataValidation allowBlank="1" showInputMessage="1" showErrorMessage="1" prompt="El presupuesto programado incluye todos los grupos etáreos dentro de la meta Formar 10.000 ciudadanos." sqref="AI66"/>
    <dataValidation allowBlank="1" showInputMessage="1" showErrorMessage="1" prompt="PRESUPUESTO EJECUTADO AL CORTE DEL INFORME: Ingrese el presupuesto ejecutado al periodo del reporte. Debe coincidir con herramienta financiera." sqref="AK26:AK28 AK21 AK75"/>
    <dataValidation type="list" allowBlank="1" showInputMessage="1" showErrorMessage="1" promptTitle="¡Recuerde!" prompt="Elegir la política pública o plan de acciones afirmativas._x000a_" sqref="D2">
      <formula1>Política_Pública</formula1>
    </dataValidation>
    <dataValidation type="list" allowBlank="1" showInputMessage="1" showErrorMessage="1" sqref="B104:B262 B29:B54">
      <formula1>Dimensiones</formula1>
    </dataValidation>
  </dataValidations>
  <hyperlinks>
    <hyperlink ref="L48" r:id="rId1" display="vicky.cogua@gobiernobogota.gov.co_x000a_aura.maldonado"/>
    <hyperlink ref="L85" r:id="rId2"/>
    <hyperlink ref="L86" r:id="rId3"/>
    <hyperlink ref="L78" r:id="rId4"/>
    <hyperlink ref="L53" r:id="rId5"/>
    <hyperlink ref="L54" r:id="rId6"/>
    <hyperlink ref="L99" r:id="rId7"/>
    <hyperlink ref="L100" r:id="rId8"/>
    <hyperlink ref="L75" r:id="rId9"/>
    <hyperlink ref="L91" r:id="rId10"/>
    <hyperlink ref="L95" r:id="rId11"/>
    <hyperlink ref="L96" r:id="rId12"/>
    <hyperlink ref="L97" r:id="rId13"/>
    <hyperlink ref="L98" r:id="rId14"/>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51"/>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109</v>
      </c>
      <c r="R1" s="5" t="s">
        <v>110</v>
      </c>
      <c r="AG1" s="6" t="s">
        <v>111</v>
      </c>
      <c r="AH1" s="3" t="s">
        <v>112</v>
      </c>
      <c r="AJ1" s="3" t="s">
        <v>113</v>
      </c>
    </row>
    <row r="2" spans="1:74" s="34" customFormat="1" ht="120.75" thickBot="1" x14ac:dyDescent="0.3">
      <c r="A2" s="52"/>
      <c r="B2" s="34" t="s">
        <v>106</v>
      </c>
      <c r="C2" s="34" t="s">
        <v>114</v>
      </c>
      <c r="D2" s="53" t="s">
        <v>52</v>
      </c>
      <c r="E2" s="29" t="s">
        <v>371</v>
      </c>
      <c r="F2" s="30" t="s">
        <v>372</v>
      </c>
      <c r="G2" s="30" t="s">
        <v>373</v>
      </c>
      <c r="H2" s="30" t="s">
        <v>374</v>
      </c>
      <c r="I2" s="30" t="s">
        <v>375</v>
      </c>
      <c r="J2" s="30" t="s">
        <v>376</v>
      </c>
      <c r="K2" s="30" t="s">
        <v>377</v>
      </c>
      <c r="L2" s="30" t="s">
        <v>378</v>
      </c>
      <c r="M2" s="30" t="s">
        <v>379</v>
      </c>
      <c r="N2" s="7" t="s">
        <v>115</v>
      </c>
      <c r="O2" s="31" t="s">
        <v>116</v>
      </c>
      <c r="P2" s="31" t="s">
        <v>53</v>
      </c>
      <c r="Q2" s="31" t="s">
        <v>54</v>
      </c>
      <c r="R2" s="32" t="s">
        <v>369</v>
      </c>
      <c r="S2" s="32" t="s">
        <v>55</v>
      </c>
      <c r="T2" s="33" t="s">
        <v>56</v>
      </c>
      <c r="U2" s="33" t="s">
        <v>57</v>
      </c>
      <c r="V2" s="33" t="s">
        <v>58</v>
      </c>
      <c r="W2" s="33" t="s">
        <v>59</v>
      </c>
      <c r="X2" s="33" t="s">
        <v>60</v>
      </c>
      <c r="Y2" s="33" t="s">
        <v>61</v>
      </c>
      <c r="Z2" s="33" t="s">
        <v>62</v>
      </c>
      <c r="AA2" s="33" t="s">
        <v>63</v>
      </c>
      <c r="AB2" s="33" t="s">
        <v>64</v>
      </c>
      <c r="AC2" s="33" t="s">
        <v>65</v>
      </c>
      <c r="AD2" s="33" t="s">
        <v>66</v>
      </c>
      <c r="AE2" s="33" t="s">
        <v>67</v>
      </c>
      <c r="AF2" s="33" t="s">
        <v>68</v>
      </c>
      <c r="AG2" s="34" t="s">
        <v>117</v>
      </c>
      <c r="AH2" s="54" t="s">
        <v>118</v>
      </c>
      <c r="AI2" s="34" t="s">
        <v>119</v>
      </c>
      <c r="AJ2" s="34" t="s">
        <v>120</v>
      </c>
      <c r="AK2" s="53" t="s">
        <v>121</v>
      </c>
      <c r="AL2" s="34" t="s">
        <v>122</v>
      </c>
      <c r="AM2" s="34" t="s">
        <v>123</v>
      </c>
      <c r="AN2" s="34" t="s">
        <v>124</v>
      </c>
      <c r="AO2" s="34" t="s">
        <v>125</v>
      </c>
      <c r="AP2" s="34" t="s">
        <v>126</v>
      </c>
      <c r="AQ2" s="34" t="s">
        <v>127</v>
      </c>
      <c r="AR2" s="34" t="s">
        <v>128</v>
      </c>
      <c r="AS2" s="34" t="s">
        <v>129</v>
      </c>
      <c r="AT2" s="34" t="s">
        <v>130</v>
      </c>
      <c r="AU2" s="34" t="s">
        <v>131</v>
      </c>
      <c r="AV2" s="34" t="s">
        <v>132</v>
      </c>
      <c r="AW2" s="34" t="s">
        <v>133</v>
      </c>
      <c r="AX2" s="34" t="s">
        <v>134</v>
      </c>
      <c r="AY2" s="34" t="s">
        <v>135</v>
      </c>
      <c r="AZ2" s="53" t="s">
        <v>136</v>
      </c>
      <c r="BA2" s="35" t="s">
        <v>137</v>
      </c>
      <c r="BB2" s="34" t="s">
        <v>138</v>
      </c>
      <c r="BC2" s="34" t="s">
        <v>139</v>
      </c>
      <c r="BD2" s="34" t="s">
        <v>140</v>
      </c>
      <c r="BE2" s="34" t="s">
        <v>141</v>
      </c>
      <c r="BF2" s="34" t="s">
        <v>142</v>
      </c>
      <c r="BG2" s="36" t="s">
        <v>143</v>
      </c>
      <c r="BH2" s="36" t="s">
        <v>144</v>
      </c>
      <c r="BI2" s="36" t="s">
        <v>145</v>
      </c>
      <c r="BJ2" s="36" t="s">
        <v>146</v>
      </c>
      <c r="BK2" s="36" t="s">
        <v>147</v>
      </c>
      <c r="BL2" s="36" t="s">
        <v>148</v>
      </c>
      <c r="BM2" s="36" t="s">
        <v>149</v>
      </c>
      <c r="BN2" s="36" t="s">
        <v>150</v>
      </c>
      <c r="BO2" s="36" t="s">
        <v>151</v>
      </c>
      <c r="BP2" s="36" t="s">
        <v>152</v>
      </c>
      <c r="BQ2" s="36" t="s">
        <v>153</v>
      </c>
      <c r="BR2" s="36" t="s">
        <v>154</v>
      </c>
      <c r="BS2" s="36" t="s">
        <v>155</v>
      </c>
      <c r="BT2" s="36" t="s">
        <v>156</v>
      </c>
      <c r="BU2" s="36" t="s">
        <v>157</v>
      </c>
    </row>
    <row r="3" spans="1:74" s="8" customFormat="1" ht="12.75" x14ac:dyDescent="0.25">
      <c r="A3" s="37"/>
      <c r="B3" s="8" t="s">
        <v>48</v>
      </c>
      <c r="C3" s="8" t="s">
        <v>69</v>
      </c>
      <c r="D3" s="9" t="s">
        <v>371</v>
      </c>
      <c r="E3" s="9" t="s">
        <v>380</v>
      </c>
      <c r="F3" s="9" t="s">
        <v>381</v>
      </c>
      <c r="G3" s="9" t="s">
        <v>382</v>
      </c>
      <c r="H3" s="9" t="s">
        <v>383</v>
      </c>
      <c r="I3" s="9" t="s">
        <v>384</v>
      </c>
      <c r="J3" s="9" t="s">
        <v>385</v>
      </c>
      <c r="K3" s="9" t="s">
        <v>386</v>
      </c>
      <c r="L3" s="9" t="s">
        <v>387</v>
      </c>
      <c r="M3" s="9" t="s">
        <v>388</v>
      </c>
      <c r="N3" s="11" t="s">
        <v>116</v>
      </c>
      <c r="O3" s="9" t="s">
        <v>369</v>
      </c>
      <c r="P3" s="38" t="s">
        <v>63</v>
      </c>
      <c r="Q3" s="38" t="s">
        <v>65</v>
      </c>
      <c r="R3" s="8" t="s">
        <v>370</v>
      </c>
      <c r="S3" s="39" t="s">
        <v>70</v>
      </c>
      <c r="T3" s="40" t="s">
        <v>119</v>
      </c>
      <c r="U3" s="40" t="s">
        <v>71</v>
      </c>
      <c r="V3" s="40" t="s">
        <v>121</v>
      </c>
      <c r="W3" s="40" t="s">
        <v>72</v>
      </c>
      <c r="X3" s="40" t="s">
        <v>124</v>
      </c>
      <c r="Y3" s="40" t="s">
        <v>125</v>
      </c>
      <c r="Z3" s="40" t="s">
        <v>126</v>
      </c>
      <c r="AA3" s="40" t="s">
        <v>129</v>
      </c>
      <c r="AB3" s="40" t="s">
        <v>130</v>
      </c>
      <c r="AC3" s="40" t="s">
        <v>73</v>
      </c>
      <c r="AD3" s="41" t="s">
        <v>74</v>
      </c>
      <c r="AE3" s="40" t="s">
        <v>131</v>
      </c>
      <c r="AF3" s="40" t="s">
        <v>132</v>
      </c>
      <c r="AG3" s="8" t="s">
        <v>158</v>
      </c>
      <c r="AH3" s="8" t="s">
        <v>159</v>
      </c>
      <c r="AI3" s="8" t="s">
        <v>160</v>
      </c>
      <c r="AJ3" s="8" t="s">
        <v>161</v>
      </c>
      <c r="AK3" s="8" t="s">
        <v>162</v>
      </c>
      <c r="AL3" s="8" t="s">
        <v>163</v>
      </c>
      <c r="AM3" s="8" t="s">
        <v>164</v>
      </c>
      <c r="AN3" s="8" t="s">
        <v>165</v>
      </c>
      <c r="AO3" s="8" t="s">
        <v>166</v>
      </c>
      <c r="AP3" s="8" t="s">
        <v>167</v>
      </c>
      <c r="AQ3" s="8" t="s">
        <v>168</v>
      </c>
      <c r="AR3" s="8" t="s">
        <v>169</v>
      </c>
      <c r="AS3" s="8" t="s">
        <v>170</v>
      </c>
      <c r="AT3" s="8" t="s">
        <v>171</v>
      </c>
      <c r="AU3" s="8" t="s">
        <v>172</v>
      </c>
      <c r="AV3" s="8" t="s">
        <v>173</v>
      </c>
      <c r="AW3" s="8" t="s">
        <v>174</v>
      </c>
      <c r="AX3" s="8" t="s">
        <v>175</v>
      </c>
      <c r="AY3" s="8" t="s">
        <v>176</v>
      </c>
      <c r="AZ3" s="8" t="s">
        <v>177</v>
      </c>
      <c r="BA3" s="8" t="s">
        <v>178</v>
      </c>
      <c r="BB3" s="8" t="s">
        <v>179</v>
      </c>
      <c r="BC3" s="8" t="s">
        <v>180</v>
      </c>
      <c r="BD3" s="8" t="s">
        <v>181</v>
      </c>
      <c r="BE3" s="8" t="s">
        <v>182</v>
      </c>
      <c r="BF3" s="12" t="s">
        <v>143</v>
      </c>
      <c r="BG3" s="8" t="s">
        <v>183</v>
      </c>
      <c r="BH3" s="8" t="s">
        <v>184</v>
      </c>
      <c r="BI3" s="8" t="s">
        <v>185</v>
      </c>
      <c r="BJ3" s="12" t="s">
        <v>186</v>
      </c>
      <c r="BK3" s="8" t="s">
        <v>187</v>
      </c>
      <c r="BL3" s="12" t="s">
        <v>188</v>
      </c>
      <c r="BM3" s="8" t="s">
        <v>189</v>
      </c>
      <c r="BN3" s="8" t="s">
        <v>190</v>
      </c>
      <c r="BO3" s="8" t="s">
        <v>191</v>
      </c>
      <c r="BP3" s="8" t="s">
        <v>192</v>
      </c>
      <c r="BQ3" s="8" t="s">
        <v>193</v>
      </c>
      <c r="BR3" s="8" t="s">
        <v>194</v>
      </c>
      <c r="BS3" s="12" t="s">
        <v>195</v>
      </c>
      <c r="BT3" s="8" t="s">
        <v>196</v>
      </c>
      <c r="BU3" s="8" t="s">
        <v>197</v>
      </c>
      <c r="BV3" s="8" t="s">
        <v>368</v>
      </c>
    </row>
    <row r="4" spans="1:74" s="11" customFormat="1" x14ac:dyDescent="0.25">
      <c r="A4" s="42"/>
      <c r="B4" s="11" t="s">
        <v>49</v>
      </c>
      <c r="D4" s="10" t="s">
        <v>372</v>
      </c>
      <c r="E4" s="9" t="s">
        <v>389</v>
      </c>
      <c r="F4" s="9" t="s">
        <v>390</v>
      </c>
      <c r="G4" s="9" t="s">
        <v>391</v>
      </c>
      <c r="H4" s="9" t="s">
        <v>392</v>
      </c>
      <c r="I4" s="9" t="s">
        <v>393</v>
      </c>
      <c r="J4" s="9" t="s">
        <v>394</v>
      </c>
      <c r="K4" s="9" t="s">
        <v>395</v>
      </c>
      <c r="L4" s="10" t="s">
        <v>396</v>
      </c>
      <c r="M4" s="10" t="s">
        <v>397</v>
      </c>
      <c r="N4" s="11" t="s">
        <v>53</v>
      </c>
      <c r="O4" s="9" t="s">
        <v>55</v>
      </c>
      <c r="P4" s="38" t="s">
        <v>64</v>
      </c>
      <c r="Q4" s="38" t="s">
        <v>66</v>
      </c>
      <c r="R4" s="8"/>
      <c r="U4" s="40" t="s">
        <v>75</v>
      </c>
      <c r="V4" s="40" t="s">
        <v>122</v>
      </c>
      <c r="Z4" s="40" t="s">
        <v>127</v>
      </c>
      <c r="AF4" s="40" t="s">
        <v>133</v>
      </c>
      <c r="AG4" s="11" t="s">
        <v>198</v>
      </c>
      <c r="AH4" s="11" t="s">
        <v>199</v>
      </c>
      <c r="AI4" s="11" t="s">
        <v>200</v>
      </c>
      <c r="AJ4" s="11" t="s">
        <v>201</v>
      </c>
      <c r="AK4" s="11" t="s">
        <v>202</v>
      </c>
      <c r="AL4" s="11" t="s">
        <v>203</v>
      </c>
      <c r="AM4" s="11" t="s">
        <v>204</v>
      </c>
      <c r="AN4" s="11" t="s">
        <v>205</v>
      </c>
      <c r="AO4" s="11" t="s">
        <v>206</v>
      </c>
      <c r="AP4" s="11" t="s">
        <v>207</v>
      </c>
      <c r="AQ4" s="11" t="s">
        <v>208</v>
      </c>
      <c r="AR4" s="11" t="s">
        <v>209</v>
      </c>
      <c r="AS4" s="11" t="s">
        <v>210</v>
      </c>
      <c r="AT4" s="11" t="s">
        <v>211</v>
      </c>
      <c r="AU4" s="11" t="s">
        <v>212</v>
      </c>
      <c r="AV4" s="11" t="s">
        <v>213</v>
      </c>
      <c r="AW4" s="11" t="s">
        <v>214</v>
      </c>
      <c r="AX4" s="11" t="s">
        <v>215</v>
      </c>
      <c r="AY4" s="11" t="s">
        <v>216</v>
      </c>
      <c r="AZ4" s="11" t="s">
        <v>217</v>
      </c>
      <c r="BA4" s="11" t="s">
        <v>218</v>
      </c>
      <c r="BB4" s="11" t="s">
        <v>219</v>
      </c>
      <c r="BC4" s="11" t="s">
        <v>220</v>
      </c>
      <c r="BD4" s="11" t="s">
        <v>221</v>
      </c>
      <c r="BE4" s="11" t="s">
        <v>222</v>
      </c>
      <c r="BF4" s="12" t="s">
        <v>144</v>
      </c>
      <c r="BG4" s="11" t="s">
        <v>223</v>
      </c>
      <c r="BH4" s="11" t="s">
        <v>224</v>
      </c>
      <c r="BI4" s="11" t="s">
        <v>225</v>
      </c>
      <c r="BK4" s="11" t="s">
        <v>226</v>
      </c>
      <c r="BL4" s="12" t="s">
        <v>227</v>
      </c>
      <c r="BM4" s="11" t="s">
        <v>228</v>
      </c>
      <c r="BN4" s="11" t="s">
        <v>229</v>
      </c>
      <c r="BO4" s="11" t="s">
        <v>230</v>
      </c>
      <c r="BP4" s="11" t="s">
        <v>231</v>
      </c>
      <c r="BQ4" s="11" t="s">
        <v>232</v>
      </c>
      <c r="BR4" s="11" t="s">
        <v>233</v>
      </c>
      <c r="BT4" s="11" t="s">
        <v>234</v>
      </c>
      <c r="BV4" s="11" t="s">
        <v>235</v>
      </c>
    </row>
    <row r="5" spans="1:74" s="11" customFormat="1" x14ac:dyDescent="0.25">
      <c r="A5" s="42"/>
      <c r="B5" s="11" t="s">
        <v>77</v>
      </c>
      <c r="D5" s="10" t="s">
        <v>373</v>
      </c>
      <c r="E5" s="9" t="s">
        <v>398</v>
      </c>
      <c r="F5" s="9" t="s">
        <v>399</v>
      </c>
      <c r="G5" s="9" t="s">
        <v>400</v>
      </c>
      <c r="H5" s="9" t="s">
        <v>401</v>
      </c>
      <c r="I5" s="9" t="s">
        <v>402</v>
      </c>
      <c r="J5" s="9" t="s">
        <v>403</v>
      </c>
      <c r="K5" s="9" t="s">
        <v>404</v>
      </c>
      <c r="L5" s="10" t="s">
        <v>405</v>
      </c>
      <c r="M5" s="10" t="s">
        <v>406</v>
      </c>
      <c r="N5" s="11" t="s">
        <v>54</v>
      </c>
      <c r="O5" s="38" t="s">
        <v>56</v>
      </c>
      <c r="P5" s="10"/>
      <c r="Q5" s="38" t="s">
        <v>67</v>
      </c>
      <c r="Z5" s="40" t="s">
        <v>128</v>
      </c>
      <c r="AF5" s="40" t="s">
        <v>76</v>
      </c>
      <c r="AG5" s="11" t="s">
        <v>236</v>
      </c>
      <c r="AH5" s="11" t="s">
        <v>237</v>
      </c>
      <c r="AK5" s="11" t="s">
        <v>238</v>
      </c>
      <c r="AL5" s="11" t="s">
        <v>239</v>
      </c>
      <c r="AM5" s="11" t="s">
        <v>240</v>
      </c>
      <c r="AN5" s="11" t="s">
        <v>241</v>
      </c>
      <c r="AO5" s="11" t="s">
        <v>242</v>
      </c>
      <c r="AP5" s="11" t="s">
        <v>243</v>
      </c>
      <c r="AS5" s="11" t="s">
        <v>244</v>
      </c>
      <c r="AT5" s="11" t="s">
        <v>245</v>
      </c>
      <c r="AU5" s="11" t="s">
        <v>246</v>
      </c>
      <c r="AX5" s="11" t="s">
        <v>247</v>
      </c>
      <c r="AZ5" s="11" t="s">
        <v>248</v>
      </c>
      <c r="BA5" s="11" t="s">
        <v>249</v>
      </c>
      <c r="BC5" s="11" t="s">
        <v>250</v>
      </c>
      <c r="BD5" s="11" t="s">
        <v>251</v>
      </c>
      <c r="BF5" s="12" t="s">
        <v>145</v>
      </c>
      <c r="BG5" s="11" t="s">
        <v>252</v>
      </c>
      <c r="BH5" s="11" t="s">
        <v>253</v>
      </c>
      <c r="BI5" s="11" t="s">
        <v>254</v>
      </c>
      <c r="BK5" s="11" t="s">
        <v>255</v>
      </c>
      <c r="BL5" s="12" t="s">
        <v>256</v>
      </c>
      <c r="BM5" s="11" t="s">
        <v>257</v>
      </c>
      <c r="BO5" s="11" t="s">
        <v>258</v>
      </c>
      <c r="BP5" s="11" t="s">
        <v>259</v>
      </c>
      <c r="BQ5" s="11" t="s">
        <v>260</v>
      </c>
      <c r="BR5" s="11" t="s">
        <v>261</v>
      </c>
    </row>
    <row r="6" spans="1:74" s="11" customFormat="1" x14ac:dyDescent="0.25">
      <c r="A6" s="42"/>
      <c r="D6" s="10" t="s">
        <v>374</v>
      </c>
      <c r="E6" s="10" t="s">
        <v>407</v>
      </c>
      <c r="F6" s="10" t="s">
        <v>408</v>
      </c>
      <c r="G6" s="10" t="s">
        <v>409</v>
      </c>
      <c r="H6" s="10" t="s">
        <v>410</v>
      </c>
      <c r="I6" s="10" t="s">
        <v>411</v>
      </c>
      <c r="J6" s="10" t="s">
        <v>412</v>
      </c>
      <c r="K6" s="10" t="s">
        <v>418</v>
      </c>
      <c r="L6" s="10" t="s">
        <v>419</v>
      </c>
      <c r="M6" s="10" t="s">
        <v>420</v>
      </c>
      <c r="O6" s="38" t="s">
        <v>57</v>
      </c>
      <c r="P6" s="10"/>
      <c r="Q6" s="38" t="s">
        <v>68</v>
      </c>
      <c r="AF6" s="40" t="s">
        <v>135</v>
      </c>
      <c r="AG6" s="11" t="s">
        <v>236</v>
      </c>
      <c r="AH6" s="11" t="s">
        <v>262</v>
      </c>
      <c r="AK6" s="11" t="s">
        <v>263</v>
      </c>
      <c r="AL6" s="11" t="s">
        <v>264</v>
      </c>
      <c r="AM6" s="11" t="s">
        <v>265</v>
      </c>
      <c r="AN6" s="11" t="s">
        <v>266</v>
      </c>
      <c r="AO6" s="11" t="s">
        <v>267</v>
      </c>
      <c r="AP6" s="11" t="s">
        <v>268</v>
      </c>
      <c r="AS6" s="11" t="s">
        <v>269</v>
      </c>
      <c r="AT6" s="11" t="s">
        <v>270</v>
      </c>
      <c r="AU6" s="11" t="s">
        <v>271</v>
      </c>
      <c r="AX6" s="11" t="s">
        <v>272</v>
      </c>
      <c r="AZ6" s="11" t="s">
        <v>273</v>
      </c>
      <c r="BA6" s="11" t="s">
        <v>274</v>
      </c>
      <c r="BC6" s="11" t="s">
        <v>275</v>
      </c>
      <c r="BD6" s="11" t="s">
        <v>276</v>
      </c>
      <c r="BF6" s="12" t="s">
        <v>146</v>
      </c>
      <c r="BG6" s="11" t="s">
        <v>277</v>
      </c>
      <c r="BH6" s="11" t="s">
        <v>278</v>
      </c>
      <c r="BI6" s="11" t="s">
        <v>279</v>
      </c>
      <c r="BK6" s="11" t="s">
        <v>280</v>
      </c>
      <c r="BM6" s="11" t="s">
        <v>281</v>
      </c>
      <c r="BO6" s="11" t="s">
        <v>282</v>
      </c>
      <c r="BQ6" s="11" t="s">
        <v>283</v>
      </c>
      <c r="BR6" s="11" t="s">
        <v>284</v>
      </c>
    </row>
    <row r="7" spans="1:74" s="11" customFormat="1" x14ac:dyDescent="0.25">
      <c r="A7" s="42"/>
      <c r="D7" s="10" t="s">
        <v>375</v>
      </c>
      <c r="E7" s="10" t="s">
        <v>421</v>
      </c>
      <c r="F7" s="10" t="s">
        <v>422</v>
      </c>
      <c r="G7" s="10" t="s">
        <v>423</v>
      </c>
      <c r="H7" s="10" t="s">
        <v>424</v>
      </c>
      <c r="I7" s="10" t="s">
        <v>425</v>
      </c>
      <c r="J7" s="10" t="s">
        <v>426</v>
      </c>
      <c r="K7" s="10" t="s">
        <v>427</v>
      </c>
      <c r="L7" s="10" t="s">
        <v>428</v>
      </c>
      <c r="M7" s="11" t="s">
        <v>429</v>
      </c>
      <c r="O7" s="38" t="s">
        <v>58</v>
      </c>
      <c r="P7" s="10"/>
      <c r="Q7" s="10"/>
      <c r="S7" s="43"/>
      <c r="T7" s="43"/>
      <c r="AG7" s="11" t="s">
        <v>285</v>
      </c>
      <c r="AH7" s="11" t="s">
        <v>286</v>
      </c>
      <c r="AK7" s="11" t="s">
        <v>287</v>
      </c>
      <c r="AL7" s="11" t="s">
        <v>288</v>
      </c>
      <c r="AM7" s="11" t="s">
        <v>289</v>
      </c>
      <c r="AN7" s="11" t="s">
        <v>290</v>
      </c>
      <c r="AP7" s="11" t="s">
        <v>291</v>
      </c>
      <c r="AS7" s="11" t="s">
        <v>292</v>
      </c>
      <c r="AT7" s="11" t="s">
        <v>293</v>
      </c>
      <c r="AU7" s="11" t="s">
        <v>294</v>
      </c>
      <c r="AX7" s="11" t="s">
        <v>295</v>
      </c>
      <c r="BA7" s="11" t="s">
        <v>296</v>
      </c>
      <c r="BD7" s="11" t="s">
        <v>297</v>
      </c>
      <c r="BF7" s="12" t="s">
        <v>147</v>
      </c>
      <c r="BH7" s="11" t="s">
        <v>298</v>
      </c>
      <c r="BO7" s="11" t="s">
        <v>299</v>
      </c>
      <c r="BQ7" s="11" t="s">
        <v>300</v>
      </c>
      <c r="BR7" s="11" t="s">
        <v>301</v>
      </c>
    </row>
    <row r="8" spans="1:74" s="11" customFormat="1" x14ac:dyDescent="0.25">
      <c r="A8" s="42"/>
      <c r="D8" s="10" t="s">
        <v>376</v>
      </c>
      <c r="E8" s="10" t="s">
        <v>430</v>
      </c>
      <c r="F8" s="10" t="s">
        <v>431</v>
      </c>
      <c r="G8" s="10" t="s">
        <v>432</v>
      </c>
      <c r="H8" s="10" t="s">
        <v>433</v>
      </c>
      <c r="I8" s="10" t="s">
        <v>434</v>
      </c>
      <c r="J8" s="10" t="s">
        <v>435</v>
      </c>
      <c r="K8" s="10" t="s">
        <v>436</v>
      </c>
      <c r="L8" s="10" t="s">
        <v>437</v>
      </c>
      <c r="M8" s="11" t="s">
        <v>438</v>
      </c>
      <c r="O8" s="38" t="s">
        <v>59</v>
      </c>
      <c r="P8" s="10"/>
      <c r="Q8" s="10"/>
      <c r="S8" s="44"/>
      <c r="AG8" s="11" t="s">
        <v>302</v>
      </c>
      <c r="AH8" s="11" t="s">
        <v>303</v>
      </c>
      <c r="AK8" s="11" t="s">
        <v>304</v>
      </c>
      <c r="AL8" s="11" t="s">
        <v>305</v>
      </c>
      <c r="AM8" s="11" t="s">
        <v>306</v>
      </c>
      <c r="AN8" s="11" t="s">
        <v>307</v>
      </c>
      <c r="AP8" s="11" t="s">
        <v>308</v>
      </c>
      <c r="AS8" s="11" t="s">
        <v>309</v>
      </c>
      <c r="AT8" s="11" t="s">
        <v>310</v>
      </c>
      <c r="AU8" s="11" t="s">
        <v>311</v>
      </c>
      <c r="AX8" s="11" t="s">
        <v>312</v>
      </c>
      <c r="BA8" s="11" t="s">
        <v>313</v>
      </c>
      <c r="BD8" s="11" t="s">
        <v>314</v>
      </c>
      <c r="BF8" s="12" t="s">
        <v>148</v>
      </c>
      <c r="BH8" s="11" t="s">
        <v>315</v>
      </c>
      <c r="BO8" s="11" t="s">
        <v>316</v>
      </c>
      <c r="BR8" s="11" t="s">
        <v>317</v>
      </c>
    </row>
    <row r="9" spans="1:74" s="11" customFormat="1" x14ac:dyDescent="0.25">
      <c r="A9" s="42"/>
      <c r="D9" s="11" t="s">
        <v>377</v>
      </c>
      <c r="E9" s="11" t="s">
        <v>439</v>
      </c>
      <c r="F9" s="11" t="s">
        <v>440</v>
      </c>
      <c r="G9" s="11" t="s">
        <v>441</v>
      </c>
      <c r="H9" s="11" t="s">
        <v>442</v>
      </c>
      <c r="I9" s="11" t="s">
        <v>443</v>
      </c>
      <c r="J9" s="11" t="s">
        <v>444</v>
      </c>
      <c r="K9" s="10" t="s">
        <v>445</v>
      </c>
      <c r="L9" s="10" t="s">
        <v>446</v>
      </c>
      <c r="M9" s="11" t="s">
        <v>447</v>
      </c>
      <c r="O9" s="38" t="s">
        <v>60</v>
      </c>
      <c r="P9" s="10"/>
      <c r="Q9" s="10"/>
      <c r="AH9" s="11" t="s">
        <v>318</v>
      </c>
      <c r="AK9" s="11" t="s">
        <v>319</v>
      </c>
      <c r="AL9" s="11" t="s">
        <v>320</v>
      </c>
      <c r="AM9" s="11" t="s">
        <v>321</v>
      </c>
      <c r="AT9" s="11" t="s">
        <v>322</v>
      </c>
      <c r="AU9" s="11" t="s">
        <v>323</v>
      </c>
      <c r="BF9" s="12" t="s">
        <v>149</v>
      </c>
      <c r="BH9" s="11" t="s">
        <v>324</v>
      </c>
      <c r="BO9" s="11" t="s">
        <v>325</v>
      </c>
      <c r="BR9" s="11" t="s">
        <v>326</v>
      </c>
    </row>
    <row r="10" spans="1:74" s="11" customFormat="1" x14ac:dyDescent="0.25">
      <c r="A10" s="42"/>
      <c r="D10" s="11" t="s">
        <v>378</v>
      </c>
      <c r="E10" s="11" t="s">
        <v>448</v>
      </c>
      <c r="F10" s="11" t="s">
        <v>449</v>
      </c>
      <c r="G10" s="11" t="s">
        <v>450</v>
      </c>
      <c r="H10" s="11" t="s">
        <v>451</v>
      </c>
      <c r="I10" s="11" t="s">
        <v>452</v>
      </c>
      <c r="J10" s="11" t="s">
        <v>453</v>
      </c>
      <c r="K10" s="10" t="s">
        <v>454</v>
      </c>
      <c r="L10" s="11" t="s">
        <v>0</v>
      </c>
      <c r="M10" s="11" t="s">
        <v>1</v>
      </c>
      <c r="O10" s="38" t="s">
        <v>61</v>
      </c>
      <c r="P10" s="10"/>
      <c r="Q10" s="10"/>
      <c r="AH10" s="11" t="s">
        <v>327</v>
      </c>
      <c r="AK10" s="11" t="s">
        <v>328</v>
      </c>
      <c r="AL10" s="11" t="s">
        <v>329</v>
      </c>
      <c r="AM10" s="11" t="s">
        <v>330</v>
      </c>
      <c r="AT10" s="11" t="s">
        <v>331</v>
      </c>
      <c r="AU10" s="11" t="s">
        <v>332</v>
      </c>
      <c r="BF10" s="12" t="s">
        <v>150</v>
      </c>
      <c r="BH10" s="11" t="s">
        <v>333</v>
      </c>
      <c r="BR10" s="11" t="s">
        <v>334</v>
      </c>
    </row>
    <row r="11" spans="1:74" s="11" customFormat="1" x14ac:dyDescent="0.25">
      <c r="A11" s="42"/>
      <c r="D11" s="11" t="s">
        <v>379</v>
      </c>
      <c r="E11" s="11" t="s">
        <v>2</v>
      </c>
      <c r="F11" s="11" t="s">
        <v>3</v>
      </c>
      <c r="G11" s="11" t="s">
        <v>4</v>
      </c>
      <c r="H11" s="11" t="s">
        <v>5</v>
      </c>
      <c r="I11" s="11" t="s">
        <v>6</v>
      </c>
      <c r="J11" s="11" t="s">
        <v>7</v>
      </c>
      <c r="K11" s="11" t="s">
        <v>8</v>
      </c>
      <c r="L11" s="11" t="s">
        <v>9</v>
      </c>
      <c r="M11" s="11" t="s">
        <v>10</v>
      </c>
      <c r="O11" s="38" t="s">
        <v>62</v>
      </c>
      <c r="P11" s="10"/>
      <c r="Q11" s="10"/>
      <c r="AH11" s="11" t="s">
        <v>335</v>
      </c>
      <c r="AK11" s="11" t="s">
        <v>336</v>
      </c>
      <c r="AM11" s="11" t="s">
        <v>337</v>
      </c>
      <c r="AT11" s="11" t="s">
        <v>338</v>
      </c>
      <c r="BF11" s="12" t="s">
        <v>151</v>
      </c>
      <c r="BH11" s="11" t="s">
        <v>339</v>
      </c>
    </row>
    <row r="12" spans="1:74" s="11" customFormat="1" x14ac:dyDescent="0.25">
      <c r="A12" s="42"/>
      <c r="F12" s="11" t="s">
        <v>11</v>
      </c>
      <c r="H12" s="11" t="s">
        <v>12</v>
      </c>
      <c r="I12" s="11" t="s">
        <v>13</v>
      </c>
      <c r="K12" s="11" t="s">
        <v>14</v>
      </c>
      <c r="L12" s="11" t="s">
        <v>15</v>
      </c>
      <c r="M12" s="11" t="s">
        <v>16</v>
      </c>
      <c r="AH12" s="11" t="s">
        <v>340</v>
      </c>
      <c r="AK12" s="11" t="s">
        <v>341</v>
      </c>
      <c r="AM12" s="11" t="s">
        <v>342</v>
      </c>
      <c r="AT12" s="11" t="s">
        <v>343</v>
      </c>
      <c r="BF12" s="12" t="s">
        <v>152</v>
      </c>
      <c r="BH12" s="11" t="s">
        <v>344</v>
      </c>
    </row>
    <row r="13" spans="1:74" s="11" customFormat="1" x14ac:dyDescent="0.25">
      <c r="A13" s="42"/>
      <c r="F13" s="11" t="s">
        <v>17</v>
      </c>
      <c r="H13" s="11" t="s">
        <v>18</v>
      </c>
      <c r="I13" s="11" t="s">
        <v>19</v>
      </c>
      <c r="L13" s="11" t="s">
        <v>20</v>
      </c>
      <c r="M13" s="11" t="s">
        <v>21</v>
      </c>
      <c r="S13" s="44"/>
      <c r="T13" s="45"/>
      <c r="U13" s="45"/>
      <c r="V13" s="46"/>
      <c r="W13" s="46"/>
      <c r="X13" s="45"/>
      <c r="Y13" s="45"/>
      <c r="Z13" s="46"/>
      <c r="AK13" s="11" t="s">
        <v>345</v>
      </c>
      <c r="AM13" s="11" t="s">
        <v>346</v>
      </c>
      <c r="BF13" s="12" t="s">
        <v>153</v>
      </c>
      <c r="BH13" s="11" t="s">
        <v>347</v>
      </c>
    </row>
    <row r="14" spans="1:74" s="11" customFormat="1" x14ac:dyDescent="0.25">
      <c r="A14" s="42"/>
      <c r="H14" s="11" t="s">
        <v>22</v>
      </c>
      <c r="I14" s="11" t="s">
        <v>23</v>
      </c>
      <c r="L14" s="11" t="s">
        <v>24</v>
      </c>
      <c r="M14" s="11" t="s">
        <v>25</v>
      </c>
      <c r="T14" s="46"/>
      <c r="U14" s="46"/>
      <c r="V14" s="45"/>
      <c r="W14" s="45"/>
      <c r="X14" s="46"/>
      <c r="Y14" s="46"/>
      <c r="Z14" s="46"/>
      <c r="AK14" s="11" t="s">
        <v>348</v>
      </c>
      <c r="AM14" s="11" t="s">
        <v>349</v>
      </c>
      <c r="BF14" s="12" t="s">
        <v>154</v>
      </c>
      <c r="BH14" s="11" t="s">
        <v>350</v>
      </c>
    </row>
    <row r="15" spans="1:74" s="11" customFormat="1" x14ac:dyDescent="0.25">
      <c r="A15" s="42"/>
      <c r="H15" s="11" t="s">
        <v>26</v>
      </c>
      <c r="L15" s="11" t="s">
        <v>27</v>
      </c>
      <c r="M15" s="11" t="s">
        <v>28</v>
      </c>
      <c r="T15" s="46"/>
      <c r="U15" s="45"/>
      <c r="V15" s="45"/>
      <c r="W15" s="45"/>
      <c r="AK15" s="11" t="s">
        <v>351</v>
      </c>
      <c r="BF15" s="12" t="s">
        <v>155</v>
      </c>
      <c r="BH15" s="11" t="s">
        <v>352</v>
      </c>
    </row>
    <row r="16" spans="1:74" s="11" customFormat="1" x14ac:dyDescent="0.25">
      <c r="A16" s="42"/>
      <c r="H16" s="11" t="s">
        <v>29</v>
      </c>
      <c r="L16" s="11" t="s">
        <v>30</v>
      </c>
      <c r="T16" s="45"/>
      <c r="U16" s="45"/>
      <c r="V16" s="46"/>
      <c r="W16" s="46"/>
      <c r="AK16" s="11" t="s">
        <v>353</v>
      </c>
      <c r="BF16" s="12" t="s">
        <v>156</v>
      </c>
      <c r="BH16" s="11" t="s">
        <v>354</v>
      </c>
    </row>
    <row r="17" spans="1:60" s="11" customFormat="1" x14ac:dyDescent="0.25">
      <c r="A17" s="42"/>
      <c r="H17" s="11" t="s">
        <v>31</v>
      </c>
      <c r="AK17" s="11" t="s">
        <v>355</v>
      </c>
      <c r="BF17" s="12" t="s">
        <v>157</v>
      </c>
      <c r="BH17" s="11" t="s">
        <v>356</v>
      </c>
    </row>
    <row r="18" spans="1:60" s="11" customFormat="1" x14ac:dyDescent="0.25">
      <c r="A18" s="42"/>
      <c r="H18" s="11" t="s">
        <v>32</v>
      </c>
      <c r="AK18" s="11" t="s">
        <v>357</v>
      </c>
      <c r="BH18" s="11" t="s">
        <v>358</v>
      </c>
    </row>
    <row r="19" spans="1:60" s="11" customFormat="1" x14ac:dyDescent="0.25">
      <c r="A19" s="42"/>
      <c r="H19" s="11" t="s">
        <v>33</v>
      </c>
      <c r="S19" s="44"/>
      <c r="AK19" s="11" t="s">
        <v>359</v>
      </c>
      <c r="BH19" s="11" t="s">
        <v>360</v>
      </c>
    </row>
    <row r="20" spans="1:60" s="11" customFormat="1" x14ac:dyDescent="0.25">
      <c r="A20" s="42"/>
      <c r="H20" s="11" t="s">
        <v>34</v>
      </c>
      <c r="AK20" s="11" t="s">
        <v>361</v>
      </c>
      <c r="BH20" s="11" t="s">
        <v>362</v>
      </c>
    </row>
    <row r="21" spans="1:60" s="11" customFormat="1" x14ac:dyDescent="0.25">
      <c r="A21" s="42"/>
      <c r="BH21" s="11" t="s">
        <v>363</v>
      </c>
    </row>
    <row r="22" spans="1:60" s="11" customFormat="1" x14ac:dyDescent="0.25">
      <c r="A22" s="42"/>
      <c r="X22" s="47"/>
      <c r="BH22" s="11" t="s">
        <v>364</v>
      </c>
    </row>
    <row r="23" spans="1:60" s="11" customFormat="1" x14ac:dyDescent="0.25">
      <c r="A23" s="42"/>
      <c r="S23" s="44"/>
      <c r="BH23" s="11" t="s">
        <v>365</v>
      </c>
    </row>
    <row r="24" spans="1:60" s="11" customFormat="1" x14ac:dyDescent="0.25">
      <c r="A24" s="42"/>
      <c r="X24" s="10"/>
      <c r="BH24" s="11" t="s">
        <v>366</v>
      </c>
    </row>
    <row r="25" spans="1:60" s="11" customFormat="1" x14ac:dyDescent="0.25">
      <c r="A25" s="42"/>
      <c r="BH25" s="11" t="s">
        <v>367</v>
      </c>
    </row>
    <row r="26" spans="1:60" s="11" customFormat="1" x14ac:dyDescent="0.25">
      <c r="A26" s="42"/>
      <c r="S26" s="44"/>
      <c r="Z26" s="48"/>
      <c r="AA26" s="48"/>
      <c r="AB26" s="49"/>
      <c r="AC26" s="49"/>
      <c r="AD26" s="49"/>
      <c r="AE26" s="48"/>
    </row>
    <row r="27" spans="1:60" s="11" customFormat="1" x14ac:dyDescent="0.25">
      <c r="A27" s="42"/>
      <c r="T27" s="48"/>
      <c r="U27" s="48"/>
      <c r="V27" s="49"/>
      <c r="W27" s="49"/>
      <c r="X27" s="49"/>
      <c r="Y27" s="48"/>
    </row>
    <row r="28" spans="1:60" s="11" customFormat="1" x14ac:dyDescent="0.25">
      <c r="A28" s="42"/>
    </row>
    <row r="29" spans="1:60" s="11" customFormat="1" x14ac:dyDescent="0.25">
      <c r="A29" s="42"/>
    </row>
    <row r="30" spans="1:60" s="11" customFormat="1" x14ac:dyDescent="0.25">
      <c r="A30" s="42"/>
    </row>
    <row r="31" spans="1:60" s="11" customFormat="1" x14ac:dyDescent="0.25">
      <c r="A31" s="42"/>
    </row>
    <row r="32" spans="1:60" s="11" customFormat="1" x14ac:dyDescent="0.25">
      <c r="A32" s="42"/>
    </row>
    <row r="33" spans="1:1" s="11" customFormat="1" x14ac:dyDescent="0.25">
      <c r="A33" s="42"/>
    </row>
    <row r="34" spans="1:1" s="11" customFormat="1" x14ac:dyDescent="0.25">
      <c r="A34" s="42"/>
    </row>
    <row r="35" spans="1:1" s="11" customFormat="1" x14ac:dyDescent="0.25">
      <c r="A35" s="42"/>
    </row>
    <row r="36" spans="1:1" s="11" customFormat="1" x14ac:dyDescent="0.25">
      <c r="A36" s="42"/>
    </row>
    <row r="37" spans="1:1" s="11" customFormat="1" x14ac:dyDescent="0.25">
      <c r="A37" s="42"/>
    </row>
    <row r="38" spans="1:1" s="11" customFormat="1" x14ac:dyDescent="0.25">
      <c r="A38" s="42"/>
    </row>
    <row r="39" spans="1:1" s="11" customFormat="1" x14ac:dyDescent="0.25">
      <c r="A39" s="42"/>
    </row>
    <row r="40" spans="1:1" s="11" customFormat="1" x14ac:dyDescent="0.25">
      <c r="A40" s="42"/>
    </row>
    <row r="41" spans="1:1" s="11" customFormat="1" x14ac:dyDescent="0.25">
      <c r="A41" s="42"/>
    </row>
    <row r="42" spans="1:1" s="11" customFormat="1" x14ac:dyDescent="0.25">
      <c r="A42" s="42"/>
    </row>
    <row r="43" spans="1:1" s="11" customFormat="1" x14ac:dyDescent="0.25">
      <c r="A43" s="42"/>
    </row>
    <row r="44" spans="1:1" s="11" customFormat="1" x14ac:dyDescent="0.25">
      <c r="A44" s="42"/>
    </row>
    <row r="45" spans="1:1" s="11" customFormat="1" x14ac:dyDescent="0.25">
      <c r="A45" s="42"/>
    </row>
    <row r="46" spans="1:1" s="11" customFormat="1" x14ac:dyDescent="0.25">
      <c r="A46" s="42"/>
    </row>
    <row r="47" spans="1:1" s="11" customFormat="1" x14ac:dyDescent="0.25">
      <c r="A47" s="42"/>
    </row>
    <row r="48" spans="1:1" s="11" customFormat="1" x14ac:dyDescent="0.25">
      <c r="A48" s="42"/>
    </row>
    <row r="49" spans="1:1" s="11" customFormat="1" x14ac:dyDescent="0.25">
      <c r="A49" s="42"/>
    </row>
    <row r="50" spans="1:1" s="11" customFormat="1" x14ac:dyDescent="0.25">
      <c r="A50" s="42"/>
    </row>
    <row r="51" spans="1:1" s="11" customFormat="1" x14ac:dyDescent="0.25">
      <c r="A51" s="42"/>
    </row>
    <row r="52" spans="1:1" s="11" customFormat="1" x14ac:dyDescent="0.25">
      <c r="A52" s="42"/>
    </row>
    <row r="53" spans="1:1" s="11" customFormat="1" x14ac:dyDescent="0.25">
      <c r="A53" s="42"/>
    </row>
    <row r="54" spans="1:1" s="11" customFormat="1" x14ac:dyDescent="0.25">
      <c r="A54" s="42"/>
    </row>
    <row r="55" spans="1:1" s="11" customFormat="1" x14ac:dyDescent="0.25">
      <c r="A55" s="42"/>
    </row>
    <row r="56" spans="1:1" s="11" customFormat="1" x14ac:dyDescent="0.25">
      <c r="A56" s="42"/>
    </row>
    <row r="57" spans="1:1" s="11" customFormat="1" x14ac:dyDescent="0.25">
      <c r="A57" s="42"/>
    </row>
    <row r="58" spans="1:1" s="11" customFormat="1" x14ac:dyDescent="0.25">
      <c r="A58" s="42"/>
    </row>
    <row r="59" spans="1:1" s="11" customFormat="1" x14ac:dyDescent="0.25">
      <c r="A59" s="42"/>
    </row>
    <row r="60" spans="1:1" s="11" customFormat="1" x14ac:dyDescent="0.25">
      <c r="A60" s="42"/>
    </row>
    <row r="61" spans="1:1" s="11" customFormat="1" x14ac:dyDescent="0.25">
      <c r="A61" s="42"/>
    </row>
    <row r="62" spans="1:1" s="11" customFormat="1" x14ac:dyDescent="0.25">
      <c r="A62" s="42"/>
    </row>
    <row r="63" spans="1:1" s="11" customFormat="1" x14ac:dyDescent="0.25">
      <c r="A63" s="42"/>
    </row>
    <row r="64" spans="1:1" s="11" customFormat="1" x14ac:dyDescent="0.25">
      <c r="A64" s="42"/>
    </row>
    <row r="65" spans="1:1" s="11" customFormat="1" x14ac:dyDescent="0.25">
      <c r="A65" s="42"/>
    </row>
    <row r="66" spans="1:1" s="11" customFormat="1" x14ac:dyDescent="0.25">
      <c r="A66" s="42"/>
    </row>
    <row r="67" spans="1:1" s="11" customFormat="1" x14ac:dyDescent="0.25">
      <c r="A67" s="42"/>
    </row>
    <row r="68" spans="1:1" s="11" customFormat="1" x14ac:dyDescent="0.25">
      <c r="A68" s="42"/>
    </row>
    <row r="69" spans="1:1" s="11" customFormat="1" x14ac:dyDescent="0.25">
      <c r="A69" s="42"/>
    </row>
    <row r="70" spans="1:1" s="11" customFormat="1" x14ac:dyDescent="0.25">
      <c r="A70" s="42"/>
    </row>
    <row r="71" spans="1:1" s="11" customFormat="1" x14ac:dyDescent="0.25">
      <c r="A71" s="42"/>
    </row>
    <row r="72" spans="1:1" s="11" customFormat="1" x14ac:dyDescent="0.25">
      <c r="A72" s="42"/>
    </row>
    <row r="73" spans="1:1" s="11" customFormat="1" x14ac:dyDescent="0.25">
      <c r="A73" s="42"/>
    </row>
    <row r="74" spans="1:1" s="11" customFormat="1" x14ac:dyDescent="0.25">
      <c r="A74" s="42"/>
    </row>
    <row r="75" spans="1:1" s="11" customFormat="1" x14ac:dyDescent="0.25">
      <c r="A75" s="42"/>
    </row>
    <row r="76" spans="1:1" s="11" customFormat="1" x14ac:dyDescent="0.25">
      <c r="A76" s="42"/>
    </row>
    <row r="77" spans="1:1" s="11" customFormat="1" x14ac:dyDescent="0.25">
      <c r="A77" s="42"/>
    </row>
    <row r="78" spans="1:1" s="11" customFormat="1" x14ac:dyDescent="0.25">
      <c r="A78" s="42"/>
    </row>
    <row r="79" spans="1:1" s="11" customFormat="1" x14ac:dyDescent="0.25">
      <c r="A79" s="42"/>
    </row>
    <row r="80" spans="1:1" s="11" customFormat="1" x14ac:dyDescent="0.25">
      <c r="A80" s="42"/>
    </row>
    <row r="81" spans="1:1" s="11" customFormat="1" x14ac:dyDescent="0.25">
      <c r="A81" s="42"/>
    </row>
    <row r="82" spans="1:1" s="11" customFormat="1" x14ac:dyDescent="0.25">
      <c r="A82" s="42"/>
    </row>
    <row r="83" spans="1:1" s="11" customFormat="1" x14ac:dyDescent="0.25">
      <c r="A83" s="42"/>
    </row>
    <row r="84" spans="1:1" s="11" customFormat="1" x14ac:dyDescent="0.25">
      <c r="A84" s="42"/>
    </row>
    <row r="85" spans="1:1" s="11" customFormat="1" x14ac:dyDescent="0.25">
      <c r="A85" s="42"/>
    </row>
    <row r="86" spans="1:1" s="11" customFormat="1" x14ac:dyDescent="0.25">
      <c r="A86" s="42"/>
    </row>
    <row r="87" spans="1:1" s="11" customFormat="1" x14ac:dyDescent="0.25">
      <c r="A87" s="42"/>
    </row>
    <row r="88" spans="1:1" s="11" customFormat="1" x14ac:dyDescent="0.25">
      <c r="A88" s="42"/>
    </row>
    <row r="89" spans="1:1" s="11" customFormat="1" x14ac:dyDescent="0.25">
      <c r="A89" s="42"/>
    </row>
    <row r="90" spans="1:1" s="11" customFormat="1" x14ac:dyDescent="0.25">
      <c r="A90" s="42"/>
    </row>
    <row r="91" spans="1:1" s="11" customFormat="1" x14ac:dyDescent="0.25">
      <c r="A91" s="42"/>
    </row>
    <row r="92" spans="1:1" s="11" customFormat="1" x14ac:dyDescent="0.25">
      <c r="A92" s="42"/>
    </row>
    <row r="93" spans="1:1" s="11" customFormat="1" x14ac:dyDescent="0.25">
      <c r="A93" s="42"/>
    </row>
    <row r="94" spans="1:1" s="11" customFormat="1" x14ac:dyDescent="0.25">
      <c r="A94" s="42"/>
    </row>
    <row r="95" spans="1:1" s="11" customFormat="1" x14ac:dyDescent="0.25">
      <c r="A95" s="42"/>
    </row>
    <row r="96" spans="1:1" s="11" customFormat="1" x14ac:dyDescent="0.25">
      <c r="A96" s="42"/>
    </row>
    <row r="97" spans="1:1" s="11" customFormat="1" x14ac:dyDescent="0.25">
      <c r="A97" s="42"/>
    </row>
    <row r="98" spans="1:1" s="11" customFormat="1" x14ac:dyDescent="0.25">
      <c r="A98" s="42"/>
    </row>
    <row r="99" spans="1:1" s="11" customFormat="1" x14ac:dyDescent="0.25">
      <c r="A99" s="42"/>
    </row>
    <row r="100" spans="1:1" s="11" customFormat="1" x14ac:dyDescent="0.25">
      <c r="A100" s="42"/>
    </row>
    <row r="101" spans="1:1" s="11" customFormat="1" x14ac:dyDescent="0.25">
      <c r="A101" s="42"/>
    </row>
    <row r="102" spans="1:1" s="11" customFormat="1" x14ac:dyDescent="0.25">
      <c r="A102" s="42"/>
    </row>
    <row r="103" spans="1:1" s="11" customFormat="1" x14ac:dyDescent="0.25">
      <c r="A103" s="42"/>
    </row>
    <row r="104" spans="1:1" s="11" customFormat="1" x14ac:dyDescent="0.25">
      <c r="A104" s="42"/>
    </row>
    <row r="105" spans="1:1" s="11" customFormat="1" x14ac:dyDescent="0.25">
      <c r="A105" s="42"/>
    </row>
    <row r="106" spans="1:1" s="11" customFormat="1" x14ac:dyDescent="0.25">
      <c r="A106" s="42"/>
    </row>
    <row r="107" spans="1:1" s="11" customFormat="1" x14ac:dyDescent="0.25">
      <c r="A107" s="42"/>
    </row>
    <row r="108" spans="1:1" s="11" customFormat="1" x14ac:dyDescent="0.25">
      <c r="A108" s="42"/>
    </row>
    <row r="109" spans="1:1" s="11" customFormat="1" x14ac:dyDescent="0.25">
      <c r="A109" s="42"/>
    </row>
    <row r="110" spans="1:1" s="11" customFormat="1" x14ac:dyDescent="0.25">
      <c r="A110" s="42"/>
    </row>
    <row r="111" spans="1:1" s="11" customFormat="1" x14ac:dyDescent="0.25">
      <c r="A111" s="42"/>
    </row>
    <row r="112" spans="1:1" s="11" customFormat="1" x14ac:dyDescent="0.25">
      <c r="A112" s="42"/>
    </row>
    <row r="113" spans="1:1" s="11" customFormat="1" x14ac:dyDescent="0.25">
      <c r="A113" s="42"/>
    </row>
    <row r="114" spans="1:1" s="11" customFormat="1" x14ac:dyDescent="0.25">
      <c r="A114" s="42"/>
    </row>
    <row r="115" spans="1:1" s="11" customFormat="1" x14ac:dyDescent="0.25">
      <c r="A115" s="42"/>
    </row>
    <row r="116" spans="1:1" s="11" customFormat="1" x14ac:dyDescent="0.25">
      <c r="A116" s="42"/>
    </row>
    <row r="117" spans="1:1" s="11" customFormat="1" x14ac:dyDescent="0.25">
      <c r="A117" s="42"/>
    </row>
    <row r="118" spans="1:1" s="11" customFormat="1" x14ac:dyDescent="0.25">
      <c r="A118" s="42"/>
    </row>
    <row r="119" spans="1:1" s="11" customFormat="1" x14ac:dyDescent="0.25">
      <c r="A119" s="42"/>
    </row>
    <row r="120" spans="1:1" s="11" customFormat="1" x14ac:dyDescent="0.25">
      <c r="A120" s="42"/>
    </row>
    <row r="121" spans="1:1" s="11" customFormat="1" x14ac:dyDescent="0.25">
      <c r="A121" s="42"/>
    </row>
    <row r="122" spans="1:1" s="11" customFormat="1" x14ac:dyDescent="0.25">
      <c r="A122" s="42"/>
    </row>
    <row r="123" spans="1:1" s="11" customFormat="1" x14ac:dyDescent="0.25">
      <c r="A123" s="42"/>
    </row>
    <row r="124" spans="1:1" s="11" customFormat="1" x14ac:dyDescent="0.25">
      <c r="A124" s="42"/>
    </row>
    <row r="125" spans="1:1" s="11" customFormat="1" x14ac:dyDescent="0.25">
      <c r="A125" s="42"/>
    </row>
    <row r="126" spans="1:1" s="11" customFormat="1" x14ac:dyDescent="0.25">
      <c r="A126" s="42"/>
    </row>
    <row r="127" spans="1:1" s="11" customFormat="1" x14ac:dyDescent="0.25">
      <c r="A127" s="42"/>
    </row>
    <row r="128" spans="1:1" s="11" customFormat="1" x14ac:dyDescent="0.25">
      <c r="A128" s="42"/>
    </row>
    <row r="129" spans="1:1" s="11" customFormat="1" x14ac:dyDescent="0.25">
      <c r="A129" s="42"/>
    </row>
    <row r="130" spans="1:1" s="11" customFormat="1" x14ac:dyDescent="0.25">
      <c r="A130" s="42"/>
    </row>
    <row r="131" spans="1:1" s="11" customFormat="1" x14ac:dyDescent="0.25">
      <c r="A131" s="42"/>
    </row>
    <row r="132" spans="1:1" s="11" customFormat="1" x14ac:dyDescent="0.25">
      <c r="A132" s="42"/>
    </row>
    <row r="133" spans="1:1" s="11" customFormat="1" x14ac:dyDescent="0.25">
      <c r="A133" s="42"/>
    </row>
    <row r="134" spans="1:1" s="11" customFormat="1" x14ac:dyDescent="0.25">
      <c r="A134" s="42"/>
    </row>
    <row r="135" spans="1:1" s="11" customFormat="1" x14ac:dyDescent="0.25">
      <c r="A135" s="42"/>
    </row>
    <row r="136" spans="1:1" s="11" customFormat="1" x14ac:dyDescent="0.25">
      <c r="A136" s="42"/>
    </row>
    <row r="137" spans="1:1" s="11" customFormat="1" x14ac:dyDescent="0.25">
      <c r="A137" s="42"/>
    </row>
    <row r="138" spans="1:1" s="11" customFormat="1" x14ac:dyDescent="0.25">
      <c r="A138" s="42"/>
    </row>
    <row r="139" spans="1:1" s="11" customFormat="1" x14ac:dyDescent="0.25">
      <c r="A139" s="42"/>
    </row>
    <row r="140" spans="1:1" s="11" customFormat="1" x14ac:dyDescent="0.25">
      <c r="A140" s="42"/>
    </row>
    <row r="141" spans="1:1" s="11" customFormat="1" x14ac:dyDescent="0.25">
      <c r="A141" s="42"/>
    </row>
    <row r="142" spans="1:1" s="11" customFormat="1" x14ac:dyDescent="0.25">
      <c r="A142" s="42"/>
    </row>
    <row r="143" spans="1:1" s="11" customFormat="1" x14ac:dyDescent="0.25">
      <c r="A143" s="42"/>
    </row>
    <row r="144" spans="1:1" s="11" customFormat="1" x14ac:dyDescent="0.25">
      <c r="A144" s="42"/>
    </row>
    <row r="145" spans="1:1" s="11" customFormat="1" x14ac:dyDescent="0.25">
      <c r="A145" s="42"/>
    </row>
    <row r="146" spans="1:1" s="11" customFormat="1" x14ac:dyDescent="0.25">
      <c r="A146" s="42"/>
    </row>
    <row r="147" spans="1:1" s="11" customFormat="1" x14ac:dyDescent="0.25">
      <c r="A147" s="42"/>
    </row>
    <row r="148" spans="1:1" s="11" customFormat="1" x14ac:dyDescent="0.25">
      <c r="A148" s="42"/>
    </row>
    <row r="149" spans="1:1" s="11" customFormat="1" x14ac:dyDescent="0.25">
      <c r="A149" s="42"/>
    </row>
    <row r="150" spans="1:1" s="11" customFormat="1" x14ac:dyDescent="0.25">
      <c r="A150" s="42"/>
    </row>
    <row r="151" spans="1:1" s="11" customFormat="1" x14ac:dyDescent="0.25">
      <c r="A151" s="42"/>
    </row>
    <row r="152" spans="1:1" s="11" customFormat="1" x14ac:dyDescent="0.25">
      <c r="A152" s="42"/>
    </row>
    <row r="153" spans="1:1" s="11" customFormat="1" x14ac:dyDescent="0.25">
      <c r="A153" s="42"/>
    </row>
    <row r="154" spans="1:1" s="11" customFormat="1" x14ac:dyDescent="0.25">
      <c r="A154" s="42"/>
    </row>
    <row r="155" spans="1:1" s="11" customFormat="1" x14ac:dyDescent="0.25">
      <c r="A155" s="42"/>
    </row>
    <row r="156" spans="1:1" s="11" customFormat="1" x14ac:dyDescent="0.25">
      <c r="A156" s="42"/>
    </row>
    <row r="157" spans="1:1" s="11" customFormat="1" x14ac:dyDescent="0.25">
      <c r="A157" s="42"/>
    </row>
    <row r="158" spans="1:1" s="11" customFormat="1" x14ac:dyDescent="0.25">
      <c r="A158" s="42"/>
    </row>
    <row r="159" spans="1:1" s="11" customFormat="1" x14ac:dyDescent="0.25">
      <c r="A159" s="42"/>
    </row>
    <row r="160" spans="1:1" s="11" customFormat="1" x14ac:dyDescent="0.25">
      <c r="A160" s="42"/>
    </row>
    <row r="161" spans="1:1" s="11" customFormat="1" x14ac:dyDescent="0.25">
      <c r="A161" s="42"/>
    </row>
    <row r="162" spans="1:1" s="11" customFormat="1" x14ac:dyDescent="0.25">
      <c r="A162" s="42"/>
    </row>
    <row r="163" spans="1:1" s="11" customFormat="1" x14ac:dyDescent="0.25">
      <c r="A163" s="42"/>
    </row>
    <row r="164" spans="1:1" s="11" customFormat="1" x14ac:dyDescent="0.25">
      <c r="A164" s="42"/>
    </row>
    <row r="165" spans="1:1" s="11" customFormat="1" x14ac:dyDescent="0.25">
      <c r="A165" s="42"/>
    </row>
    <row r="166" spans="1:1" s="11" customFormat="1" x14ac:dyDescent="0.25">
      <c r="A166" s="42"/>
    </row>
    <row r="167" spans="1:1" s="11" customFormat="1" x14ac:dyDescent="0.25">
      <c r="A167" s="42"/>
    </row>
    <row r="168" spans="1:1" s="11" customFormat="1" x14ac:dyDescent="0.25">
      <c r="A168" s="42"/>
    </row>
    <row r="169" spans="1:1" s="11" customFormat="1" x14ac:dyDescent="0.25">
      <c r="A169" s="42"/>
    </row>
    <row r="170" spans="1:1" s="11" customFormat="1" x14ac:dyDescent="0.25">
      <c r="A170" s="42"/>
    </row>
    <row r="171" spans="1:1" s="11" customFormat="1" x14ac:dyDescent="0.25">
      <c r="A171" s="42"/>
    </row>
    <row r="172" spans="1:1" s="13" customFormat="1" x14ac:dyDescent="0.2">
      <c r="A172" s="50"/>
    </row>
    <row r="173" spans="1:1" s="13" customFormat="1" x14ac:dyDescent="0.2">
      <c r="A173" s="50"/>
    </row>
    <row r="174" spans="1:1" s="13" customFormat="1" x14ac:dyDescent="0.2">
      <c r="A174" s="50"/>
    </row>
    <row r="175" spans="1:1" s="13" customFormat="1" x14ac:dyDescent="0.2">
      <c r="A175" s="50"/>
    </row>
    <row r="176" spans="1:1" s="13" customFormat="1" x14ac:dyDescent="0.2">
      <c r="A176" s="50"/>
    </row>
    <row r="177" spans="1:1" s="13" customFormat="1" x14ac:dyDescent="0.2">
      <c r="A177" s="50"/>
    </row>
    <row r="178" spans="1:1" s="13" customFormat="1" x14ac:dyDescent="0.2">
      <c r="A178" s="50"/>
    </row>
    <row r="179" spans="1:1" s="13" customFormat="1" x14ac:dyDescent="0.2">
      <c r="A179" s="50"/>
    </row>
    <row r="180" spans="1:1" s="13" customFormat="1" x14ac:dyDescent="0.2">
      <c r="A180" s="50"/>
    </row>
    <row r="181" spans="1:1" s="13" customFormat="1" x14ac:dyDescent="0.2">
      <c r="A181" s="50"/>
    </row>
    <row r="182" spans="1:1" s="13" customFormat="1" x14ac:dyDescent="0.2">
      <c r="A182" s="50"/>
    </row>
    <row r="183" spans="1:1" s="13" customFormat="1" x14ac:dyDescent="0.2">
      <c r="A183" s="50"/>
    </row>
    <row r="184" spans="1:1" s="13" customFormat="1" x14ac:dyDescent="0.2">
      <c r="A184" s="50"/>
    </row>
    <row r="185" spans="1:1" s="13" customFormat="1" x14ac:dyDescent="0.2">
      <c r="A185" s="50"/>
    </row>
    <row r="186" spans="1:1" s="13" customFormat="1" x14ac:dyDescent="0.2">
      <c r="A186" s="50"/>
    </row>
    <row r="187" spans="1:1" s="13" customFormat="1" x14ac:dyDescent="0.2">
      <c r="A187" s="50"/>
    </row>
    <row r="188" spans="1:1" s="13" customFormat="1" x14ac:dyDescent="0.2">
      <c r="A188" s="50"/>
    </row>
    <row r="189" spans="1:1" s="13" customFormat="1" x14ac:dyDescent="0.2">
      <c r="A189" s="50"/>
    </row>
    <row r="190" spans="1:1" s="13" customFormat="1" x14ac:dyDescent="0.2">
      <c r="A190" s="50"/>
    </row>
    <row r="191" spans="1:1" s="13" customFormat="1" x14ac:dyDescent="0.2">
      <c r="A191" s="50"/>
    </row>
    <row r="192" spans="1:1" s="13" customFormat="1" x14ac:dyDescent="0.2">
      <c r="A192" s="50"/>
    </row>
  </sheetData>
  <sheetProtection sheet="1" objects="1" scenarios="1" selectLockedCells="1" selectUnlockedCells="1"/>
  <phoneticPr fontId="25"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PPA</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Alexandra Lopez Garcia</dc:creator>
  <cp:lastModifiedBy>Luz Stella Bohorquez Velasco</cp:lastModifiedBy>
  <cp:lastPrinted>2019-02-26T13:07:11Z</cp:lastPrinted>
  <dcterms:created xsi:type="dcterms:W3CDTF">2017-01-11T16:19:29Z</dcterms:created>
  <dcterms:modified xsi:type="dcterms:W3CDTF">2019-03-08T21:41:42Z</dcterms:modified>
</cp:coreProperties>
</file>