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1PLANEACION DISTRITAL\2021\seguimiento_planes_accion_pppoblacionales\"/>
    </mc:Choice>
  </mc:AlternateContent>
  <bookViews>
    <workbookView xWindow="0" yWindow="0" windowWidth="20445" windowHeight="7830" firstSheet="1" activeTab="1"/>
  </bookViews>
  <sheets>
    <sheet name="PPA total" sheetId="5" state="hidden" r:id="rId1"/>
    <sheet name="PPA_2020" sheetId="22" r:id="rId2"/>
    <sheet name="matriz de análisis" sheetId="21" r:id="rId3"/>
    <sheet name="Validadores (2)" sheetId="3" state="hidden" r:id="rId4"/>
  </sheets>
  <definedNames>
    <definedName name="_01_Pilar_Igualdad_de_Calidad_de_Vida">'Validadores (2)'!$O$3:$O$11</definedName>
    <definedName name="_01_Prevención_y_atención_de_la_maternidad_y_la_paternidad_tempranas">'Validadores (2)'!$R$3</definedName>
    <definedName name="_02_Desarrollo_integral_desde_la_gestación_hasta_la_adolescencia">'Validadores (2)'!$S$3</definedName>
    <definedName name="_02_Pilar_Democracia_Urbana">'Validadores (2)'!$P$3:$P$4</definedName>
    <definedName name="_03_Pilar_Construcción_de_Comunidad_y_Cultura_Ciudadana">'Validadores (2)'!$Q$3:$Q$6</definedName>
    <definedName name="_04_Familias_protegidas_y_adaptadas_al_cambio_climático">'Validadores (2)'!$T$3</definedName>
    <definedName name="_05_Desarrollo_integral_para_la_felicidad_y_el_ejercicio_de_la_ciudadanía">'Validadores (2)'!$U$3:$U$4</definedName>
    <definedName name="_06_Calidad_educativa_para_todos">'Validadores (2)'!$V$3:$V$4</definedName>
    <definedName name="_07_Inclusión_educativa_para_la_equidad">'Validadores (2)'!$W$3</definedName>
    <definedName name="_08_Acceso_con_calidad_a_la_educación_superior">'Validadores (2)'!$X$3</definedName>
    <definedName name="_09_Atención_integral_y_eficiente_en_salud">'Validadores (2)'!$Y$3</definedName>
    <definedName name="_11_Mejores_oportunidades_para_el_desarrollo_a_través_de_la_cultura_la_recreación_y_el_deporte">'Validadores (2)'!$Z$3:$Z$5</definedName>
    <definedName name="_16_Integración_social_para_una_ciudad_de_oportunidades">'Validadores (2)'!$AA$3</definedName>
    <definedName name="_17_Espacio_público_derecho_de_todos">'Validadores (2)'!$AB$3</definedName>
    <definedName name="_19_Seguridad_y_convivencia_para_todos">'Validadores (2)'!$AC$3</definedName>
    <definedName name="_21_Justicia_para_todos_consolidación_del_sistema_distrital_de_justicia">'Validadores (2)'!$AD$3</definedName>
    <definedName name="_22_Bogotá_vive_los_derechos_humanos">'Validadores (2)'!$AE$3</definedName>
    <definedName name="_25_Cambio_cultural_y_construcción_del_tejido_social_para_la_vida">'Validadores (2)'!$AF$3:$AF$6</definedName>
    <definedName name="_xlnm._FilterDatabase" localSheetId="2" hidden="1">'matriz de análisis'!$A$8:$W$100</definedName>
    <definedName name="_xlnm._FilterDatabase" localSheetId="0" hidden="1">'PPA total'!$A$10:$BE$109</definedName>
    <definedName name="_xlnm._FilterDatabase" localSheetId="1" hidden="1">PPA_2020!$A$10:$BG$55</definedName>
    <definedName name="_Pilar_Eje">'Validadores (2)'!$N$3:$N$5</definedName>
    <definedName name="_Sector_Ambiente">'Validadores (2)'!$BP$3:$BP$5</definedName>
    <definedName name="_Sector_Cultura_Recreación_y_Deporte">'Validadores (2)'!$BO$3:$BO$9</definedName>
    <definedName name="_Sector_Desarrollo_Económico_Industria_y_Turismo">'Validadores (2)'!$BK$3:$BK$6</definedName>
    <definedName name="_Sector_Educación">'Validadores (2)'!$BL$3:$BL$6</definedName>
    <definedName name="_Sector_Gestión_Jurídica">'Validadores (2)'!$BU$3</definedName>
    <definedName name="_Sector_Gestión_Pública">'Validadores (2)'!$BG$3:$BG$6</definedName>
    <definedName name="_Sector_Gobierno">'Validadores (2)'!$BH$3:$BH$25</definedName>
    <definedName name="_Sector_Hábitat">'Validadores (2)'!$BR$3:$BR$10</definedName>
    <definedName name="_Sector_Hacienda">'Validadores (2)'!$BI$3:$BI$6</definedName>
    <definedName name="_Sector_Integración_Social">'Validadores (2)'!$BN$3:$BN$4</definedName>
    <definedName name="_Sector_Movilidad">'Validadores (2)'!$BQ$3:$BQ$7</definedName>
    <definedName name="_Sector_Mujer">'Validadores (2)'!$BS$3</definedName>
    <definedName name="_Sector_Planeación">'Validadores (2)'!$BJ$3</definedName>
    <definedName name="_Sector_Salud">'Validadores (2)'!$BM$3:$BM$6</definedName>
    <definedName name="_Sector_Seguridad_Convivencia_y_Justicia">'Validadores (2)'!$BT$3:$BT$4</definedName>
    <definedName name="Derecho_a_la_salud">'Validadores (2)'!$J$3:$J$11</definedName>
    <definedName name="Derecho_al_ambiente_sano_y_al_hábitat">'Validadores (2)'!$M$3:$M$15</definedName>
    <definedName name="Derecho_al_trabajo">'Validadores (2)'!$I$3:$I$14</definedName>
    <definedName name="Derechos_a_la_educación_y_la_tecnología">'Validadores (2)'!$H$3:$H$20</definedName>
    <definedName name="Derechos_a_la_equidad_y_no_discriminación">'Validadores (2)'!$G$3:$G$11</definedName>
    <definedName name="Derechos_a_la_participación_y_organización">'Validadores (2)'!$F$3:$F$13</definedName>
    <definedName name="Derechos_a_la_recreación_y_al_deporte">'Validadores (2)'!$L$3:$L$16</definedName>
    <definedName name="Derechos_a_la_vida_libertad_y_seguridad">'Validadores (2)'!$E$3:$E$11</definedName>
    <definedName name="Derechos_a_las_expresiones_culturales_artísticas_turísticas_y_del_patrimonio">'Validadores (2)'!$K$3:$K$12</definedName>
    <definedName name="Dimensiones">'Validadores (2)'!$D$3:$D$11</definedName>
    <definedName name="Periodo">'Validadores (2)'!$B$3:$B$5</definedName>
    <definedName name="Política_Pública">'Validadores (2)'!$C$3</definedName>
    <definedName name="Sector">'Validadores (2)'!$BF$3:$BF$17</definedName>
  </definedNames>
  <calcPr calcId="152511"/>
</workbook>
</file>

<file path=xl/calcChain.xml><?xml version="1.0" encoding="utf-8"?>
<calcChain xmlns="http://schemas.openxmlformats.org/spreadsheetml/2006/main">
  <c r="AB57" i="22" l="1"/>
  <c r="AB58" i="22"/>
  <c r="AB59" i="22"/>
  <c r="AB65" i="22"/>
  <c r="AB67" i="22"/>
  <c r="AB68" i="22"/>
  <c r="AB69" i="22"/>
  <c r="AB70" i="22"/>
  <c r="AB71" i="22"/>
  <c r="AB74" i="22"/>
  <c r="AB75" i="22"/>
  <c r="AB76" i="22"/>
  <c r="AB77" i="22"/>
  <c r="AB78" i="22"/>
  <c r="AB79" i="22"/>
  <c r="AB84" i="22"/>
  <c r="AA89" i="22"/>
  <c r="AB89" i="22" s="1"/>
  <c r="AB90" i="22"/>
  <c r="AB92" i="22"/>
  <c r="AA98" i="22"/>
  <c r="AB98" i="22" s="1"/>
  <c r="AB99" i="22"/>
  <c r="AB100" i="22"/>
  <c r="AB102" i="22"/>
  <c r="AA106" i="22"/>
  <c r="AB106" i="22" s="1"/>
  <c r="AA108" i="22"/>
  <c r="AB108" i="22" s="1"/>
  <c r="AB109" i="22"/>
  <c r="AA45" i="22"/>
  <c r="AB45" i="22" s="1"/>
  <c r="AB43" i="22"/>
  <c r="AB42" i="22"/>
  <c r="AB41" i="22"/>
  <c r="AB34" i="22"/>
  <c r="AB28" i="22"/>
  <c r="AB27" i="22"/>
  <c r="AB26" i="22"/>
  <c r="AB25" i="22"/>
  <c r="AB24" i="22"/>
  <c r="AA20" i="22"/>
  <c r="AB20" i="22" s="1"/>
  <c r="AB18" i="22"/>
  <c r="AB17" i="22"/>
  <c r="AB16" i="22"/>
  <c r="AB13" i="22"/>
  <c r="AB12" i="22"/>
  <c r="AB11" i="22"/>
  <c r="Z110" i="22" l="1"/>
  <c r="Z109" i="22"/>
  <c r="Y108" i="22"/>
  <c r="Z108" i="22" s="1"/>
  <c r="Y106" i="22"/>
  <c r="Z106" i="22" s="1"/>
  <c r="AI102" i="22"/>
  <c r="Z102" i="22"/>
  <c r="Z101" i="22"/>
  <c r="X101" i="22"/>
  <c r="V101" i="22"/>
  <c r="AI100" i="22"/>
  <c r="Z100" i="22"/>
  <c r="AI99" i="22"/>
  <c r="Z99" i="22"/>
  <c r="Y98" i="22"/>
  <c r="Z98" i="22" s="1"/>
  <c r="Z92" i="22"/>
  <c r="Z91" i="22"/>
  <c r="Y89" i="22"/>
  <c r="Z89" i="22" s="1"/>
  <c r="Y88" i="22"/>
  <c r="Z88" i="22" s="1"/>
  <c r="Z86" i="22"/>
  <c r="Z85" i="22"/>
  <c r="AI84" i="22"/>
  <c r="Z84" i="22"/>
  <c r="AI83" i="22"/>
  <c r="Z83" i="22"/>
  <c r="V82" i="22"/>
  <c r="V81" i="22"/>
  <c r="V80" i="22"/>
  <c r="Z79" i="22"/>
  <c r="X79" i="22"/>
  <c r="V79" i="22"/>
  <c r="Z78" i="22"/>
  <c r="X78" i="22"/>
  <c r="V78" i="22"/>
  <c r="Z77" i="22"/>
  <c r="X77" i="22"/>
  <c r="V77" i="22"/>
  <c r="Z76" i="22"/>
  <c r="V76" i="22"/>
  <c r="Z75" i="22"/>
  <c r="V75" i="22"/>
  <c r="Z74" i="22"/>
  <c r="X74" i="22"/>
  <c r="V74" i="22"/>
  <c r="V73" i="22"/>
  <c r="Z72" i="22"/>
  <c r="X72" i="22"/>
  <c r="V72" i="22"/>
  <c r="X71" i="22"/>
  <c r="V71" i="22"/>
  <c r="Z70" i="22"/>
  <c r="X70" i="22"/>
  <c r="V70" i="22"/>
  <c r="Z69" i="22"/>
  <c r="X69" i="22"/>
  <c r="V69" i="22"/>
  <c r="Z68" i="22"/>
  <c r="X68" i="22"/>
  <c r="V68" i="22"/>
  <c r="Z67" i="22"/>
  <c r="X67" i="22"/>
  <c r="V67" i="22"/>
  <c r="Z66" i="22"/>
  <c r="X66" i="22"/>
  <c r="V66" i="22"/>
  <c r="V65" i="22"/>
  <c r="Z64" i="22"/>
  <c r="V64" i="22"/>
  <c r="Z63" i="22"/>
  <c r="X63" i="22"/>
  <c r="V63" i="22"/>
  <c r="V62" i="22"/>
  <c r="V61" i="22"/>
  <c r="V60" i="22"/>
  <c r="Z59" i="22"/>
  <c r="X59" i="22"/>
  <c r="V59" i="22"/>
  <c r="Z58" i="22"/>
  <c r="X58" i="22"/>
  <c r="V58" i="22"/>
  <c r="Z57" i="22"/>
  <c r="X57" i="22"/>
  <c r="Z11" i="22"/>
  <c r="AI11" i="22"/>
  <c r="Z12" i="22"/>
  <c r="AI12" i="22"/>
  <c r="Z13" i="22"/>
  <c r="AI13" i="22"/>
  <c r="W14" i="22"/>
  <c r="Y15" i="22"/>
  <c r="Z15" i="22" s="1"/>
  <c r="AJ15" i="22"/>
  <c r="Z16" i="22"/>
  <c r="AI16" i="22"/>
  <c r="Z17" i="22"/>
  <c r="AI17" i="22"/>
  <c r="V18" i="22"/>
  <c r="X18" i="22"/>
  <c r="Z18" i="22"/>
  <c r="AJ19" i="22"/>
  <c r="Y20" i="22"/>
  <c r="Z20" i="22" s="1"/>
  <c r="Z22" i="22"/>
  <c r="AI22" i="22"/>
  <c r="Z23" i="22"/>
  <c r="Z24" i="22"/>
  <c r="AI24" i="22"/>
  <c r="AK24" i="22"/>
  <c r="Z25" i="22"/>
  <c r="AI25" i="22"/>
  <c r="AK25" i="22"/>
  <c r="Z26" i="22"/>
  <c r="AI26" i="22"/>
  <c r="AK26" i="22"/>
  <c r="Z27" i="22"/>
  <c r="AI27" i="22"/>
  <c r="AK27" i="22"/>
  <c r="Z28" i="22"/>
  <c r="AI28" i="22"/>
  <c r="AK28" i="22"/>
  <c r="Z29" i="22"/>
  <c r="AI29" i="22"/>
  <c r="AK29" i="22"/>
  <c r="V34" i="22"/>
  <c r="X34" i="22"/>
  <c r="Z34" i="22"/>
  <c r="V35" i="22"/>
  <c r="X35" i="22"/>
  <c r="Z35" i="22"/>
  <c r="Y39" i="22"/>
  <c r="Z39" i="22" s="1"/>
  <c r="Y40" i="22"/>
  <c r="Z40" i="22" s="1"/>
  <c r="Z41" i="22"/>
  <c r="Z42" i="22"/>
  <c r="Z43" i="22"/>
  <c r="BC47" i="22"/>
  <c r="BC48" i="22"/>
  <c r="AJ28" i="22" l="1"/>
  <c r="AJ24" i="22"/>
  <c r="AJ25" i="22"/>
  <c r="AJ27" i="22"/>
  <c r="AJ29" i="22"/>
  <c r="AJ26" i="22"/>
  <c r="BB105" i="5"/>
  <c r="BB104" i="5"/>
  <c r="AS104" i="5"/>
  <c r="Y102" i="5" l="1"/>
  <c r="Y98" i="5"/>
  <c r="Y97" i="5"/>
  <c r="Y96" i="5"/>
  <c r="Y95" i="5"/>
  <c r="X94" i="5"/>
  <c r="Y94" i="5"/>
  <c r="X93" i="5"/>
  <c r="Y93" i="5" s="1"/>
  <c r="X92" i="5"/>
  <c r="Y92" i="5" s="1"/>
  <c r="X87" i="5"/>
  <c r="Y87" i="5" s="1"/>
  <c r="Y86" i="5"/>
  <c r="W86" i="5"/>
  <c r="U86" i="5"/>
  <c r="Y85" i="5"/>
  <c r="W85" i="5"/>
  <c r="U85" i="5"/>
  <c r="AH77" i="5"/>
  <c r="Y77" i="5"/>
  <c r="Y76" i="5"/>
  <c r="W76" i="5"/>
  <c r="U76" i="5"/>
  <c r="AJ75" i="5"/>
  <c r="AH75" i="5"/>
  <c r="AI75" i="5" s="1"/>
  <c r="Y75" i="5"/>
  <c r="AJ74" i="5"/>
  <c r="AH74" i="5"/>
  <c r="AI74" i="5" s="1"/>
  <c r="Y74" i="5"/>
  <c r="AJ73" i="5"/>
  <c r="AH73" i="5"/>
  <c r="AI73" i="5" s="1"/>
  <c r="Y73" i="5"/>
  <c r="AJ72" i="5"/>
  <c r="AH72" i="5"/>
  <c r="AI72" i="5" s="1"/>
  <c r="Y72" i="5"/>
  <c r="AJ71" i="5"/>
  <c r="AH71" i="5"/>
  <c r="AI71" i="5" s="1"/>
  <c r="Y71" i="5"/>
  <c r="AJ70" i="5"/>
  <c r="AH70" i="5"/>
  <c r="AI70" i="5" s="1"/>
  <c r="Y70" i="5"/>
  <c r="Y69" i="5"/>
  <c r="AH68" i="5"/>
  <c r="Y68" i="5"/>
  <c r="AH67" i="5"/>
  <c r="Y67" i="5"/>
  <c r="AH66" i="5"/>
  <c r="Y66" i="5"/>
  <c r="AH65" i="5"/>
  <c r="Y65" i="5"/>
  <c r="X64" i="5"/>
  <c r="Y64" i="5" s="1"/>
  <c r="Y57" i="5"/>
  <c r="Y56" i="5"/>
  <c r="X54" i="5"/>
  <c r="Y54" i="5" s="1"/>
  <c r="X53" i="5"/>
  <c r="Y53" i="5" s="1"/>
  <c r="X52" i="5"/>
  <c r="Y52" i="5"/>
  <c r="AI50" i="5"/>
  <c r="Y49" i="5"/>
  <c r="W49" i="5"/>
  <c r="U49" i="5"/>
  <c r="AH48" i="5"/>
  <c r="Y48" i="5"/>
  <c r="AH47" i="5"/>
  <c r="Y47" i="5"/>
  <c r="AI46" i="5"/>
  <c r="X46" i="5"/>
  <c r="Y46" i="5" s="1"/>
  <c r="Y45" i="5"/>
  <c r="Y44" i="5"/>
  <c r="V43" i="5"/>
  <c r="AH42" i="5"/>
  <c r="Y42" i="5"/>
  <c r="AH41" i="5"/>
  <c r="Y41" i="5"/>
  <c r="AH40" i="5"/>
  <c r="Y40" i="5"/>
  <c r="AH39" i="5"/>
  <c r="Y39" i="5"/>
  <c r="AH38" i="5"/>
  <c r="Y38" i="5"/>
  <c r="U36" i="5"/>
  <c r="U35" i="5"/>
  <c r="U34" i="5"/>
  <c r="Y33" i="5"/>
  <c r="W33" i="5"/>
  <c r="U33" i="5"/>
  <c r="Y32" i="5"/>
  <c r="W32" i="5"/>
  <c r="U32" i="5"/>
  <c r="Y31" i="5"/>
  <c r="W31" i="5"/>
  <c r="U31" i="5"/>
  <c r="Y30" i="5"/>
  <c r="U30" i="5"/>
  <c r="Y29" i="5"/>
  <c r="U29" i="5"/>
  <c r="Y28" i="5"/>
  <c r="W28" i="5"/>
  <c r="U28" i="5"/>
  <c r="Z27" i="5"/>
  <c r="U27" i="5"/>
  <c r="Y26" i="5"/>
  <c r="W26" i="5"/>
  <c r="U26" i="5"/>
  <c r="W25" i="5"/>
  <c r="U25" i="5"/>
  <c r="Y24" i="5"/>
  <c r="W24" i="5"/>
  <c r="U24" i="5"/>
  <c r="Y23" i="5"/>
  <c r="W23" i="5"/>
  <c r="U23" i="5"/>
  <c r="Y22" i="5"/>
  <c r="W22" i="5"/>
  <c r="U22" i="5"/>
  <c r="Y21" i="5"/>
  <c r="W21" i="5"/>
  <c r="U21" i="5"/>
  <c r="Y20" i="5"/>
  <c r="W20" i="5"/>
  <c r="U20" i="5"/>
  <c r="U19" i="5"/>
  <c r="Y18" i="5"/>
  <c r="U18" i="5"/>
  <c r="Y17" i="5"/>
  <c r="W17" i="5"/>
  <c r="U17" i="5"/>
  <c r="U16" i="5"/>
  <c r="U15" i="5"/>
  <c r="U14" i="5"/>
  <c r="Y13" i="5"/>
  <c r="W13" i="5"/>
  <c r="U13" i="5"/>
  <c r="Y12" i="5"/>
  <c r="W12" i="5"/>
  <c r="U12" i="5"/>
  <c r="Y11" i="5"/>
  <c r="W11" i="5"/>
</calcChain>
</file>

<file path=xl/sharedStrings.xml><?xml version="1.0" encoding="utf-8"?>
<sst xmlns="http://schemas.openxmlformats.org/spreadsheetml/2006/main" count="8942" uniqueCount="1560">
  <si>
    <t>Garantizar_la_sostenibilidad_de_la_oferta_cultural_recreativa_deportiva_y_ecológica_por_medio_de_procesos_culturales_incluyentes_y_de_calidad_en_todos_los_ámbitos_territoriales_sin_restricciones_de_acceso_utilizando_la_infraestructura_existente_y_fomentando_nuevos_espacios_con_garantía_de_las_condiciones_necesarias_para_su_disfrute</t>
  </si>
  <si>
    <t>Desarrollar_en_las_localidades_mecanismos_operativos_para_el_estímulo_de_las_actividades_deportivas_y_recreativas</t>
  </si>
  <si>
    <t>Incentivar_promover_y_desarrollar_el_uso_de_tecnologías_limpias_o_amigables_con_el_entorno_urbano_y/o_rural</t>
  </si>
  <si>
    <t>Generar_acuerdos_que_faciliten_el_cumplimiento_del_derecho_a_la_libre_movilidad_y_el_derecho_a_la_seguridad_de_los_y_las_jóvenes_en_los_espacios_públicos_y_sus_territorios</t>
  </si>
  <si>
    <t>Promover_fortalecer_y_apoyar_diferentes_formas_de_participación_y_organización_juvenil_con_el_acompañamiento_y_asistencia_técnica_de_instituciones_distritales_y_locales_con_el_fin_de_fortalecer_su_capacidad_de_gestión_administrativa_y_política</t>
  </si>
  <si>
    <t>Crear_planes_programas_y_proyectos_orientados_a_la_restitución_de_los_derechos_de_los_y_las_jóvenes_en_conflicto_con_la_ley_desvinculados_y_reincorporados_jóvenes_en_condición_de_desplazamiento_habitantes_de_la_calle_y_trabajadoras_y_trabajadores_sexuales_a_través_de_la_educación_la_capacitación_para_el_trabajo_la_orientación_psicológica_y_la_ampliación_de_oportunidades_productivas_y_de_generación_de_ingresos</t>
  </si>
  <si>
    <t>Dotar_y_mejorar_la_infraestructura_de_las_instituciones_de_educación_formal_y_para_el_trabajo_y_desarrollo_humano_garantizando_espacios_adecuados_para_un_óptimo_desarrollo_académico_y_personal_de_las_y_los_jóvenes_bogotanos_incluyendo_condiciones_especificas_de_equipamiento_medios_de_comunicación_y_talento_humano_que_permitan_la_accesibilidad_y_permanencia_de_la_población_joven_en_situación_de_discapacidad_con_talentos_o_capacidades_excepcionales_NEE_y_de_grupos_étnicos</t>
  </si>
  <si>
    <t>Crear_y_fortalecer_mecanismos_efectivos_de_información_sostenibilidad_seguimiento_evaluación_y_de_comunicación_sobre_la_oferta_y_demanda_laboral_y_formativa_en_el_ámbito_del_trabajo</t>
  </si>
  <si>
    <t>Crear_servicios_de_atención_en_salud_especializados_para_los_y_las_jóvenes_que_cuenten_con_infraestructura_física_en_cantidad_y_calidad_suficiente_con_accesibilidad_para_población_en_situación_de_discapacidad_y_equipos_de_profesionales_de_diferentes_disciplinas_que_brinden_atención_integral</t>
  </si>
  <si>
    <t>Democratizar_y_masificar_la_participación_de_los_y_las_jóvenes_en_las_distintas_acciones_de_la_oferta_cultural_y_turística_de_la_ciudad_mediante_procesos_de_formación_y_estímulo_a_la_participación_para_el_disfrute_en_la_creación_y_producción_de_bienes_y_servicios_culturales_mediante_la_educación_formal_para_el_trabajo_y_el_Desarrollo_Humano_e_informal</t>
  </si>
  <si>
    <t>Garantizar_el_desarrollo_y_ejecución_de_planes_y_proyectos_de_recreación_pasiva_activa_cultural_ecoturística_y_educativa_en_función_del_sano_aprovechamiento_del_tiempo_libre</t>
  </si>
  <si>
    <t>Reconocer_y_fortalecer_la_dinámica_ambiental_en_la_ciudad_región_en_el_contexto_de_las_relaciones_urbanos-rurales_de_Bogotá</t>
  </si>
  <si>
    <t>Diseñar_modelos_de_prevención_y_fortalecer_proyectos_y_programas_de_atención_integral_orientados_a_la_protección_y_restitución_de_los_derechos_de_los_y_las_jóvenes_víctimas_de_las_violencias_intrafamiliar_sexual_y_escolar</t>
  </si>
  <si>
    <t>Promover_la_participación_de_los_y_las_jóvenes_en_los_Consejos_de_Juventud_y_fortalecer_la_gestión_de_esta_instancia_con_el_fin_de_garantizar_su_interlocución_y_representación_en_la_ciudad</t>
  </si>
  <si>
    <t>Fortalecer_el_entorno_familiar_con_el_fin_de_brindar_y_satisfacer_las_condiciones_y_necesidades_de_afecto_seguridad_reconocimiento_inclusión_y_autorrealización_de_los_y_las_jóvenes_al_igual_que_los_valores_y_principios_que_les_permitan_contribuir_efectivamente_a_la_sociedad</t>
  </si>
  <si>
    <t>Diseñar_currículos_acordes_a_las_necesidades_de_desarrollo_de_la_ciudad_y_el_país_en_el_marco_del_respeto_por_los_Derechos_Humanos_que_conlleven_a_elevar_la_calidad_de_vida_de_la_sociedad_y_que_tengan_en_cuenta_las_particularidades_de_las_diferentes_poblaciones_jóvenes_y_zonas_de_Bogotá</t>
  </si>
  <si>
    <t>Propender_por_las_garantías_y_estabilidad_laboral_en_condiciones_dignas_orientadas_a_la_disminución_del_subempleo_y_el_empleo_informal_así_como_al_mejoramiento_de_las_condiciones_del_empleo_formal</t>
  </si>
  <si>
    <t>Promoción_de_los_derechos_sexuales_y_reproductivos_de_los_y_las_jóvenes_y_la_prevención_de_los_embarazos_la_maternidad_y_la_paternidad_no_deseadas_las_infecciones_de_transmisión_sexual_el_VIH/SIDA_el_aborto_y_demás_eventos_que_afectan_la_salud_sexual_y_reproductiva_de_los_y_las_jóvenes</t>
  </si>
  <si>
    <t>Propiciar_intercambios_culturales_e_interculturales_entre_jóvenes_garantizando_la_inclusión_de_la_diversidad_el_patrimonio_cultural_y_artístico_el_turismo_y_la_memoria_histórica_teniendo_en_cuenta_los_contextos_globales_y_regionales_que_afectan_la_vida_social_política_económica_y_cultural_de_la_juventud_bogotana</t>
  </si>
  <si>
    <t>Promover_el_emprendimiento_recreodeportivo_y_las_formas_de_organización_juvenil_vinculadas_con_estos_intereses_incentivando_la_formación_y_participación_juvenil</t>
  </si>
  <si>
    <t>Propender_por_la_creación_de_espacios_de_incidencia_control_y_evaluación_de_las_Políticas_Públicas_Ambientales_Plan_de_Ordenamiento_Territorial_y_planes_maestros_por_parte_de_la_población_juvenil_de_Bogotá</t>
  </si>
  <si>
    <t>Promover_y_garantizar_el_respeto_de_los_derechos_humanos_de_la_comunidad_juvenil_por_parte_de_los_actores_armados_legales_e_ilegales</t>
  </si>
  <si>
    <t>Promover_y_apoyar_el_desarrollo_de_medios_alternativos_de_comunicación_tanto_en_el_ámbito_local_como_en_el_distrital_creados_por_los_y_las_jóvenes_en_un_lenguaje_juvenil_garantizando_así_el_acceso_manejo_y_difusión_de_la_información_de_interés_de_y_para_la_juventud_con_el_fin_de_fortalecer_la_participación_y_el_conocimiento_de_derechos_y_deberes</t>
  </si>
  <si>
    <t>Generar_estrategias_de_comunicación_y_espacios_de_participación_que_fomenten_el_diálogo_intergeneracional_intercultural_interorganizacional_así_como_el_reconocimiento_de_las_distintas_culturas_juveniles_de_la_ciudad_y_sus_territorios_simbólicos_en_el_marco_del_respeto_a_la_diversidad_la_convivencia_y_la_resolución_pacífica_de_los_conflictos</t>
  </si>
  <si>
    <t>Garantizar_que_las_instituciones_de_educación_formal_y_para_el_trabajo_y_Desarrollo_Humano_cuenten_con_el_personal_docente_suficiente_actualizado_con_formación_en_pedagogía_y_cualificado_en_conocimientos_acordes_a_las_necesidades_de_los_y_las_jóvenes</t>
  </si>
  <si>
    <t>Promover_el_fortalecimiento_de_la_producción_y_comercialización_local_distrital_regional_nacional_e_internacional_de_los_bienes_y_servicios_de_iniciativa_juvenil_y_su_articulación_a_los_mercados_local_distrital_nacional_e_internacional</t>
  </si>
  <si>
    <t>Garantizar_las_condiciones_para_la_seguridad_alimentaria_de_los_y_las_jóvenes_de_la_ciudad_que_se_encuentren_en_un_alto_grado_de_vulnerabilidad_económica</t>
  </si>
  <si>
    <t xml:space="preserve">Generar_procesos_de_creación_ampliación_adecuación_actualización_mantenimiento_y_preservación_de_la_infraestructura_cultural_en_cada_uno_de_los_ámbitos_territoriales_de_la_ciudad._
Propiciar_la_participación_efectiva_de_los_y_las_jóvenes_en_los_medios_de_comunicación_e_información_masiva_para_contribuir_al_reconocimiento_social_de_las_expresiones_y_culturas_juveniles_con_el_fin_de_promover_la_ciudadanía_cultural_activa
</t>
  </si>
  <si>
    <t>Apoyar_promover_y_acompañar_el_talento_deportivo_de_los_y_las_jóvenes_de_la_cuidad_a_través_de_programas_y_proyectos_para_su_formación_integral</t>
  </si>
  <si>
    <t>Promover_espacios_de_acción_y_participación_entre_comunidad_Estado_y_otros_actores_para_la_gestión_ambiental_del_Distrito_Capital</t>
  </si>
  <si>
    <t>Garantizar_la_implementación_de_programas_y_proyectos_especiales_para_las_y_los_jóvenes_que_se_encuentran_en_situación_de_privación_de_la_libertad_habitantes_de_la_calle_o_en_proceso_de_resocialización</t>
  </si>
  <si>
    <t>Promover_desde_el_sistema_educativo_una_formación_política_y_de_liderazgo_de_fácil_acceso_a_la_población_joven_teniendo_en_cuenta_componentes_investigativos_reflexivos_críticos_y_propositivos._Lo_anterior_con_el_fin_de_cualificar_esta_práctica_en_los_y_las_estudiantes_de_tal_forma_que_generen_procesos_de_organización_en_los_colegios_barrios_y_localidades_así_como_a_nivel_distrital</t>
  </si>
  <si>
    <t>Sensibilizar_y_educar_a_los_medios_de_comunicación_servidores_públicos_miembros_de_la_comunidad_educativa_autoridades_policiales_y_militares_y_en_general_a_todas_aquellas_instituciones_y/u_organizaciones_que_trabajan_con_y_para_los_y_las_jóvenes_en_temas_relacionados_con_el_cumplimiento_de_los_derechos_humanos_con_el_fin_de_garantizar_un_trato_no_excluyente_que_reconozca_las_necesidades_y_especificidades_de_la_población_juvenil_en_Bogotá</t>
  </si>
  <si>
    <t>Promover_alternativas_de_aprendizaje_y_formación_educativa_y_laboral_tanto_en_la_jornada_escolar_como_extraescolar_mediante_la_apropiación_de_diferentes_escenarios_y_programas_educativos</t>
  </si>
  <si>
    <t>Fomentar_alianzas_y_convenios_entre_el_sector_público_y_el_sector_privado_en_los_diferentes_ámbitos_territoriales_que_apunten_a_la_formación_de_una_cultura_para_el_trabajo_a_la_generación_de_empleo_a_la_investigación_en_el_ámbito_productivo_al_desarrollo_de_habilidades_para_los_y_las_jóvenes_con_cualidades_investigativas_y_al_apoyo_de_iniciativas_productivas_juveniles</t>
  </si>
  <si>
    <t>Promoción_de_la_salud_mental_y_prevención_tratamiento_y_rehabilitación_de_los_principales_eventos_que_alteran_la_salud_mental_de_los_y_las_jóvenes_como:_consumo_de_sustancias_psicoactivas_suicidio_violencia_intrafamiliar_violencia_abuso_y_explotación_sexual</t>
  </si>
  <si>
    <t>Establecer_planes_programas_y_proyectos_dirigidos_al_fortalecimiento_del_emprendimiento_turístico_juvenil_promoviendo_el_respeto_de_la_diversidad_el_medio_ambiente_la_cultura_y_la_protección_de_la_riqueza_de_la_cultural_y_patrimonial_de_la_ciudad</t>
  </si>
  <si>
    <t>Garantizar_que_las_instituciones_educativas_tengan_espacios_de_esparcimiento_donde_se_pueda_realizar_actividades_físicas_tanto_deportivas_como_lúdicas</t>
  </si>
  <si>
    <t>Contribuir_al_fortalecimiento_de_las_localidades_y_a_la_descentralización_y_gestión_de_la_participación_juvenil_encaminada_a_abordar_la_problemática_ambiental_y_el_hábitat_urbano</t>
  </si>
  <si>
    <t>Fortalecer_programas_orientados_al_monitoreo_del_comportamiento_de_la_violencia_y_de_la_participación_de_los_y_las_jóvenes_en_éstos</t>
  </si>
  <si>
    <t>Crear_condiciones_que_garanticen_la_participación_e_igualdad_en_el_acceso_de_las_mujeres_jóvenes_población_étnica_jóvenes_en_situación_de_desplazamiento_de_discapacidad_y_jóvenes_LGBT_a_espacios_de_poder_planificación_decisión_y_control</t>
  </si>
  <si>
    <t>Promover_la_investigación_con_especial_énfasis_en_el_seguimiento_y_monitoreo_de_violaciones_a_los_derechos_humanos_y_situaciones_de_exclusión_social_de_la_población_joven_que_se_encuentra_en_condición_de_vulnerabilidad_socioeconómica_política_y_cultural</t>
  </si>
  <si>
    <t>Promover_y_fortalecer_la_enseñanza_de_una_segunda_lengua_en_los_y_las_jóvenes_de_la_ciudad</t>
  </si>
  <si>
    <t>Garantizar_el_respeto_de_los_derechos_humanos_de_los_y_las_jóvenes_que_participan_en_movilizaciones_juveniles_encaminadas_demandar_condiciones_laborales_dignas_y_justas_sin_ser_juzgados_ni_señalados</t>
  </si>
  <si>
    <t>Fomentar_el_monitoreo_continuo_de_los_indicadores_sobre_los_principales_procesos_que_deterioran_la_salud_de_los_y_las_jóvenes_como:_nutrición_consumo_de_sustancias_psicoactivas_sexualidad_salud_mental_entre_otros_con_el_fin_de_proyectar_las_acciones_que_permitan_mejorar_estilos_de_vida_que_impacten_positivamente_estas_situaciones</t>
  </si>
  <si>
    <t>Establecer_planes_programas_y_proyectos_orientados_a_divulgar_entre_los_jóvenes_los_valores_del_patrimonio_para_garantizar_su_identificación_valoración_y_respeto_en_aras_de_generar_conciencia_y_orgullo_en_relación_a_nuestra_identidad_y_herencia_reflejada_en_las_expresiones_del_patrimonio_tangible_e_intangible</t>
  </si>
  <si>
    <t>Generar_un_proceso_masivo_de_capacitación_para_deportistas_líderes_gestores_deportivos_jueces_administradores_e_instructores_que_incluya_una_formación_básica_en_ética_y_valores_deportivos_a_fin_de_aportar_a_la_disminución_de_prácticas_violentas_en_torno_al_deporte</t>
  </si>
  <si>
    <t>Impulsar_el_establecimiento_de_planes_programas_y_proyectos_para_la_protección_del_ambiente_como_parte_del_patrimonio_natural_social_y_cultural_de_los_y_las_jóvenes</t>
  </si>
  <si>
    <t>Fomentar_y_propender_por_la_ampliación_de_espacios_de_voluntariado_juvenil_con_el_fin_de_fortalecer_una_ciudadanía_activa_en_función_de_la_construcción_del_proyecto_de_vida_individual_y_colectivo_de_los_y_las_jóvenes</t>
  </si>
  <si>
    <t>Promover_y_proteger_la_propiedad_intelectual_de_los_y_las_jóvenes_que_desarrollen_estudios_iniciativas_y_trabajos_de_investigación_y_estimular_los_incentivos_para_el_fortalecimiento_y_reconocimiento_de_las_habilidades_el_desempeño_académico_o_social_y_los_talentos_juveniles_en_las_instituciones_educativas</t>
  </si>
  <si>
    <t>Apoyar_las_iniciativas_de_los_y_las_jóvenes_rurales_y_urbanos_de_Bogotá_que_estén_orientadas_a_la_productividad_competitividad_generación_de_empleo_cadenas_productivas_desarrollos_de_tecnología_y_prestación_de_servicios_sociales_con_recursos_económicos_provenientes_de_instancias_gubernamentales_no_gubernamentales_y_del_sector_privado_sin_que_ello_implique_favorecer_la_deserción_escolar</t>
  </si>
  <si>
    <t>Acompañar_a_las_organizaciones_culturales_mediante_el_otorgamiento_de_apoyos_técnicos_financieros_y_conceptuales_para_fortalecer_sus_capacidades_para_el_emprendimiento_de_proyectos_culturales_y_sus_sostenibilidad_social_y_económica</t>
  </si>
  <si>
    <t>Promover_en_el_sector_rural_la_dotación_de_escenarios_e_infraestructura_adecuada_para_la_práctica_de_la_recreación_y_el_deporte_así_como_fomentar_la_creación_de_escuelas_de_formación_artístico-deportiva</t>
  </si>
  <si>
    <t>Estructurar_planes_integrales_de_manejo_de_residuos_sólidos_orgánicos_e_inorgánicos_en_los_que_las_y_los_jóvenes_puedan_participar_activamente_orientando_sus_acciones_a_la_corresponsabilidad_en_el_manejo_ambiental_de_la_ciudad</t>
  </si>
  <si>
    <t>Fomentar_la_investigación_periódica_en_torno_a_las_habilidades_potencialidades_necesidades_iniciativas_deberes_y_derechos_de_la_juventud_a_nivel_local_y_distrital_con_el_fin_de_construir_insumos_para_la_creación_y_mejoramiento_de_estrategias_de_participación_juvenil</t>
  </si>
  <si>
    <t>Orientar_a_las_instituciones_educativas_para_que_diseñen_estrategias_de_evaluación_y_renovación_participativa_de_sus_mecanismos_de_regulación_como_son_el_Proyecto_Educativo_Institucional_PEI_el_manual_de_convivencia_entre_otros_y_armonizarlos_con_los_lineamientos_de_la_Política_Publica_de_Juventud</t>
  </si>
  <si>
    <t>Impulsar_la_reglamentación_de_programas_planes_proyectos_acuerdos_normas_y_leyes_relacionadas_con_la_generación_de_ingresos_la_empleabilidad_y_el_derecho_al_trabajo_juvenil_con_la_participación_de_los_y_las_jóvenes</t>
  </si>
  <si>
    <t>Garantizar_el_uso_efectivo_de_los_programas_orientados_a_la_formación_deportiva_que_se_creen_desde_las_entidades_y_la_comunidad_adoptando_mecanismos_eficaces_de_información_y_divulgación_para_que_la_oferta_no_exceda_la_demanda</t>
  </si>
  <si>
    <t>Propugnar_por_la_acción_integral_de_las_entidades_en_las_zonas_rurales_del_Distrito_Capital_en_beneficio_de_la_población_joven</t>
  </si>
  <si>
    <t>Fortalecer_la_participación_democrática_de_los_estudiantes_en_las_instancias_del_gobierno_escolar_y_otros_espacios_de_organización_escolar_juvenil_apoyando_sus_iniciativas</t>
  </si>
  <si>
    <t>Crear_e_impulsar_leyes_acuerdos_normas_planes_proyectos_y_programas_que_prevengan_y_erradiquen_la_explotación_laboral_infantil_y_juvenil_fortaleciendo_las_diferentes_estructuras_y_mecanismos_comunitarios_e_institucionales_que_permitan_la_identificación_de_dichos_casos</t>
  </si>
  <si>
    <t>Garantizar_la_divulgación_promoción_y_continuidad_de_la_recreación_y_los_deportes_étnicos_y_culturales_tradicionales_conservando_la_diversidad_de_las_prácticas_recreodeprotivas_y_ampliando_la_oferta_de_uso_y_práctica_de_estos</t>
  </si>
  <si>
    <t>Propiciar_e_incidir_en_planes_programas_y_proyectos_urbanísticos_para_el_beneficio_de_los_y_las_jóvenes_en_situación_de_discapacidad</t>
  </si>
  <si>
    <t>Diseñar_estrategias_para_que_el_servicio_social_estudiantil_se_convierta_en_un_espacio_de_sensibilización_y_formación_social_y_comunitaria</t>
  </si>
  <si>
    <t>Promover_la_creación_de_escenarios_y_escuelas_orientados_a_cubrir_la_demanda_sobre_deportes_múltiples_como_lo_son_los_deportes_extremos</t>
  </si>
  <si>
    <t>Fomentar_el_establecimiento_y_consolidación_de_programas_de_vivienda_y_hábitat_para_los_y_las_jóvenes_especialmente_en_situación_de_discapacidad_desplazamiento_vulnerabilidad_económica_y_ambiental</t>
  </si>
  <si>
    <t>Fomentar_la_transformación_pedagógica_de_la_escuela_y_la_enseñanza_teniendo_en_cuenta_la_experiencia_y_la_práctica_cotidiana_con_el_fin_de_permitir_a_los_y_las_jóvenes_reconocer_y_relacionarse_con_su_entorno_generando_procesos_críticos_reflexivos_y_propositivos_y_apropiándose_de_herramientas_útiles_para_el_desarrollo_de_su_proyecto_de_vida_individual_y_colectivo</t>
  </si>
  <si>
    <t>Garantizar_el_desarrollo_humano_desde_la_integralidad_de_la_disciplina_deportiva_generando_alianzas_entre_las_entidades_de_la_Administración_Distrital</t>
  </si>
  <si>
    <t>Gestar_procesos_de_discusión_y_promover_acciones_concretas_acerca_de_las_políticas_y_las_disposiciones_legales_que_rigen_el_sistema_educativo_nacional_y_reevaluarlos_para_adaptarlos_a_las_necesidades_reales_de_las_y_los_jóvenes</t>
  </si>
  <si>
    <t>Promover_procesos_pedagógicos_que_permitan_rescatar_y_sensibilizar_sobre_la_historia_las_identidades_las_tradiciones_la_interculturalidad_las_Necesidades_Educativas_Especiales_la_diversidad_étnica_las_expresiones_juveniles_y_las_culturas_de_nuestros_pueblos</t>
  </si>
  <si>
    <t>Brindar_a_los_y_las_jóvenes_acceso_disfrute_uso_recreativo_y_generación_de_nuevos_conocimientos_de_las_tecnologías_de_la_comunicación_producción_información_investigación_y_del_desarrollo_científico_y_educar_sobre_el_adecuado_manejo_de_las_mismas_garantizando_que_los_contenidos_estén_a_la_vanguardia_mundial_en_materia_de_ciencia_y_tecnología</t>
  </si>
  <si>
    <t>Generar_estrategias_y_alianzas_con_la_empresa_privada_que_faciliten_el_ingreso_de_los_y_las_jóvenes_de_la_ciudad_a_la_sociedad_de_la_información_y_del_conocimiento_mediante_el_acercamiento_de_los_sistemas_de_información_y_telecomunicaciones_y_la_ampliación_en_el_acceso_tanto_a_la_educación_como_a_los_avances_tecnológicos</t>
  </si>
  <si>
    <t>Matriz de Seguimiento Políticas Públicas Poblacionales</t>
  </si>
  <si>
    <t>Entidad que diligencia</t>
  </si>
  <si>
    <t>Profesional que diligencia</t>
  </si>
  <si>
    <t>Fecha de entrega</t>
  </si>
  <si>
    <t>Política Pública</t>
  </si>
  <si>
    <t>Acciones</t>
  </si>
  <si>
    <t>Fecha de finalización</t>
  </si>
  <si>
    <t>Fecha de inicio</t>
  </si>
  <si>
    <t>Sector Distrital
(Elegir sector al que reporta)</t>
  </si>
  <si>
    <t>Otro 
(Nivel Nacional, ONG, Sociedad Civil, por favor indicar el nombre)</t>
  </si>
  <si>
    <t>Contacto</t>
  </si>
  <si>
    <t>Teléfono</t>
  </si>
  <si>
    <t xml:space="preserve">Presupuesto programado </t>
  </si>
  <si>
    <t>Semestre 1</t>
  </si>
  <si>
    <t>Semestre 2</t>
  </si>
  <si>
    <t>Importancia relativa de la acción (%)</t>
  </si>
  <si>
    <t>Tiempo de ejecución de la acción</t>
  </si>
  <si>
    <t>Dimensiones</t>
  </si>
  <si>
    <t>_02_Pilar_Democracia_Urbana</t>
  </si>
  <si>
    <t>_03_Pilar_Construcción_de_Comunidad_y_Cultura_Ciudadana</t>
  </si>
  <si>
    <t>_02_Desarrollo_integral_desde_la_gestación_hasta_la_adolescencia</t>
  </si>
  <si>
    <t>_04_Familias_protegidas_y_adaptadas_al_cambio_climático</t>
  </si>
  <si>
    <t>_05_Desarrollo_integral_para_la_felicidad_y_el_ejercicio_de_la_ciudadanía</t>
  </si>
  <si>
    <t>_06_Calidad_educativa_para_todos</t>
  </si>
  <si>
    <t>_07_Inclusión_educativa_para_la_equidad</t>
  </si>
  <si>
    <t>_08_Acceso_con_calidad_a_la_educación_superior</t>
  </si>
  <si>
    <t>_09_Atención_integral_y_eficiente_en_salud</t>
  </si>
  <si>
    <t>_11_Mejores_oportunidades_para_el_desarrollo_a_través_de_la_cultura_la_recreación_y_el_deporte</t>
  </si>
  <si>
    <t>_16_Integración_social_para_una_ciudad_de_oportunidades</t>
  </si>
  <si>
    <t>_17_Espacio_público_derecho_de_todos</t>
  </si>
  <si>
    <t>_19_Seguridad_y_convivencia_para_todos</t>
  </si>
  <si>
    <t>_21_Justicia_para_todos_consolidación_del_sistema_distrital_de_justicia</t>
  </si>
  <si>
    <t>_22_Bogotá_vive_los_derechos_humanos</t>
  </si>
  <si>
    <t xml:space="preserve">_25_Cambio_cultural_y_construcción_del_tejido_social_para_la_vida </t>
  </si>
  <si>
    <t>Política_Pública_de_Juventud</t>
  </si>
  <si>
    <t>_102_Desarrollo_integral_desde_la_gestación_hasta_la_adolescencia</t>
  </si>
  <si>
    <t>_111_Calles_Alternativas</t>
  </si>
  <si>
    <t>_117_Acceso_y_permanencia_con_enfoque_local</t>
  </si>
  <si>
    <t>_148_Seguridad_y_convivencia_para_Bogotá</t>
  </si>
  <si>
    <t>_151_Acceso_a_la_Justicia</t>
  </si>
  <si>
    <t>_112_Distrito_joven</t>
  </si>
  <si>
    <t>_157_Intervención_integral_en_territorios_y_poblaciones_priorizadas_a_través_de_cultura,_recreación_y_deporte</t>
  </si>
  <si>
    <t>Formulación PA</t>
  </si>
  <si>
    <t xml:space="preserve">Código del Proyecto 
</t>
  </si>
  <si>
    <t>Meta del Proyecto</t>
  </si>
  <si>
    <t xml:space="preserve">Presupuesto ejecutado
</t>
  </si>
  <si>
    <t xml:space="preserve">Avances frente a la meta del Proyecto 
</t>
  </si>
  <si>
    <t>Porcentaje del presupuesto programado para las acciones
(0 a 100)</t>
  </si>
  <si>
    <t>Pilar o Eje 
Plan de Desarrollo Distrital</t>
  </si>
  <si>
    <t xml:space="preserve">Programa
Plan de Desarrollo Distrital </t>
  </si>
  <si>
    <t>Proyectos Estratégicos 
Plan de Desarrollo Distrital</t>
  </si>
  <si>
    <t>Estructura de la Política</t>
  </si>
  <si>
    <t>Acciones Priorizadas</t>
  </si>
  <si>
    <t>Nombre Indicador</t>
  </si>
  <si>
    <t>Fórmula de cálculo</t>
  </si>
  <si>
    <t>Meta año 2017</t>
  </si>
  <si>
    <t>Meta año 2018</t>
  </si>
  <si>
    <t>Meta año 2019</t>
  </si>
  <si>
    <t>Meta año 2020</t>
  </si>
  <si>
    <t>Resultado indicador año 2017</t>
  </si>
  <si>
    <t>Resultado indicador año 2018</t>
  </si>
  <si>
    <t>Resultado indicador año 2019</t>
  </si>
  <si>
    <t>Resultado indicador año 2020</t>
  </si>
  <si>
    <t>Indicador por cada acción de política</t>
  </si>
  <si>
    <t>Seguimiento Indicador</t>
  </si>
  <si>
    <t>% de Avance Indicador año 2017</t>
  </si>
  <si>
    <t>% de Avance Indicador año 2018</t>
  </si>
  <si>
    <t>% de Avance Indicador año 2019</t>
  </si>
  <si>
    <t>% de Avance Indicador año 2020</t>
  </si>
  <si>
    <t>Periodo</t>
  </si>
  <si>
    <t xml:space="preserve">POLÍTICA PÚBLICA </t>
  </si>
  <si>
    <t>Observaciones</t>
  </si>
  <si>
    <t>Pilar Eje/Programa</t>
  </si>
  <si>
    <t>Programa/Proyecto</t>
  </si>
  <si>
    <t>Proyecto/Metas</t>
  </si>
  <si>
    <t>MetaR/Indicador</t>
  </si>
  <si>
    <t>zº</t>
  </si>
  <si>
    <t>Política_Pública</t>
  </si>
  <si>
    <t xml:space="preserve">_Pilar_Eje 
</t>
  </si>
  <si>
    <t>_01_Pilar_Igualdad_de_Calidad_de_Vida</t>
  </si>
  <si>
    <t>_103_Educación_inicial_de_calidad_en_el_marco_de_la_ruta_de_atención_integral_a_la_primera_infancia</t>
  </si>
  <si>
    <t>_107_Por_una_ciudad_incluyente_y_sin_barreras</t>
  </si>
  <si>
    <t>_110_Reducción_de_condiciones_de_amenaza_y_vulnerabilidad_de_los_ciudadanos</t>
  </si>
  <si>
    <t>_113_Bogotá_reconoce_a_sus_maestros_maestras_y_directivos_docentes</t>
  </si>
  <si>
    <t>_115_Fortalecimiento_institucional_desde_la_gestión_pedagógica</t>
  </si>
  <si>
    <t>_116_Uso_del_tiempo_escolar_y_jornada_única</t>
  </si>
  <si>
    <t xml:space="preserve"> _117_Acceso_y_permanencia_con_enfoque_local</t>
  </si>
  <si>
    <t>_119_Acceso_con_calidad_a_la_educación_superior</t>
  </si>
  <si>
    <t>_120_Atención_Integral_en_Salud_AIS</t>
  </si>
  <si>
    <t>_124_Formación_para_la_transformación_del_ser</t>
  </si>
  <si>
    <t>_125_Plan_Distrital_de_lectura_y_escritura</t>
  </si>
  <si>
    <t>_127_Programa_de_estímulos</t>
  </si>
  <si>
    <t>_137_Espacios_de_integración_social</t>
  </si>
  <si>
    <t>_140_Recuperación_del_patrimonio_material_de_la_ciudad</t>
  </si>
  <si>
    <t>_152_Promoción_protección_y_garantía_de_derechos_humanos</t>
  </si>
  <si>
    <t>_155_Comunicación_pública_mejor_para_todos</t>
  </si>
  <si>
    <t>_156_Cultura_ciudadana_para_la_convivencia</t>
  </si>
  <si>
    <t>_157_Intervención_integral_en_territorios_y_poblaciones_priorizadas_a_través_de_cultura_recreación_y_deporte</t>
  </si>
  <si>
    <t>_158_Valoración_y_apropiación_social_del_patrimonio_cultural</t>
  </si>
  <si>
    <t>_164_Consolidación_del_ecosistema_de_emprendimiento_y_mejoramiento_de_la_productividad_de_las_mipymes</t>
  </si>
  <si>
    <t>_168_Potenciar_el_trabajo_decente_en_la_ciudad</t>
  </si>
  <si>
    <t>_169_Mejoramiento_de_la_eficiencia_del_Sistema_de_Abastecimiento_y_Seguridad_Alimentaria</t>
  </si>
  <si>
    <t>_182_Generación_de_alternativas_de_desarrollo_sostenible_para_la_ruralidad_bogotana</t>
  </si>
  <si>
    <t>_189_Modernización_administrativa</t>
  </si>
  <si>
    <t>_193_Sistemas_de_información_para_una_política_pública_eficiente</t>
  </si>
  <si>
    <t>Sector</t>
  </si>
  <si>
    <t>_Sector_Gestión_Pública</t>
  </si>
  <si>
    <t>_Sector_Gobierno</t>
  </si>
  <si>
    <t>_Sector_Hacienda</t>
  </si>
  <si>
    <t>_Sector_Planeación</t>
  </si>
  <si>
    <t>_Sector_Desarrollo_Económico_Industria_y_Turismo</t>
  </si>
  <si>
    <t>_Sector_Educación</t>
  </si>
  <si>
    <t>_Sector_Salud</t>
  </si>
  <si>
    <t>_Sector_Integración_Social</t>
  </si>
  <si>
    <t>_Sector_Cultura_Recreación_y_Deporte</t>
  </si>
  <si>
    <t>_Sector_Ambiente</t>
  </si>
  <si>
    <t>_Sector_Movilidad</t>
  </si>
  <si>
    <t>_Sector_Hábitat</t>
  </si>
  <si>
    <t>_Sector_Mujer</t>
  </si>
  <si>
    <t>_Sector_Seguridad_Convivencia_y_Justicia</t>
  </si>
  <si>
    <t>_Sector_Gestión_Jurídica</t>
  </si>
  <si>
    <t>MR_Alcanzar_159.054_cupos_para_la_atención_integral_de_niños_y_niñas_de_primera_infancia_con_estándares_de_calidad_superiores_al_80PorCiento_en_el_ámbito_institucional.</t>
  </si>
  <si>
    <t>MR_Incrementar_a_2.000_personas_con_discapacidad_con_procesos_de_inclusión_efectivos_en_el_Distrito.</t>
  </si>
  <si>
    <t>MP_Garantizar_que_el_100PorCiento_de_los_hogares_comunitarios_FAMIS_y_sustitutos_del_ICBF_notificados_a_las_empresas_prestadoras_reciban_las_tarifas_diferenciales_de_servicios_públicos_Art_214_ Ley_1753_de_2015_Acuerdo_325_de_2008.</t>
  </si>
  <si>
    <t>MP_11.492_docentes_y_directivos_docentes_participando_en_los_diferentes_programas_de_formación_desarrollados_en_el_marco_de_la_Red_de_Innovación_del_Maestro</t>
  </si>
  <si>
    <t>MR_Disminuir_el_porcentaje_de_estudiantes_de_IED_en_nivel_insuficiente_en_la_prueba_Saber_de_lenguaje_en_grado_3_llegando_a_9PorCiento.</t>
  </si>
  <si>
    <t>MR_30PorCiento_de_matrícula_oficial_en_jornada_única.</t>
  </si>
  <si>
    <t>MP_4.449_estudiantes_en_extra_edad_que_se_atienden_en_el_sistema_educativo_mediante_modelos_flexibles_y_estrategias_semiescolarizadas</t>
  </si>
  <si>
    <t>MR_Promover__35.000_cupos_para_el_acceso_a_la_educación_superior</t>
  </si>
  <si>
    <t>MR_Reducir_para_2020_la_tasa_de_mortalidad_asociada_a_condiciones_crónicas_a_15_por_cada__100.000_menores_de_70_años.</t>
  </si>
  <si>
    <t>MR_Aumentar_a_15PorCiento_el_porcentaje_de_la_población_que_realiza_prácticas_culturales</t>
  </si>
  <si>
    <t>MR_Aumentar_a_3.2_el_promedio_de_libros_leídos_al_año_por_persona</t>
  </si>
  <si>
    <t>MR_Aumentar_a_36PorCiento_el_porcentaje_de_la_población_que_practica_algún_deporte</t>
  </si>
  <si>
    <t>MR_Ampliar_la_capacidad_instalada_de_atención_a_personas_mayores_Centro_Día_y_para_personas_con_discapacidad_Centro_Crecer_para_niños_menores_de_18_años_de_edad</t>
  </si>
  <si>
    <t>MR_Aumentar_a_19,95PorCiento_el_porcentaje_de_personas_que_asiste_a_eventos_deportivos</t>
  </si>
  <si>
    <t>MP_15.000_personas_certificadas_en_Derechos_Humanos_que_incluyen_tanto_servidores_públicos_como_ciudadanía_en_escenarios_formales</t>
  </si>
  <si>
    <t>MR_Aumentar_a_7.28PorCiento_el_porcentaje_de_personas_que_respeta_la_diferencia</t>
  </si>
  <si>
    <t>MR_Aumentar_a_48.5PorCiento_el_porcentaje_de_personas_que_perciben_el_espacio_público_como_lugar_de_expresión_cultural_y_artística_y_para_la_práctica_deportiva</t>
  </si>
  <si>
    <t>MR_Disminuir_a_48.8PorCiento_el_porcentaje_de_personas_que_no_asistieron_a_presentaciones_y_espectáculos_culturales_de_la_ciudad</t>
  </si>
  <si>
    <t>MR_Aumentar_a_14.2PorCiento_el_porcentaje_de_personas_muy_satisfechas_con_la_oferta_deportiva_y_recreativa_de_su_barrio</t>
  </si>
  <si>
    <t>MP_Atender_320_emprendimientos_de_oportunidad</t>
  </si>
  <si>
    <t>MP_Vincular_4.250_personas_laboralmente</t>
  </si>
  <si>
    <t>MP__Capacitar_5.000_tenderos_y/o_actores_del_sistema_de_abastecimiento_presencial_y/o_virtualmente</t>
  </si>
  <si>
    <t>MR_Alcanzar_un_aumento_del_20PorCiento_en_al_menos_uno_de_los_componentes_del_índice_de_sostenibilidad_de_las_unidades__productivas_intervenidas</t>
  </si>
  <si>
    <t>MR_Incrementar_en_por_lo_menos_el_10PorCiento_de_las_personas_con_discapacidad_vinculadas_laboralmente_como_servidores_públicos._A_partir_del_resultado_de_la_línea_de_base.</t>
  </si>
  <si>
    <t>MP_Realizar_100PorCiento_de_la_caracterización_de_las_personas_en_condición_de_discapacidad_sus_familias_cuidadores_y_cuidadoras_que_habitan_en_Bogotá</t>
  </si>
  <si>
    <t>Secretaría General</t>
  </si>
  <si>
    <t>Secretaría de Gobierno</t>
  </si>
  <si>
    <t>Secretarìa Hacienda</t>
  </si>
  <si>
    <t>Secretaría Planeación</t>
  </si>
  <si>
    <t>Secretarìa Desarrollo Económico</t>
  </si>
  <si>
    <t>Secretaría de Educación</t>
  </si>
  <si>
    <t>Secretaría de Salud</t>
  </si>
  <si>
    <t>Secretaría Integración Social</t>
  </si>
  <si>
    <t>Secretaría de Cultura, Recreación y Deporte</t>
  </si>
  <si>
    <t>Secretaría de Ambiente</t>
  </si>
  <si>
    <t>Secretaría de Movilidad</t>
  </si>
  <si>
    <t>Secretaría del Hábitat</t>
  </si>
  <si>
    <t>Secretaría de la Mujer</t>
  </si>
  <si>
    <t>Secretaría de Seguridad, Convivencia y Justicia</t>
  </si>
  <si>
    <t>Secretaría Jurídica Distrital</t>
  </si>
  <si>
    <t>MR_Alcanzar_232.687_cupos_para_la_atención_integral_de_niños_y_niñas_de_primera_infancia_en_el_marco_de_la_RI</t>
  </si>
  <si>
    <t>MR_Porcentaje_de_personas_con_discapacidad_vinculadas_laboralmente_como_servidores_públicos</t>
  </si>
  <si>
    <t>IP_Porcentaje de hogares comunitarios, FAMIS y sustitutos del ICBF notificados, que reciben las tarifas diferenciales de servicios públicos, contenidas en el artículo 214 de la Ley 1753 de 2015 y el acuerdo 325 de 20</t>
  </si>
  <si>
    <t>IP_Número de docentes y directivos docentes con programas de formación desarrollados en el marco de la Red de Innovación del Maestro</t>
  </si>
  <si>
    <t>MR_Disminuir_el_porcentaje_de_estudiantes_de_IED_en_nivel_insuficiente_en_la_prueba_Saber_de_lenguaje_en_grado_5_llegando_a_9.5PorCiento.</t>
  </si>
  <si>
    <t>MR_35PorCiento_de_matrícula_oficial_en_actividades_de_uso_del_tiempo_escolar</t>
  </si>
  <si>
    <t>MP_20_localidades_acompañadas_en_la_implementación_y_seguimiento_de_planes_de_cobertura_educativa_acceso_y_permanencia_escolar_</t>
  </si>
  <si>
    <t>IR_Número_de_cupos_en_educación_superior_promovidos</t>
  </si>
  <si>
    <t>MR_Disminuir_hasta_en_12PorCiento_la_insatisfacción_con_el_acceso_a_la_atención_en_salud_de_los_afiliados_a_Capital_Salud_a_2020.</t>
  </si>
  <si>
    <t>MR_Aumentar_a_12PorCiento_el_porcentaje_de_personas_que_han_asistido_durante_los_últimos_12_meses_a_presentaciones_de_la_OFB</t>
  </si>
  <si>
    <t>IR_Promedio_de_libros_leídos_al_año_por_persona</t>
  </si>
  <si>
    <t>IR_Porcentaje_de_población_que_practica_algún_deporte</t>
  </si>
  <si>
    <t>MR_Adecuar_a_condiciones_de_ajuste_razonable_el_100%_de_los_centros_de_atención_a_personas_con_discapacidad</t>
  </si>
  <si>
    <t>MR_Aumentar_a_39PorCiento_el_porcentaje_de_personas_que_visita_parques_recreativos,_de_diversión_o_centros_interactivos_de_la_ciudad</t>
  </si>
  <si>
    <t>MP_30.000_personas_certificadas_promocionadas_y_sensibilizadas_en_derechos_humanos_para_la_paz_y_la_reconciliación</t>
  </si>
  <si>
    <t>IR_Porcentaje_de_personas_que_respetan_la_diferencia</t>
  </si>
  <si>
    <t>IR_Porcentaje_de_personas_que_perciben_el_espacio_público_como_lugar_de_expresión_cultural_y_artística_y_para_la_práctica_deportiva</t>
  </si>
  <si>
    <t>MR_Aumentar_a_18.82PorCiento_el_porcentaje_de_personas_que_asiste_a_la_ciclovía_de_la_ciudad</t>
  </si>
  <si>
    <t>IR_Porcentaje_de_personas_que_están_muy_satisfechas_con_la_oferta_deportiva_y_recreativa_de_su_barrio</t>
  </si>
  <si>
    <t>MP_Fortalecer_535_unidades_productivas_en_capacidades_empresariales_y/o_formalizarlas</t>
  </si>
  <si>
    <t>MP_Formar_8.500_personas_en_competencias_transversales_y/o_laborales</t>
  </si>
  <si>
    <t>IP_Número de tenderos y/o comerciantes capacitados presencial y/o virtualmente</t>
  </si>
  <si>
    <t>IR_Porcentaje_de_crecimiento_de_al_menos_uno_de_los_componentes_del_índice_de_sostenibilidad_de_las_Unidades_Productivas_Intervenidas</t>
  </si>
  <si>
    <t>IR_Porcentaje_de_personas_con_discapacidad_vinculadas_laboralmente_como_servidores_públicos</t>
  </si>
  <si>
    <t>IP_Porcentaje de avance de la caracterización de las personas en condición de discapacidad, sus familias cuidadores y cuidadoras que habitan en Bogotá</t>
  </si>
  <si>
    <t>Departamento Administrativo del Servicio Civil (DASC)</t>
  </si>
  <si>
    <t>Departamento Administrativo de la Defensoría del Espacio Público</t>
  </si>
  <si>
    <t>Fondo de Prestaciones Económicas,
Cesantías y Pensiones - FONCEP</t>
  </si>
  <si>
    <t>Instituto para la Economía Social-IPES</t>
  </si>
  <si>
    <t>Instituto Distrital para la Investigación Educativa y el Desarrollo Pedagógico - IDEP</t>
  </si>
  <si>
    <t>Fondo Financiero Distrital de Salud - FFDS</t>
  </si>
  <si>
    <t>Instituto Distrital para la Protección de la Niñez y la Juventud-IDIPRON</t>
  </si>
  <si>
    <t>Inst. Dist. de Recreación y Deporte - IDRD</t>
  </si>
  <si>
    <t>Jardín Botánico “José Celestino Mutis” -JBB</t>
  </si>
  <si>
    <t>UAE de Rehabilitación y Mantenimiento Vial - UAERMV</t>
  </si>
  <si>
    <t>UAE de Servicios Públicos-UAESP</t>
  </si>
  <si>
    <t>Unidad Administrativa Especial Cuerpo Oficial de Bomberos</t>
  </si>
  <si>
    <t>Global</t>
  </si>
  <si>
    <t>IR_Número_de_cupos_para_la_atención_integral_de_niños_y_niñas_de_primera_infancia_con_estandares_de_calidad_superiores_al_80%_en_el_ámbito_institucion</t>
  </si>
  <si>
    <t>IR_Número_de_personas_con_discapacidad_en_procesos_de_inclusión_efectivo_en_el_Distrito</t>
  </si>
  <si>
    <t>MR_Disminuir_el_porcentaje_de_estudiantes_de_IED_en_nivel_insuficiente_en_la_prueba_Saber_de_lenguaje_en_grado_9_llegando_a_9.6PorCiento.</t>
  </si>
  <si>
    <t>IR_Porcentaje_de_matrícula_oficial_en_jornada_única</t>
  </si>
  <si>
    <t>MP_100PorCiento_de_implementación_de_la_Ruta_del_Acceso_y_la_Permanencia_Escolar_no</t>
  </si>
  <si>
    <t>MP_Promover_35.000_cupos_para_el_acceso_a_la_educación_superior</t>
  </si>
  <si>
    <t>IR_Tasa_de_mortalidad_de_condiciones_crónicas_por_100.000__en_menores_de_70_años.</t>
  </si>
  <si>
    <t>IR_Porcentaje_de_población_que_realiza_prácticas_culturales</t>
  </si>
  <si>
    <t>IR_Número_de_Centros_Día_para_personas_mayores__y_Centros_Crecer.</t>
  </si>
  <si>
    <t>MR_Aumentar_a_49,7PorCiento_el_porcentaje_de_personas_que_usa_los_equipamientos_culturales_de_su_localidad</t>
  </si>
  <si>
    <t>MP_15000_personas_certificadas_en_Derechos_Humanos_que_incluyen_tanto_servidores_públicos_como_ciudadanía_en_escenarios_informales</t>
  </si>
  <si>
    <t>MR_Aumentar_a_13PorCiento_el_porcentaje_de_personas_que_están_muy_satisfechas_con_la_oferta_cultural_de_su_barrio</t>
  </si>
  <si>
    <t>IP_Número de emprendimientos de oportunidad atendidos</t>
  </si>
  <si>
    <t>MP_Remitir_desde_la_Agencia_a_empleadores_al_menos_10.000_personas_que_cumplan_con_los_perfiles_ocupacionales</t>
  </si>
  <si>
    <t>MP_Implementar_en_80_unidades_agrícolas_familiares_procesos_de_reconversión_productiva</t>
  </si>
  <si>
    <t>MP_Realizar_una_línea_de_base_de_las_personas_con_discapacidad_vinculadas_laboralmente_como_servidores_públicos_a_las_entidades_del_DistritoMP_Realizar_una_línea_de_base_de_las_personas_con_discapacidad_vinculadas_laboralmente_como_servidores_públicos_a_las_entidades_del_Distrito</t>
  </si>
  <si>
    <t>Alta Consejería Distrital de TIC</t>
  </si>
  <si>
    <t>Instituto Distrital de la Participación y Acción Comunal - IDPAC</t>
  </si>
  <si>
    <t>UAE de Catastro Distrital-UAECD</t>
  </si>
  <si>
    <t>Instituto Distrital de Turismo-IDT</t>
  </si>
  <si>
    <t>Universidad Distrital Francisco José de Caldas</t>
  </si>
  <si>
    <t>Hospitales</t>
  </si>
  <si>
    <t>Orquesta Filarmónica de Bogotá</t>
  </si>
  <si>
    <t>Instituto Distrital de Gestión de Riesgos y Cambio Climático - IDIGER (FONDIGER)</t>
  </si>
  <si>
    <t>Instituto de Desarrollo Urbano-IDU</t>
  </si>
  <si>
    <t>Caja de Vivienda Popular-CVP</t>
  </si>
  <si>
    <t>IR_Porcentaje_de_personas_con_discapacidad_en_procesos_de_inclusión_efectivo_en_el_Distrito</t>
  </si>
  <si>
    <t>MR_Disminuir_el_porcentaje_de_estudiantes_de_IED_en_nivel_insuficiente_en_la_prueba_Saber_de_matemáticas_en_grado_3_llegando_a_9.3PorCiento.</t>
  </si>
  <si>
    <t>IR_Porcentaje_de_matrícula_oficial_en_actividades_de_uso_del_tiempo_escolar</t>
  </si>
  <si>
    <t>MP_13.000_nuevos_adultos_atendidos_a_través_de_estrategias_de_alfabetización</t>
  </si>
  <si>
    <t>MP_1000_estudiantes_participantes_del_piloto_de_educación_virtual_y_blended_learning_en_el_marco_del_programa_acceso_con_calidad_a_la_educación_superior</t>
  </si>
  <si>
    <t>IR_Porcentaje_de_satisfacción_en_el_acceso_a_la_atención_en_el_marco_del_nuevo_modelo_de_atención_en_salud.</t>
  </si>
  <si>
    <t>IR_Porcentaje_de_personas_que_han_asistido_durante_los_últimos_12_meses_a_presentaciones_de_la_OFB</t>
  </si>
  <si>
    <t>IR_Número_de_centros_crecer_para_atención_a_niños_menores_de_18_años_con_discapacidad</t>
  </si>
  <si>
    <t>MR_Disminuir_a_14.83PorCiento_el_porcentaje_de_personas_que_considera_que_los_parques_han_empeorado</t>
  </si>
  <si>
    <t>MP_Atender_150_personas_de_la_población_LGBTI_a_través_del_programa_de_protección_integral_en_la_casa_refugio</t>
  </si>
  <si>
    <t>IR_Porcentaje_de_personas_que_no_asistieron_a_presentaciones_y_espectáculos_culturales_de_la_ciudad</t>
  </si>
  <si>
    <t>IP_Número de unidades productivas fortalecidas en capacidades empresariales y/o formalizadas</t>
  </si>
  <si>
    <t>IP_Número de personas vinculadas laboralmente</t>
  </si>
  <si>
    <t>IP_Número de unidades productivas con procesos de reconversión productiva implementados</t>
  </si>
  <si>
    <t>MP_Implementar_el_100PorCiento_de_la_política_pública_de_empleo</t>
  </si>
  <si>
    <t xml:space="preserve">Alta Consejería Distrital para DD de las Víctimas, la Paz y la Reconciliación </t>
  </si>
  <si>
    <t>1.Alc.Local Usaquén</t>
  </si>
  <si>
    <t>Lotería de Bogotá</t>
  </si>
  <si>
    <t>Corporación para el Desarrollo y la Productividad Bogotá Región (Invest in Bogotá)</t>
  </si>
  <si>
    <t>Capital Salud EPS-S SAS</t>
  </si>
  <si>
    <t>Inst. Dist. De Patrimonio Cultural-IDPC</t>
  </si>
  <si>
    <t>Empresa de Transporte del Tercer Milenio-Transmilenio S.A</t>
  </si>
  <si>
    <t>Empresa de Renovación Urbana - ERU</t>
  </si>
  <si>
    <t>MP_83.000_cupos_para_la_atención_integral_de_niños_y_niñas_de_4_y_5_años</t>
  </si>
  <si>
    <t>MP_Atender_3.289_personas_con_discapacidad_en_centros_crecer_centros_de_protección_centro_renacer_y_centros_integrarte</t>
  </si>
  <si>
    <t>MR_Disminuir_el_porcentaje_de_estudiantes_de_IED_en_nivel_insuficiente_en_la_prueba_Saber_de_matemáticas_en_grado_5_llegando_a_22.9PorCiento.</t>
  </si>
  <si>
    <t>MP_30PorCiento_de_matrícula_oficial_en_jornada_única.</t>
  </si>
  <si>
    <t>MP_12.000_niños_niñas_adolescentes_y_adultos_desescolarizados_que_se_logran_matricular_en_el_sistema_educativo_a_través_de_estrategias_de_búsqueda_activa</t>
  </si>
  <si>
    <t>IP_Número de cupos en educación superior promovidos</t>
  </si>
  <si>
    <t>MP_Realizar_81.000_atenciones_a_niños_y_niñas_en_el_programa_de_Atención_Integral_a_la_Primera_Infancia</t>
  </si>
  <si>
    <t>MP_Un_Centro_Crecer_personas_con_discapacidad_menores_de_18_años_entre_2016_y_2019_que_cumplan_con_requerimientos_de_diseño_universal</t>
  </si>
  <si>
    <t>MR_Disminuir_a_11.21PorCiento_el_porcentaje_de_personas_que_considera_que_las_canchas_y_escenarios_deportivos_han_empeorado</t>
  </si>
  <si>
    <t>IP_Número de personas certificadas por el programa de educación en derechos humanos para la paz y la reconciliación en escenarios formales</t>
  </si>
  <si>
    <t>IR_Porcentaje_de_personas_que_asiste_a_ciclovía_de_la_ciudad</t>
  </si>
  <si>
    <t>IP_Número de personas formadas en competencias transversales y/o laborales</t>
  </si>
  <si>
    <t>IP_Línea base realizada, de las personas con discapacidad vinculadas laboralmente como servidores públicos a las entidades del Distrito</t>
  </si>
  <si>
    <t>2.Alc.Local Chapinero</t>
  </si>
  <si>
    <t>Fundación Gilberto Alzate Avendaño</t>
  </si>
  <si>
    <t>Terminal de Transportes S.A</t>
  </si>
  <si>
    <t>Metrovivienda</t>
  </si>
  <si>
    <t>IP_Número de cupos para la atención integral de niños y niñas de 4 y 5 años</t>
  </si>
  <si>
    <t>MP_Vincular_a_1500_servidores_públicos_en_procesos_de_competencias_para_la_atención_inclusiva_a_personas_con_discapacidad</t>
  </si>
  <si>
    <t>MR_Disminuir_el_porcentaje_de_estudiantes_de_IED_en_nivel_insuficiente_en_la_prueba_Saber_de_matemáticas_en_grado_9_llegando_a_15.9%</t>
  </si>
  <si>
    <t>MP_35PorCiento_de_matrícula_oficial_en_actividades_de_uso_del_tiempo_escolar</t>
  </si>
  <si>
    <t>MP_100PorCiento_de_estudiantes_de_IED_beneficiados_con_alimentación_escolar</t>
  </si>
  <si>
    <t>IP_Número de estudiantes participantes del piloto de educación virtual y blended learning en el marco del programa acceso con calidad a la educación superior</t>
  </si>
  <si>
    <t>IP_Número atenciones a niños y niñas atendidos en el programa de atención integral a la primera infancia</t>
  </si>
  <si>
    <t>IP_Número de centros crecer construidos que cumplan con requerimientos de diseño universal</t>
  </si>
  <si>
    <t>IR_Porcentaje_de_personas_que_asiste_a_eventos_deportivos</t>
  </si>
  <si>
    <t>IP_Número de personas certificadas, promocionadas y sensibilizadas en derechos humanos para la paz y la reconciliación a través de medios presenciales o virtuales</t>
  </si>
  <si>
    <t>IR_Porcentaje_de_personas_que_están_muy_satisfechas_con_la_oferta_cultural_de_su_barrio</t>
  </si>
  <si>
    <t>IP_Número de personas remitidas a empleos de calidad que cumplan con los perfiles ocupacionales</t>
  </si>
  <si>
    <t>IP_Porcentaje de implementación de la política pública de empleo</t>
  </si>
  <si>
    <t>3.Alc.Local Santa Fe</t>
  </si>
  <si>
    <t>Instituto Distrital de las Artes-IDARTES</t>
  </si>
  <si>
    <t>Empresa de Acueducto Alcantarillado y Aseo de Bogotá -EAB- ESP (Aguas de Bogotá)</t>
  </si>
  <si>
    <t>MP_Construir_la_línea_base_de_percepción_de_barreras_actitudinales_y_sistema_de_seguimiento</t>
  </si>
  <si>
    <t>IR_Porcentaje_de_estudiantes_de_IED_en_nivel_insuficiente_en_la_prueba_Saber_de_lenguaje_en_grado_3</t>
  </si>
  <si>
    <t>IP_Porcentaje de matrícula oficial en jornada única</t>
  </si>
  <si>
    <t>IP_Número de estudiantes en extra-edad en el sistema educativo atendidos</t>
  </si>
  <si>
    <t>IR_Porcentaje_de_personas_que_visita_parques_recreativos,_de_diversión_o_centros_interactivos_de_la_ciudad</t>
  </si>
  <si>
    <t>IP_Número de personas certificadas en D.H. que incluyen tanto servidores públicos como ciudadanía en escenarios informales</t>
  </si>
  <si>
    <t>4.Alc.Local San Cristóbal</t>
  </si>
  <si>
    <t>Canal Capital</t>
  </si>
  <si>
    <t>Empresa de Energía de Bogotá S.A.-EEB-ESP</t>
  </si>
  <si>
    <t>IP_Número de personas con discapacidad atendidas en centros crecer centros de protección centro renacer y centros integrarte</t>
  </si>
  <si>
    <t>IR_Porcentaje_de_estudiantes_de_IED_en_nivel_insuficiente_en_la_prueba_Saber_de_lenguaje_en_grado_5</t>
  </si>
  <si>
    <t>IP_Porcentaje de matrícula oficial en actividades de uso del tiempo escolar</t>
  </si>
  <si>
    <t>IP_Número de localidades con planes de cobertura educativa implementados y con seguimiento</t>
  </si>
  <si>
    <t>IR_Porcentaje_de_personas_que_usa_los_equipamientos_culturales_de_su_localidad</t>
  </si>
  <si>
    <t>IP_Número de personas atendidas por el programa de protección integral de casa Refugio</t>
  </si>
  <si>
    <t>5.Alc.Local Usme</t>
  </si>
  <si>
    <t>Empresa de Telecomunicaciones de Bogotá S.A.-ETB - ESP</t>
  </si>
  <si>
    <t>IP_Número de servidores públicos en procesos de competencias para la atención inclusiva a personas con discapacidad</t>
  </si>
  <si>
    <t>IR_Porcentaje_de_estudiantes_de_IED_en_nivel_insuficiente_en_la_prueba_Saber_de_lenguaje_en_grado_9</t>
  </si>
  <si>
    <t>IP_Porcentaje de implementación de la Ruta del Acceso y la Permanencia Escolar</t>
  </si>
  <si>
    <t>IR_Porcentaje_de_personas_que_considera_que_los_parques_han_empeorado</t>
  </si>
  <si>
    <t>6. Alc.Local Tunjuelito</t>
  </si>
  <si>
    <t>IP_Línea base de percepción de barreras actitudinales y un sistema de seguimiento</t>
  </si>
  <si>
    <t>IR_Porcentaje_de_estudiantes_de_IED_en_nivel_insuficiente_en_la_prueba_Saber_de_matemáticas_en_grado_3</t>
  </si>
  <si>
    <t>IP_Número de nuevos adultos atendidos a través de estrategias de alfabetización</t>
  </si>
  <si>
    <t>IR_Porcentaje_de_personas_que_considera_que_las_canchas_y_escenarios_deportivos_han_empeorado</t>
  </si>
  <si>
    <t>7.Alc.Local Bosa</t>
  </si>
  <si>
    <t>IR_Porcentaje_de_estudiantes_de_IED_en_nivel_insuficiente_en_la_prueba_Saber_de_matemáticas_en_grado_5</t>
  </si>
  <si>
    <t>IP_Número de niños, niñas, adolescentes y adultos desescolarizados que se logran matricular en el sistema educativo, a través de estrategias de búsqueda activa</t>
  </si>
  <si>
    <t>8.Alc.Local Kennedy</t>
  </si>
  <si>
    <t>IR_Porcentaje_de_estudiantes_de_IED_en_nivel_insuficiente_en_la_prueba_Saber_de_matemáticas_en_grado_9</t>
  </si>
  <si>
    <t>IP_Porcentaje de estudiantes de IED con alimentación escolar</t>
  </si>
  <si>
    <t>9.Alc.Local Fontibón</t>
  </si>
  <si>
    <t>MP__100PorCiento_IED_acompañadas_en_la_implementación_del_modelo_de_atención_educativa_diferencial</t>
  </si>
  <si>
    <t>10.Alc.Local Engativá</t>
  </si>
  <si>
    <t>MP_Construir_una_línea_de_base_del_número_de_estudiantes_con_trastornos_de_aprendizaje_pertenecientes_al_Sistema_Educativo_Oficial_en_articulación_con_las_estrategias_establecidas_con_el_sector_salud</t>
  </si>
  <si>
    <t>11.Alc.Local Suba</t>
  </si>
  <si>
    <t>MP_10PorCiento_de_estudiantes_de_grado_11_del_sector_oficial_en_nivel_B1_o_superior_de_inglés_como_segunda_lengua</t>
  </si>
  <si>
    <t>12.Alc.Local Barrios Unidos</t>
  </si>
  <si>
    <t>IP_Porcentaje IED acompañadas en la implementación del modelo de atención educativa diferencial</t>
  </si>
  <si>
    <t>13.Alc.Local Teusaquillo</t>
  </si>
  <si>
    <t>IP_Líneas base de la identificación de estudiantes con trastornos de aprendizaje dentro del Sistema Oficial construidas en articulación con las estrategias establecidas con el sector salud</t>
  </si>
  <si>
    <t>14.Alc.Local Los Mártires</t>
  </si>
  <si>
    <t>IP_Porcentaje de estudiantes de grado 11 del sector oficial en nivel B1 o superior de inglés como segunda lengua</t>
  </si>
  <si>
    <t>15.Alc.Local Antonio Nariño</t>
  </si>
  <si>
    <t>16.Alc.Local Puente Aranda</t>
  </si>
  <si>
    <t>17.Alc.Local La Candelaria</t>
  </si>
  <si>
    <t>18.Alc.Local Rafael Uribe Uribe</t>
  </si>
  <si>
    <t>19.Alc.Local Ciudad Bolívar</t>
  </si>
  <si>
    <t>20.Alc.Local Sumapaz</t>
  </si>
  <si>
    <t>Población específica</t>
  </si>
  <si>
    <t>_01_Prevención_y_atención_de_la_maternidad_y_la_paternidad_tempranas</t>
  </si>
  <si>
    <t xml:space="preserve">_101_Prevención_y_atención_integral_de_la_paternidad_y_la_maternidad_temprana </t>
  </si>
  <si>
    <t>Derechos_a_la_vida_libertad_y_seguridad</t>
  </si>
  <si>
    <t>Derechos_a_la_participación_y_organización</t>
  </si>
  <si>
    <t>Derechos_a_la_equidad_y_no_discriminación</t>
  </si>
  <si>
    <t>Derechos_a_la_educación_y_la_tecnología</t>
  </si>
  <si>
    <t>Derecho_al_trabajo</t>
  </si>
  <si>
    <t>Derecho_a_la_salud</t>
  </si>
  <si>
    <t>Derechos_a_las_expresiones_culturales_artísticas_turísticas_y_del_patrimonio</t>
  </si>
  <si>
    <t>Derechos_a_la_recreación_y_al_deporte</t>
  </si>
  <si>
    <t>Derecho_al_ambiente_sano_y_al_hábitat</t>
  </si>
  <si>
    <t>Promover_el_desarrollo_de_una_cultura_de_paz_que_propicie_la_resolución_no_violenta_de_conflictos_y_fomente_la_solidaridad_el_respeto_integral_de_los_derechos_de_los_y_las_jóvenes_y_la_consolidación_de_relaciones_sociales_solidarias_y_pacíficas</t>
  </si>
  <si>
    <t>Fortalecer_las_bases_legales_para_la_creación_y_funcionamiento_del_sistema_local_y_distrital_de_juventud_con_el_fin_de_potenciar_los_espacios_de_participación_y_la_vinculación_de_la_población_joven_a_los_mismos_no_sólo_como_actores_de_consulta_sino_como_entes_que_coadyuven_a_la_toma_de_decisiones</t>
  </si>
  <si>
    <t>Propender_por_la_prevención_y_eliminación_de_conductas_que_discriminen_y_estigmaticen_implícita_o_explícitamente_a_los_y_las_jóvenes_por_su_condición_étnica_cultural_de_género_orientación_sexual_religión_opinión_condición_social_aptitudes_físicas_situación_de_discapacidad_lugar_de_procedencia_y_recursos_económicos_a_través_de_estrategias_como_la_promoción_y_difusión_de_valores_relacionados_con_la_igualdad_la_no_discriminación_el_respeto_y_riqueza_de_la_diversidad_en_espacios_como_el_sistema_educativo_la_familia_y_los_medios_de_comunicación</t>
  </si>
  <si>
    <t>Ampliar_y_garantizar_la_cobertura_el_acceso_la_permanencia_y_la_promoción_de_las_y_los_jóvenes_en_el_sistema_educativo_brindando_educación_gratuita_en_los_niveles_de_básica_y_media_y_establecer_mecanismos_que_garanticen_la_asignación_de_recursos_para_la_educación_técnica_tecnológica_y_profesional_hasta_llegar_a_la_gratuidad</t>
  </si>
  <si>
    <t>Promover_la_articulación_entre_el_ámbito_educativo_formal_para_el_trabajo_y_Desarrollo_Humano_e_informal_con_el_ámbito_técnico_tecnológico_universitario_y_del_mercado_laboral_de_tal_modo_que_se_brinde_la_posibilidad_de_una_formación_integral_que_facilite_a_los_y_las_jóvenes_el_ingreso_a_la_vida_productiva_y_laboral_a_la_autogestión_individual_y/o_colectiva_en_formas_de_agrupación_comunitaria_proyectos_laborales_productivos_y_de_emprendimiento</t>
  </si>
  <si>
    <t>Promover_el_reconocimiento_de_la_salud_como_derecho_fundamental_y_garantizar_el_acceso_al_Sistema_General_de_Seguridad_Social_en_Salud_a_la_población_joven</t>
  </si>
  <si>
    <t xml:space="preserve">
Desarrollar_procesos_de_investigación_y_fomento_creación_formación_y_circulación_que_faciliten_el_reconocimiento_y_el_libre_desarrollo_de_las_expresiones_culturales_y_artísticas_de_los_y_las_jóvenes
</t>
  </si>
  <si>
    <t>Garantizar_el_cumplimiento_del_desarrollo_del_deporte_y_la_recreación_como_un_derecho_a_través_de_la_democratización_y_masificación_de_las_prácticas_recreodeportivas_y_el_uso_y_disfrute_del_espacio_público</t>
  </si>
  <si>
    <t>Propiciar_el_desarrollo_de_procesos_de_sensibilización_divulgación_y_educación_ambiental_sobre_el_uso_racional_sostenible_y_la_conservación_de_los_recursos_naturales_y_la_biodiversidad_que_permita_la_construcción_de_una_cultura_responsable_con_los_territorios_rurales_y_urbanos_de_la_ciudad</t>
  </si>
  <si>
    <t>Diseñar_estrategias_de_pedagogía_para_la_paz_que_consideren_al_joven_como_un_agente_de_decisión_y_transformación_de_su_entorno_y_fomenten_la_capacidad_crítica_y_reflexiva_de_los_y_las_jóvenes_buscando_la_creación_de_consensos_sobre_reglas_de_convivencia</t>
  </si>
  <si>
    <t>Brindar_las_condiciones_sociales_políticas_y_culturales_y_los_escenarios_de_encuentro_que_garanticen_la_participación_cualificada_de_los_y_las_jóvenes_en_el_diseño_implementación_seguimiento_y_evaluación_de_políticas_planes_programas_y_proyectos_de_interés_juvenil_que_estén_dirigidos_a_ellos_y_ellas</t>
  </si>
  <si>
    <t>Prevenir_y_erradicar_las_violencias_de_género_contra_las_mujeres_jóvenes_mediante_la_promoción_protección_y_garantía_de_sus_derechos_en_todos_los_niveles_educativos_y_clasificación_socioeconómica</t>
  </si>
  <si>
    <t>Fomentar_los_programas_de_apoyo_financiero_en_la_educación_técnica_tecnológica_y_profesional_haciendo_énfasis_en_la_población_joven_en_situación_de_discapacidad_con_talentos_o_capacidades_excepcionales_NEE_(Necesidades_Educativas_Especiales)_madres_jóvenes_en_situación_de_desplazamiento_jóvenes_de_grupos_étnicos_trabajadoras_y_trabajadores_sexuales_desvinculados_y_reincorporados</t>
  </si>
  <si>
    <t>Establecer_herramientas_pedagógicas_para_docentes_en_el_área_de_productividad_que_permitan_el_acompañamiento_de_una_formación_laboral_y_profesional_de_calidad_para_los_y_las_jóvenes_acorde_con_los_requerimientos_de_autonomía_y_desarrollo_productivo_juvenil</t>
  </si>
  <si>
    <t>Garantizar_la_atención_en_salud_a_la_población_joven_independiente_del_régimen_de_vinculación_al_sistema_general_de_seguridad_social_en_salud_y_de_su_capacidad_de_pago_con_calidad_(oportunidad_ubicación_de_redes_de_servicios_accesibles_entrega_completa_de_medicamentos_referencia_y_contrarreferencia_efectiva)_y_calidez</t>
  </si>
  <si>
    <t>Fomentar_la_identidad_y_reconocimiento_de_la_cultura_para_recuperar_el_patrimonio_histórico_turístico_natural_y_cultural_de_la_ciudad_y_el_sentido_de_pertenencia_de_las_y_los_jóvenes_rurales_y_urbanos</t>
  </si>
  <si>
    <t>Garantizar_la_inclusión_a_programas_y_proyectos_recreodeportivos_de_los_y_las_jóvenes_sin_procedimientos_de_selección_discriminatorios</t>
  </si>
  <si>
    <t>Promover_dentro_de_los_colegios_la_formulación_y_ejecución_de_proyectos_ambientales_de_impacto_en_las_áreas_geográficas_de_las_localidades_y_en_diferentes_renglones_económicos._
Contribuir_a_la_movilización_ciudadana_en_torno_a_la_gestión_ambiental_de_la_ciudad_mediante_la_construcción_colectiva_de_conocimientos_sobre_el_tema</t>
  </si>
  <si>
    <t>Promover_la_formación_apropiación_el_conocimiento_y_la_reivindicación_de_los_derechos_juveniles_en_el_sistema_escolar_organizaciones_redes_de_jóvenes_y_otras_formas_de_reconocimiento_y_participación_social</t>
  </si>
  <si>
    <t>Incentivar_la_participación_de_los_y_las_jóvenes_generando_estrategias_atractivas_de_acercamiento_entre_instituciones_organizaciones_y_jóvenes_independientes_en_el_ámbito_barrial_local_y_distrital_promoviendo_así_el_sentido_de_pertenencia_de_los_y_las_jóvenes_hacia_la_localidad_y_la_ciudad</t>
  </si>
  <si>
    <t>Desarrollar_acciones_afirmativas_dirigidas_a_los_y_las_jóvenes_pertenecientes_a_poblaciones_étnicas_y_rurales_jóvenes_en_situación_de_desplazamiento_jóvenes_en_situación_de_discapacidad_jóvenes_LGBT_(lesbianas_gays_bisexuales_y_transgeneristas)_y_jóvenes_que_se_encuentran_en_alto_grado_de_vulnerabilidad_socioeconómica_que_además_de_proteger_y_promover_sus_derechos_busquen_equiparar_sus_estados_actuales_con_el_resto_de_la_población_joven</t>
  </si>
  <si>
    <t>Garantizar_la_inclusión_y_acceso_a_la_educación_(según_las_normas_de_accesibilidad_de_recursos_humanos_y_físicos)_tanto_en_el_sector_oficial_y_no_oficial_y_en_todos_los_niveles_a_los_y_las_jóvenes_en_situación_de_discapacidad_con_talentos_o_capacidades_excepcionales_NEE</t>
  </si>
  <si>
    <t>Promover_y_fomentar_la_formación_formal_para_el_trabajo_y_el_Desarrollo_Humano_e_informal_continua_a_los_y_las_jóvenes_que_se_encuentran_vinculados_laboralmente_propendiendo_por_la_actualización_del_conocimiento_ante_los_desarrollos_productivos_del_ámbito_local_distrital_regional_nacional_e_internacional</t>
  </si>
  <si>
    <t>Formular_y_desarrollar_planes_programas_y_proyectos_que_contribuyan_al_mejoramiento_de_la_calidad_de_vida_de_la_población_juvenil_enfocados_a_la_promoción_de_los_procesos_que_protegen_su_salud_y_la_prevención_tratamiento_y_rehabilitación_de_los_principales_procesos_que_la_deterioran_garantizando_la_continuidad_de_los_mismos_y_el_uso_de_metodologías_que_permitan_llegar_a_los_y_las_jóvenes_en_sus_propios_contextos_y_lenguajes</t>
  </si>
  <si>
    <t>Fomentar_las_iniciativas_de_emprendimiento_creación_producción_comercialización_y_circulación_de_las_iniciativas_juveniles_con_énfasis_en_aquellas_provenientes_de_los_procesos_culturales_artísticos_y_del_turismo</t>
  </si>
  <si>
    <t>Propender_por_el_fortalecimiento_y_promoción_de_la_infraestructura_física_para_programas_de_formación_recreodeportivos_que_integren_a_sus_servicios_la_inclusión_de_personas_en_situación_de_discapacidad_teniendo_como_principio_la_conservación_y_el_uso_debido_de_los_escenarios_deportivos_del_Distrito_Capital</t>
  </si>
  <si>
    <t>Potenciar_y_visibilizar_la_estructura_ecológica_principal_del_Distrito_Capital_de_tal_forma_que_posibilite_espacios_atractivos_y_adecuados_para_la_realización_de_actividades_acordes_con_las_concepciones_y_necesidades_juveniles_a_fin_de_generar_un_sentido_de_apropiación_hacia_nuestro_patrimonio_natural</t>
  </si>
  <si>
    <t>Desarrollar_acciones_que_promuevan_la_construcción_de_alternativas_políticas_jurídicas_y_sociales_para_el_reconocimiento_del_derecho_a_la_libertad_de_conciencia_y_de_pensamiento_y_la_promoción_de_debates_relacionados_con_este_tema</t>
  </si>
  <si>
    <t xml:space="preserve">Fomentar_el_trabajo_en_red_el_diálogo_entre_jóvenes_instituciones_distintos_grupos_poblacionales_y_generacionales_construyendo_de_forma_colectiva_y_conjunta_un_nuevo_estatus_del_joven_en_la_sociedad_que_erradique_los_imaginarios_estigmatizantes_hacia_esta_población._
Estimular_la_creación_y_el_fortalecimiento_interno_de_organizaciones_juveniles_sociales_culturales_políticas_y_ambientales_así_como_redes_clubes_corporaciones_asociaciones_cooperativas_entre_otros
</t>
  </si>
  <si>
    <t>Desarrollar_acciones_para_la_inclusión_social_de_poblaciones_que_por_dificultades_en_el_acceso_a_bienes_y_servicios_o_por_marginación_política_o_sociocultural_se_encuentran_excluidas_o_en_riesgo_de_exclusión_de_la_vida_social._Tal_es_el_caso_de_jóvenes_que_están_en_alto_grado_de_vulnerabilidad_económica_jóvenes_en_situación_de_desplazamiento_jóvenes_en_situación_de_discapacidad_jóvenes_que_hacen_parte_de_la_comunidad_LGBT_jóvenes_que_han_estado_en_conflicto_con_la_ley_jóvenes_pertenecientes_a_poblaciones_étnicas_trabajadoras_y_trabajadores_sexuales_y_jóvenes_cabeza_de_familia</t>
  </si>
  <si>
    <t>Formular_y_ejecutar_procesos_pedagógicos_que_atiendan_a_la_población_juvenil_en_situación_de_discapacidad_con_talentos_o_capacidades_excepcionales_NEE_madres_jóvenes_en_situación_de_desplazamiento_jóvenes_de_grupos_étnicos_trabajadoras_y_trabajadores_sexuales_desvinculados_y_reincorporados</t>
  </si>
  <si>
    <t>Promover_la_creación_de_alianzas_estratégicas_entre_el_sector_público_y_privado_con_el_fin_de_incentivar_y_fortalecer_formas_de_vinculación_laboral_que_al_tiempo_que_sean_formativas_desarrollen_la_posibilidad_de_acceso_a_un_primer_empleo_sin_discriminaciones_de_tipo_económico_y_social</t>
  </si>
  <si>
    <t>Generar_convenios_entre_las_Entidades_Distritales_las_Empresas_Promotoras_de_Salud_las_Administradoras_del_régimen_subsidiado_y_las_Instituciones_prestadoras_de_Servicios_de_salud_públicas_y_privadas_para_la_atención_de_la_población_joven_de_los_centros_educativos_de_la_ciudad</t>
  </si>
  <si>
    <t>Entidad del Distrito responsable del reporte de la ejecución</t>
  </si>
  <si>
    <t>Responsable reporte de Ejecución de cada acción de las políticas</t>
  </si>
  <si>
    <t>Correo electrónico</t>
  </si>
  <si>
    <t>Política Pública de y para la Adultez</t>
  </si>
  <si>
    <t>Transformar imaginarios socioculturales, a través de la generación de espacios de
encuentro, movilización y promoción de diálogos interculutrales, en el marco de la ciudad
plural y diversa, para alcanzar el reconocimiento de subjetividades, prácticas y formas de
habitar el territorio en Bogotá, DC.</t>
  </si>
  <si>
    <t>120 Secretaría Distrital de Planeación</t>
  </si>
  <si>
    <t>Desarrollar estrategias que permitan el goce efectivo de los derechos sociales
(salud, educación, alimentación y nutrición, recreación y deporte) y económicos
(seguridad económica y trabajo digno y decente) de las y los adultos de Bogotá, DC, a
través de la generación de oportunidades para lograr una vida autónoma y plena.</t>
  </si>
  <si>
    <t>122 Secretaría Distrital de Integración Social</t>
  </si>
  <si>
    <t xml:space="preserve">Libre desarrollo de la personalidad </t>
  </si>
  <si>
    <t>Dimensión Socioeconómica
Eje: Adultas y adultos gozando efectivamente de sus derechos sociales</t>
  </si>
  <si>
    <t xml:space="preserve">Trabajo digno y decente </t>
  </si>
  <si>
    <t>Promover y fortalecer los mecanismos y escenarios de participación, a través de la
formación, organización y movilización social, que permitan la transformación de los
conflictos sociales que impactan las condiciones de vida de la población adulta, para el
ejercicio pleno de la ciudadanía en el Distrito.</t>
  </si>
  <si>
    <t xml:space="preserve">Seguridad frente a las violencias </t>
  </si>
  <si>
    <t>Transformar los conflictos de seguridad y convivencia mediante la optimización de
los mecanismos y escenarios ciudadanos e institucionales de concertación, en la
búsqueda de una Bogotá protectora y segura para adultas y adultos.</t>
  </si>
  <si>
    <t>121 Secretaría Distrital de la Mujer</t>
  </si>
  <si>
    <t xml:space="preserve">Educación
</t>
  </si>
  <si>
    <t>112 Secretaría de Educación del Distrito</t>
  </si>
  <si>
    <t xml:space="preserve">Salud 
</t>
  </si>
  <si>
    <t>201 Secretaría Distrital de Salud / Fondo Financiero Distrital de Salud</t>
  </si>
  <si>
    <t>No aplica</t>
  </si>
  <si>
    <t>Participación ciudadana</t>
  </si>
  <si>
    <t xml:space="preserve">Ambiente sano </t>
  </si>
  <si>
    <t>Promover la incidencia de las adultas y los adultos en la planeación de proyectos
urbanos y rurales, a través de la visibilización y orientación de las expresiones ciudadanas
que se organizan alrededor de los diversos territorios.</t>
  </si>
  <si>
    <t>110 Secretaría Distrital de Gobierno</t>
  </si>
  <si>
    <t>117 Secretaría Distrital de Desarrollo Económico</t>
  </si>
  <si>
    <t xml:space="preserve">Movilización social </t>
  </si>
  <si>
    <t>200 Instituto para la Economía Social</t>
  </si>
  <si>
    <t>220 Instituto Distrital de la Participación y Acción Comunal</t>
  </si>
  <si>
    <t>118 Secretaría Distrital del Hábitat</t>
  </si>
  <si>
    <t>126 Secretaría Distrital de Ambiente</t>
  </si>
  <si>
    <t>Movilidad humana</t>
  </si>
  <si>
    <t>113- Secretaría Distrital de Movilidad</t>
  </si>
  <si>
    <t>Población adulta atendida (LGBTI, victima de Trata o líderes(as), Defensores(as) de DDHH )</t>
  </si>
  <si>
    <t># personas atendidas / # Personas que demandaron atención ante la SDG*100%</t>
  </si>
  <si>
    <t>Población adulta formada o sensibilizada en DDHH</t>
  </si>
  <si>
    <t>Número de personas adultas formadas</t>
  </si>
  <si>
    <t>Diseño e implementación de una estrategia de difusión de los servicios del IPES.</t>
  </si>
  <si>
    <t>Una estrategia de difusión diseñada e implementada/estrategia de difusión.</t>
  </si>
  <si>
    <t xml:space="preserve">Diseñar e implementar una estrategia de difusión de los servicios del IPES. </t>
  </si>
  <si>
    <t xml:space="preserve">Número de personas adultas atendidas en los servicios de alternativas comerciales transitorias/total de personas atendidas en los servicios de de alternativas comerciales transitorias. </t>
  </si>
  <si>
    <t>Atender personas adultas en los servicios de alternativas comerciales transitorias.</t>
  </si>
  <si>
    <t>Porcentaje de organizaciones comunales de primer grado acompañados en temas relacionados con acción comunal</t>
  </si>
  <si>
    <t>Porcentaje de organizaciones comunales de segundo grado acompañadas en temas relacionados con acción comunal</t>
  </si>
  <si>
    <t>03 Igualdad y autonomía para una Bogotá incluyente</t>
  </si>
  <si>
    <t>1101  Distrito diverso</t>
  </si>
  <si>
    <t>1108  Prevención y atención integral del fenómeno de habitabilidad en calle</t>
  </si>
  <si>
    <t>Implementar 1.00 Estrategia de prevención con poblaciones en alto riesgo de habitabilidad en calle en el Distrito capital.</t>
  </si>
  <si>
    <t xml:space="preserve"> 20 Fortalecimiento del Sistema de Protección Integral a Mujeres Víctimas de Violencia - SOFIA
 </t>
  </si>
  <si>
    <t xml:space="preserve"> 1068 Bogotá territorio seguro y sin violencias contra las mujeres</t>
  </si>
  <si>
    <t>Realizar 50000 atenciones a mujeres a través de la Línea Púrpura</t>
  </si>
  <si>
    <t xml:space="preserve"> 1086 Una ciudad para las familias</t>
  </si>
  <si>
    <t>Orientar 12,000.00 Personas en procesos de prevención  de la violencia intrafamiliar, atendidas por los servicios sociales de la SDIS</t>
  </si>
  <si>
    <t>Capacitar 15,000.00 Personas de las entidades distritales y personas de la sociedad civil para la atención integral y la prevención de violencia intrafamiliar y delito sexual</t>
  </si>
  <si>
    <t xml:space="preserve">Alcanzar la oportunidad en el100.00% de los casos de atención y protección a víctimas de violencias al interior de las familias
</t>
  </si>
  <si>
    <t>Primer Pilar: Igualdad de Calidad de Vida</t>
  </si>
  <si>
    <t>09 Atención integral y eficiente en salud</t>
  </si>
  <si>
    <t>1184  Aseguramiento social universal en salud</t>
  </si>
  <si>
    <t>Garantizar la continuidad de 1’291.158 afiliados al régimen subsidiado de salud y ampliar coberturas hasta alcanzar 1'334.667.</t>
  </si>
  <si>
    <t>1185  Atención a la población pobre no asegurada (PPNA), vinculados y no POSs</t>
  </si>
  <si>
    <t>Garantizar 100% de  atención de la población pobre no asegurada (vinculados) que demande los servicios de salud y la prestación de los servicios de salud No POS-S.</t>
  </si>
  <si>
    <t>1186  Atención integral en salud</t>
  </si>
  <si>
    <t>Garantizar la atención y mejorar el acceso a los servicios a más de 1.500.000 habitantes de Bogotá D.C. con el nuevo modelo de atención integral.</t>
  </si>
  <si>
    <t>Aumentar en un 15% las personas que tienen prácticas adecuadas de cuidado y autocuidado en Salud Oral</t>
  </si>
  <si>
    <t>1187  Gestión compartida del riesgo y fortalecimiento de la EPS Capital Salud</t>
  </si>
  <si>
    <t>Garantizar el 100% de la atención integral de prestación de servicios demandados en salud mental en las cuatros subredes integradas de servicio de salud de acuerdo a la Ley 1616 de 2013, dentro de los servicios demandados</t>
  </si>
  <si>
    <t>A 2020 mejorar en 10% la adherencia terapéutica de los pacientes con enfermedad mental y neuropsiquiátrica</t>
  </si>
  <si>
    <t>Aumentar al 30% la cobertura en detección temprana de alteraciones relacionadas con condiciones crónicas, (Cardiovascular, Diabetes, EPOC, Cáncer).</t>
  </si>
  <si>
    <t>A 2020 el 80% de las personas viviendo con VIH en el Distrito Capital, cuentan con tamizaje, conocen su diagnóstico y alcanzan una carga viral indetectable.</t>
  </si>
  <si>
    <t>A 2020 lograr la reducción de la mortalidad por Tuberculosis en el Distrito Capital a menos de 1 caso por 100.000 habitantes</t>
  </si>
  <si>
    <t>A 2020 iniciar en instituciones adscritas o vinculadas procesos de rehabilitación integral en 800 pacientes con adicciones.</t>
  </si>
  <si>
    <t>12 Mujeres protagonistas, activas y empoderadas en el cierre de brechas de género</t>
  </si>
  <si>
    <t xml:space="preserve">1070  
</t>
  </si>
  <si>
    <t xml:space="preserve">1070  Gestión del conocimiento con enfoque de género en el Distrito Capital
</t>
  </si>
  <si>
    <t>Formar 20000 mujeres (niñas, adolescentes y adultas  en temas de promoción, reconocimiento y apropiación de sus derechos a través del uso de herramientas TIC y metodologías participativas</t>
  </si>
  <si>
    <t>Formar 3000 mujeres a través de la Escuela de Formación Política</t>
  </si>
  <si>
    <t xml:space="preserve">3. Pilar Construcción de Comunidad y Cultura Ciudadana </t>
  </si>
  <si>
    <t>22 Bogotá vive los derechos humanos</t>
  </si>
  <si>
    <t xml:space="preserve">PROYECTOS ESTRATÉGICOS PLAN DE DESARROLLO  - Prestación de Servicios a la Ciudadanía
</t>
  </si>
  <si>
    <t xml:space="preserve"> 1131 Construcción de una Bogotá que vive los Derechos Humanos</t>
  </si>
  <si>
    <t>PROYECTOS ESTRATÉGICOS PLAN DE DESARROLLO  - Prestación de Servicios a la Ciudadanía</t>
  </si>
  <si>
    <t>Formar 58,000.00 Personas a través de escenarios de información, sensibilización y capacitación, en temas relacionados con educación para la Paz y la Reconciliación.</t>
  </si>
  <si>
    <t>31 Fundamentar el desarrollo económico en la generación y uso del conocimiento para mejorar la competitividad de la Ciudad Región</t>
  </si>
  <si>
    <t xml:space="preserve">1022  
</t>
  </si>
  <si>
    <t xml:space="preserve">1022  Consolidación del ecosistema de emprendimiento y mejoramiento de la productividad de las Mipymes
</t>
  </si>
  <si>
    <t xml:space="preserve"> 1069 
</t>
  </si>
  <si>
    <t xml:space="preserve"> 1069 Territorialización de derechos a través de las Casas de Igualdad de Oportunidades para las Mujeres
</t>
  </si>
  <si>
    <t>Realizar 30000 orientaciones psicosociales que contribuyan al mejoramiento de la calidad de vida de las mujeres.</t>
  </si>
  <si>
    <t>Desarrollo económico basado en el conocimiento</t>
  </si>
  <si>
    <t>32 Generar alternativas de ingreso y empleo de mejor calidad</t>
  </si>
  <si>
    <t>167  Fortalecimiento de Alternativas para Generación de Ingresos de Vendedores Informales</t>
  </si>
  <si>
    <t>1130  Formación e inserción laboral</t>
  </si>
  <si>
    <t>Vincular 2150 personas que ejercen actividades de economía informal a programas de formación.</t>
  </si>
  <si>
    <t>$7.028</t>
  </si>
  <si>
    <t xml:space="preserve">Formar 1000 Personas Que Ejercen Actividades De Economía Informal A Través De Alianzas Para El Empleo
</t>
  </si>
  <si>
    <t>$4,384</t>
  </si>
  <si>
    <t>1023  Potenciar el trabajo decente en la ciudad</t>
  </si>
  <si>
    <t>1078  Generación de alternativas comerciales transitorias</t>
  </si>
  <si>
    <t>Brindar 1000 Alternativas comerciales transitorias en Puntos Comerciales y la Red de Prestación de Servicios al Usuario del Espacio Público REDEP (Quioscos y Puntos de Encuentro).</t>
  </si>
  <si>
    <t>$8.433</t>
  </si>
  <si>
    <t>Brindar 2000 Alternativas Comerciales Transitorias En Ferias Comerciales.</t>
  </si>
  <si>
    <t xml:space="preserve">
$12,996</t>
  </si>
  <si>
    <t>Gobierno legítimo, fortalecimiento local y eficiencia</t>
  </si>
  <si>
    <t>45 Gobernanza e influencia local, regional e internacional</t>
  </si>
  <si>
    <t>1013- Formación para una participación ciudadana incidente en los asuntos públicos de la ciudad</t>
  </si>
  <si>
    <t>1014 Proyecto Fortalecimiento a las organizaciones para la participación incidente en la ciudad</t>
  </si>
  <si>
    <t>Fortalecer 150.00 organizaciones étnicas en espacios y procesos de participación</t>
  </si>
  <si>
    <t>Fortalecer 50.00  organizaciones sociales de población con discapacidad en espacios y procesos de participación</t>
  </si>
  <si>
    <t>Fortalecer 50.00 Organizaciones de nuevas expresiones  en espacios y procesos de participación</t>
  </si>
  <si>
    <t xml:space="preserve"> 1088 Estrategias para la modernización de las organizaciones comunales en el Distrito Capital</t>
  </si>
  <si>
    <t>Acompañar el 50% de las organizaciones comunales de primer grado en temas relacionados con acción comunal.</t>
  </si>
  <si>
    <t>39 Ambiente sano para la equidad y disfrute del ciudadano</t>
  </si>
  <si>
    <t>981 Participación educación y comunicación para la sostenibilidad ambiental del D. C.</t>
  </si>
  <si>
    <t>Participar 125,000.00 ciudadanos en procesos de gestión ambiental local</t>
  </si>
  <si>
    <t>Participar 1,125,000.00 ciudadanos en acciones de educación ambiental</t>
  </si>
  <si>
    <t>02 Pilar Democracia urbana</t>
  </si>
  <si>
    <t>18 Mejor movilidad para todos</t>
  </si>
  <si>
    <t>Implementar el Plan de Seguridad Vial.</t>
  </si>
  <si>
    <t>Desarrollo abierto y transparente de la gestión de la SDHT</t>
  </si>
  <si>
    <t>Implementar 100% una estrategia de gestión de la información corporativa.</t>
  </si>
  <si>
    <t>Desarrollar actividades dirigidas a 4.600 personas de la comunidad en general para fomentar el respeto y la construcción de nuevas subjetividades desde la diversidad de orientaciones sexuales e identidades de género.</t>
  </si>
  <si>
    <t>Desarrollar actividades dirigidas a 7050 personas que laboren en los sectores público, privado o mixto, para realizar procesos formación en atención diferencial por orientación sexual e identidad de género.</t>
  </si>
  <si>
    <t>Atender 13.000 personas de los sectores sociales LGBTI, sus familias y redes de apoyo mediante las unidades operativas asociadas al servicio y los equipos locales.</t>
  </si>
  <si>
    <t>Vincular a 13.000 personas del sector educativo y aparatos de justicia a procesos de transformación de imaginarios y representaciones sociales.</t>
  </si>
  <si>
    <t>Todas las lineas de acción de  la Polìtica Pública</t>
  </si>
  <si>
    <t xml:space="preserve">Elaborar una evaluacion Institucional de la Politica publica de adultez </t>
  </si>
  <si>
    <t>Documento de evaluacion institucional de la Politica Publica de Adultez elaborado</t>
  </si>
  <si>
    <t xml:space="preserve">Numero de documentos para la evaluacion institucional dela Politica publica de adultez </t>
  </si>
  <si>
    <t>989  Fortalecimiento de la política pública LGBTI</t>
  </si>
  <si>
    <t>Sensibilizar a 5,400.00 Personas En ejercicio de prostitución en derechos humanos, desarrollo personal y salud</t>
  </si>
  <si>
    <t>104 Secretaría General</t>
  </si>
  <si>
    <t>Diseñar e implementar una estrategia de difusión de los servicios del IPES, que involucre personas adultas(27 a 59 años).</t>
  </si>
  <si>
    <t>Atender 10.181 personas en centros de atención transitoria para la inclusión social</t>
  </si>
  <si>
    <t>Atender 946 personas en comunidades de vida</t>
  </si>
  <si>
    <t>Reducir a 2020, en una quinta parte, el diferencial de las localidades en donde se concentra el 64,7% de la proporción de prevalencia de alteraciones en la salud relacionadas con trastorno de ansiedad, trastorno depresivo, trastorno afectivo bipolar, trastorno mental, enfermedad neuropsiquiátrica y consumo problemático de alcohol.</t>
  </si>
  <si>
    <t>Atender el 100% de líderes y defensores de Derechos humanos, población LGBTI, y victimas de trata que demanden medidas de prevención o protección para garantizar sus derechos a la vida, libertad, integridad y seguridad.</t>
  </si>
  <si>
    <t>Todos los objetivos de la Política Pública</t>
  </si>
  <si>
    <t xml:space="preserve">03 Pilar Construcción de comunidad y cultura ciudadana
</t>
  </si>
  <si>
    <t>23 Bogotá mejor para las víctimas, la paz y la reconciliación</t>
  </si>
  <si>
    <t>Bogotá Mejor para las víctimas, la paz y la reconciliación</t>
  </si>
  <si>
    <t>Implementar 100 por ciento de medidas de Reparación Integral que fueron acordadas con los sujetos en el Distrito Capital.</t>
  </si>
  <si>
    <t>Otorgar el 100 por ciento de medidas de Ayuda Humanitaria en el Distrito Capital.</t>
  </si>
  <si>
    <t>Realizar acompañamiento pedagógico, didáctico y curricular a docentes y directivos docentes de las instituciones educativas distritales, en la atención educativa  a la poblacion adulta desde enfoque diferencial.</t>
  </si>
  <si>
    <t>(Número de colegios acompañados/Número de colegios que ofertan educación a personas adultas)* 100%</t>
  </si>
  <si>
    <t>115 Fortalecimiento institucional desde la gestión pedagógica</t>
  </si>
  <si>
    <t>Ofrecer atención educativa formal a personas adultas en el marco de las estrategias educativas flexibles con enfoque diferencial, de derechos y de género</t>
  </si>
  <si>
    <t>(Número de colegios que ofrecen educación para personas adultas/Número de colegios que atienden a personas adultas)* 100%</t>
  </si>
  <si>
    <t>Realizar estrategias de alfabetización y acciones orientadas a fortalecer la educación de adultos con oferta educativa pertinente</t>
  </si>
  <si>
    <t>Implementar metodologías educativas flexibles para la atención de población en condición de extraedad, vulnerable y diversa.</t>
  </si>
  <si>
    <t xml:space="preserve">1. Caracterizar socioeconomicamente a personas víctimas en edad de trabajar.
(Rango seleccionado para esta PP de 29 a 59 años) 
</t>
  </si>
  <si>
    <t>Todas las dimensiones de la Polìtica Pública</t>
  </si>
  <si>
    <t>Dimensión: Socioeconómica
Eje: Adultas y adultos gozando efectivamente de sus derechos sociales</t>
  </si>
  <si>
    <t>Dimensión: Socioeconómica
Eje: Adultas y adultos con trabajo digno y decente, y oportunidades económicas.</t>
  </si>
  <si>
    <t>Dimensión: Participativa 
Eje: Adultas y adultos formados en cultura política.</t>
  </si>
  <si>
    <t>Dimensión:  Seguridad  y Convivencia
Eje: Bogotá protectora y segura para adultas y adultos.</t>
  </si>
  <si>
    <t xml:space="preserve">Dimensión: Territorial 
Eje: Adultas y adultos en entornos saludables y favorables. </t>
  </si>
  <si>
    <t>Dimensión: Participativa
Eje: Adultas y adultos con participación incidente en las decisiones de la ciudad.</t>
  </si>
  <si>
    <t>Dimensión: Diversidad y cultura 
Eje: Adultas y adultos  que gozan de una ciudad intercultural, plural y diversa en igualdad y equidad.</t>
  </si>
  <si>
    <t>Dimensión:  Seguridad  y Convivencia
Ejes: Adultas y adultos conviviendo en paz.</t>
  </si>
  <si>
    <t xml:space="preserve">Espacios de paz, convivencia y concertación </t>
  </si>
  <si>
    <t xml:space="preserve">Seguridad económica
</t>
  </si>
  <si>
    <t xml:space="preserve">Transformación de conflictos 
</t>
  </si>
  <si>
    <t xml:space="preserve">Seguridad frente a las violencias 
</t>
  </si>
  <si>
    <t xml:space="preserve">Trabajo digno y decente 
</t>
  </si>
  <si>
    <t xml:space="preserve">Autorreconocimiento  y reconocimiento </t>
  </si>
  <si>
    <t xml:space="preserve">Autorreconocimiento y reconocimiento </t>
  </si>
  <si>
    <t>Dimensión: Diversidad y cultura 
Eje: Adultas y adultos visibles en la ciudad.</t>
  </si>
  <si>
    <t>Número de ferias de empleabilidad realizadas para personas víctimas en edad de trabajar.</t>
  </si>
  <si>
    <t>Sumatoria de ferias de empleabilidad realizadas para personas víctimas en edad de trabajar.</t>
  </si>
  <si>
    <t>(Sumatoria de adultos formados en procesos de participación/ total de personas adultas inscritas beneficiadas en los procesos de formación) x 100</t>
  </si>
  <si>
    <t>Número de organizaciones de mujer y género asesoradas técnicamente en espacios y procesos de participación</t>
  </si>
  <si>
    <t>Sumatoria de organizaciones de mujer y género asesoradas técnicamente en espacios y procesos de participación</t>
  </si>
  <si>
    <t>Fortalecer 150 organizaciones de mujer y género en espacios y procesos de participación</t>
  </si>
  <si>
    <t>Número de organizaciones étcinas asesoradas técnicamente en espacios y procesos de participación</t>
  </si>
  <si>
    <t>Número de organizaciones de personas con discapacidad asesoradas técnicamente en espacios y procesos de participación</t>
  </si>
  <si>
    <t>Número de organizaciones de nuevas expresiones asesoradas técnicamente en espacios y procesos de participación</t>
  </si>
  <si>
    <t>Sumatoria de organizaciones étnicas asesoradas técnicamente en espacios y procesos de participación</t>
  </si>
  <si>
    <t>Sumatoria de organizaciones de personas con discapacidad  asesoradas técnicamente en espacios y procesos de participación</t>
  </si>
  <si>
    <t>Sumatoria de organizaciones de nuevas expresiones asesoradas técnicamente en espacios y procesos de participación</t>
  </si>
  <si>
    <t xml:space="preserve">(Sumatoria de organizaciones comunales de primer grado  donde participan personas adultas/Total de organizaciones comunales de primer grado) x 100 </t>
  </si>
  <si>
    <t xml:space="preserve">(Sumatoria de organizaciones comunales de segundo grado  donde participan personas adultas/Total de organizaciones comunales de segundo grado) x 100 </t>
  </si>
  <si>
    <t>(Sumatoria de mujeres adultas formadas en temas de promoción, reconocimiento y apropiación de sus derechos/ Total de mujeres adultas que solicitan participar en el proceso de formación) x 100</t>
  </si>
  <si>
    <t>Porcentaje de mujeres adultas formadas a través de la Escuela de Formación Política</t>
  </si>
  <si>
    <t>(Sumatoria de mujeres adultas formadas a través de la escuala de formación política/ Total de mujeres adultas que cumplen con los requisitos de la escuela de formación política) x 100</t>
  </si>
  <si>
    <t>Porcentaje mujeres adultas capacitadas  en el derecho a la participación y representación política que se encuentren en instancias Distritales.</t>
  </si>
  <si>
    <t>(Sumatoria de mujeres adultas capacitadas en el derecho a la participación y representación política que se encuentren en instancias Distritales/ Total de mujeres adultas que cumplen con los requisitos) x 100</t>
  </si>
  <si>
    <t>(Sumatoria de mujeres adultas  en ejercicio de prostitución, sensibilizadas en derechos humanos, desarrollo personal y salud/Total de mujeres en ejercicio de prostitución priorizadas) x 100</t>
  </si>
  <si>
    <t>Porcentaje de mujeres  adultas en sus diferencias y diversidades, vinculadas a procesos de promoción, reconocimiento y apropiación de derechos, a través de las Casas de Igualdad de Oportunidades para las Mujeres</t>
  </si>
  <si>
    <t>(Sumatoria de mujeres  adultas en sus diferencias y diversidades, vinculadas a procesos de promoción, reconocimiento y apropiación de derechos, a través de las Casas de Igualdad de Oportunidades para las Mujeres/Total de mujeres adultas que solicitaron participar) x 100</t>
  </si>
  <si>
    <t>Porcentaje de mujeres  adultas víctimas de violencia  beneficiadas con atención psicosocial y asesoría jurídica</t>
  </si>
  <si>
    <t>(Sumatoria de mujeres  adultas víctimas de violencia  beneficiadas con atención psicosocial y asesoría jurídica/Total de mujeres adultas víctimas de violencia priorizadas para atención) x 100</t>
  </si>
  <si>
    <t xml:space="preserve">Porcentaje de mujeres adultas  atendidas a través de la Línea Púrpura. </t>
  </si>
  <si>
    <t>(Sumatoria de mujeres adultas  atendidas a través de la Línea Púrpura/ Total de mujeres que se comunican a través de la linea Purpura) x 100</t>
  </si>
  <si>
    <t>(Sumatoria de  mujeres   de violencia y personas a cargo protegidas a través de Casas Refugio de manera integral/ Total de mujeres que solicitan atención a través de Casa Refugio de manera integral) x 100</t>
  </si>
  <si>
    <t>Porcentaje de  mujeres  de violencia y personas a cargo protegidas a través de Casas Refugio de manera integral</t>
  </si>
  <si>
    <t>Porcentaje de  personas adultas a las que se les  brinda  orientación y asesoría jurídica a través de escenarios de fiscalías (CAPIF, CAVIF y CAIVAS) y Casas de Justicia.</t>
  </si>
  <si>
    <t>(Sumatoria de personas adultas a las que se les  brinda  orientación y asesoría jurídica a través de escenarios de fiscalías (CAPIF, CAVIF y CAIVAS) y Casas de Justicia/ Total de personas adultas que solicitan atención) x 100</t>
  </si>
  <si>
    <t>Porcentaje de casos de violencias contra las mujeres adultas representados en el Distrito Capital</t>
  </si>
  <si>
    <t>(Sumatoria  de casos de violencias contra las mujeres adultas representados en el Distrito Capital/ Total de casosde violencias contra las mujeres adultas priorizados) x 100</t>
  </si>
  <si>
    <t>Porcentaje de mujeres  adultas asesoradas  jurídicamante a través de casas de Igualdad de Oportunidades para las Mujeres.</t>
  </si>
  <si>
    <t>(Sumatoria de mujeres  adultas asesoradas  jurídicamante a través de casas de Igualdad de Oportunidades para las Mujeres/Total de mujeres adultas que solicitan atención en las Casas de Igualdad de Oportunidades) x 100</t>
  </si>
  <si>
    <t>Ejecutar 5  Proyectos con acciones afirmativas en el ejercicio de los derechos en el marco del PIOEG  y DESC de las mujeres en su diversidad</t>
  </si>
  <si>
    <t>Número de proyectos implementados con acciones afirmativas en el ejercicio de los derechos en el marco del PIOEG  y DESC de las mujeres en su diversidad</t>
  </si>
  <si>
    <t>Sumatoria de proyectos implementados con acciones afirmativas en el ejercicio de los derechos en el marco del PIOEG  y DESC de las mujeres en su diversidad</t>
  </si>
  <si>
    <t>(Sumatoria de personas adultasformadas en temas de seguridad vial/Total de personas adultas que solicitaron formación en temas de seguridad vial) x 100</t>
  </si>
  <si>
    <t>Número de campañas macro de enseñanza en seguridad vial realizadas</t>
  </si>
  <si>
    <t>Sumatoria de campañas macro de enseñanza en seguridad vial realizadas</t>
  </si>
  <si>
    <t>Brindar a 320 personas emprendimientos por oportunidad asistencia técnica a la medida.</t>
  </si>
  <si>
    <t>Porcentaje de personas adultas beneficiadas con asistencia técnica a la medida en temas de emprendimientos por oportunidad.</t>
  </si>
  <si>
    <t>(Sumatoria  de personas adultas beneficiadas con asistencia técnica a la medida en temas de emprendimientos por oportunidad/Total de personas adultas que scumplen con los requisitos exigidos para la asistencia técnica) x 100</t>
  </si>
  <si>
    <t>Apoyar 170 unidades productivas en su proceso de formalización.</t>
  </si>
  <si>
    <t>Apoyar unidades productivas (incluidas personas adultas) en su proceso de formalización.</t>
  </si>
  <si>
    <t>Número de  unidades productivas (incluidas personas adultas) apoyadas en su proceso de formalización.</t>
  </si>
  <si>
    <t>Sumatoria de  unidades productivas (incluidas personas adultas) apoyadas en su proceso de formalización.</t>
  </si>
  <si>
    <t>Formar 6.500 Personas en competencias blandas y transversales por medio de la Agencia Pública de Gestión y Colocación del Distrito</t>
  </si>
  <si>
    <t>Porcentaje de personas adultas formadas en competencias blandas y transversales por medio de la Agencia Pública de Gestión y Colocación del Distrito.</t>
  </si>
  <si>
    <t>(Sumatoria de personas adultas formadas en competencias blandas y transversales por medio de la Agencia Pública de Gestión y Colocación del Distrito/Total de personas adultas que acceden al  proceso  de formación en competencias blandas y transversales por medio de la Agencia Pública de Gestión y Colocación del Distrito) x 100</t>
  </si>
  <si>
    <t>Formar al menos 2.000 Personas en competencias laborales</t>
  </si>
  <si>
    <t>Porcentaje de personas adultas formadas en competencias laborales</t>
  </si>
  <si>
    <t>(Sumatoria de personas adultas formadas en competencias laborales/Total de personas adultas que fueron priorizadas para acceder al proceso  de formación en competencias laborales) x 100</t>
  </si>
  <si>
    <t>Vincular 4.250 Personas laboralmente a través de los diferentes procesos de intermediación.</t>
  </si>
  <si>
    <t>Porcentaje de personas adultas vinculadas laboralmente a través de los diferentes procesos de intermediación de la Subdirección de Empleo y Formación</t>
  </si>
  <si>
    <t>(Sumatoria de personas adultas vinculadas laboralmente a través de los diferentes procesos de intermediación de la Subdirección de Empleo y Formación/ Total de personas adultas que cumplen con los requisitos para acceder al proceso de vinculaci+ón laboral) x 100</t>
  </si>
  <si>
    <t>Remitir al menos 6.000 Personas a  empleadores desde la Agencia</t>
  </si>
  <si>
    <t>Porcentaje de personas adultas beneficiadas con el proceso de remisión de perfiles laborales a  empleadores desde la Agencia.</t>
  </si>
  <si>
    <t>(Sumatoria de personas adultas beneficiadas con el proceso de remisión de perfiles laborales a  empleadores desde la Agencia/Total de personas adultas que cumplen con los requisitos para acceder al proceso de remisión de perfiles laborales a  empleadores desde la Agencia) x 100</t>
  </si>
  <si>
    <t>Remitir 4.000 Personas formadas y certificadas por la Agencia a empleadores.</t>
  </si>
  <si>
    <t>Porcentaje de personas adultas formadas y certificadas, que son beneficiadas con el proceso de remisión de perfiles laborales a  empleadores desde la Agencia.</t>
  </si>
  <si>
    <t>(Sumatoria de personas adultas formadas y certificadas, que son  beneficiadas con el proceso de remisión de perfiles laborales a  empleadores desde la Agencia/Total de personas adultas formadas y certificadas que cumplen con los requisitos para acceder al proceso de remisión de perfiles laborales a  empleadores desde la Agencia) x 100</t>
  </si>
  <si>
    <t>Realizar un estudio que incluya el  Autorreconocimiento, reconocimiento, orientaciones sexuales e identidades de género de las personas adultas en el Distrito.</t>
  </si>
  <si>
    <t xml:space="preserve">Realizar una Campaña de cambio cultural para la transformación de imaginarios y representaciones sociales discriminatorias hacia las personas de los sectores LGBTI  incorpora un componente de eliminación de prejuicios, violencias y discriminaciones hacia personas habitantes de calle de los sectores LGBTI. </t>
  </si>
  <si>
    <t xml:space="preserve">Número de Campañas de cambio cultural realizadas para la transformación de imaginarios y representaciones sociales discriminatorias hacia las personas de los sectores LGBTI  </t>
  </si>
  <si>
    <t xml:space="preserve">Campaña de cambio cultural realizada para la transformación de imaginarios y representaciones sociales discriminatorias hacia las personas de los sectores LGBTI  </t>
  </si>
  <si>
    <t>Fortalecer 500 Mujeres Que participan en instancias Distritales.</t>
  </si>
  <si>
    <t>(Sumatoria de  atención psicosocial a través de casas de Igualdad de Oportunidades para las Mujeres/Total de atención solicitadas en las Casas de Igualdad de Oportunidades) x 100</t>
  </si>
  <si>
    <t>Número de documentos realizados/Número de documentos programados*100</t>
  </si>
  <si>
    <t>07. Eje transversal Gobierno Legítimo fortalecimiento local y eficiencia</t>
  </si>
  <si>
    <t>Porcentaje de avance en el cumplimiento superior al 80% de los planes de acción de las políticas públicas distritales en las que tiene competencia el sector salud</t>
  </si>
  <si>
    <t>Porcentaje</t>
  </si>
  <si>
    <t xml:space="preserve">Actividad 1.3  Desarrollo de estrategias para la promoción de la salud que fortalezcan el ejercicio del derecho a la salud de las poblaciones diferenciales. </t>
  </si>
  <si>
    <t>Porcentaje de avance en el desarrollo de estrategias que fortalezcan el ejercicio del derecho a la salud de las poblaciones diferenciales</t>
  </si>
  <si>
    <t>Actividad 1.6  Adopción y seguimiento a la implementación de la ruta de promoción y mantenimiento de la salud en los espacios de vida cotidiana, en coordinación intersectorial.</t>
  </si>
  <si>
    <t>Porcentaje de avance en la implementación y seguimiemto de la ruta de promoción y mantenimiento de la salud en los espacios de vida cotidiana, en coordinación intersectorial.</t>
  </si>
  <si>
    <t>Porcentaje de personas que incrementan sus prácticas adecuadas de cuidado y autocuidado en Salud Oral en un15%</t>
  </si>
  <si>
    <t xml:space="preserve">5.1. Diseño e implementación de la estrategia de información, educación y comunicación en salud mental.  
</t>
  </si>
  <si>
    <t xml:space="preserve">Porcentaje de avance en el diseño y la implementación de la estrategia de educación y comunicación en salud mental. </t>
  </si>
  <si>
    <t xml:space="preserve">5.2.  Diseño e implementación de las estrategias para la prevención universal, selectiva e indicada de consumo de SPA en los espacios de vida cotidiana del Distrito Capital. </t>
  </si>
  <si>
    <t>Porcentaje de avance en el diseño e implementación de las acciones de la estrategia para la prevención universal, selectiva e indicada de consumo de SPA en los espacios de vida cotidiana</t>
  </si>
  <si>
    <t xml:space="preserve">5.3. Canalización del 80% de personas identificadas con eventos y/o trastornos mentales y del comportamiento a rutas de atención integral identificadas en los espacios de vida cotidiana. </t>
  </si>
  <si>
    <t>Porcentaje de canalizaciones de personas con eventos y/o trastornos mentales y del comportamiento que son canalizadas a las rutas de atención integral en los espacios de vida cotidiana</t>
  </si>
  <si>
    <t>5.4. Levantamiento de la línea de base de las condiciones de salud mental en el Distrito Capital</t>
  </si>
  <si>
    <t xml:space="preserve">Porcentaje de avance en la definición de la línea de base de las condiciones de salud mental </t>
  </si>
  <si>
    <t>Actividad 3.2 Diseño e implementación de estrategias para la promoción de hábitos de vida saludables y la detección de riesgos relacionados con condiciones crónicas en los espacios de vida cotidiana priorizados.</t>
  </si>
  <si>
    <t xml:space="preserve">Porcentaje de avance en el diseño e implementación de estrategias para la promoción de hábitos de vida saludables y la detección de riesgos relacionados con condiciones crónicas en los espacios de vida cotidiana priorizados </t>
  </si>
  <si>
    <t xml:space="preserve">Actividad 20.1 Desarrollo de acciones colectivas dirigidas a organizaciones de personas viviendo con VIH para el reconocimiento de derechos en salud y promoción de prácticas de  cuidado de la salud. 
</t>
  </si>
  <si>
    <t>Avance en el desarrollo de acciones colectivas y organizaciones de personas viviendo con VIH con intervenciones colectivas para el reconocimiento de derechos en salud y promoción de prácticas de cuidado de la salud.</t>
  </si>
  <si>
    <t xml:space="preserve">Actividad 20.2 Desarrollo de estrategias para el abordaje integral de una sexualidad placentera y libre de ITS, con énfasis en el acceso al tamizaje en VIH como un derecho en salud, en el marco de los derechos sexuales y derechos reproductivos. 
</t>
  </si>
  <si>
    <t xml:space="preserve">Avance en el desarrollo de estrategias de tamizaje implementadas para el abordaje integral de una sexualidad placentera y libre de ITS. </t>
  </si>
  <si>
    <t xml:space="preserve">Actividad 27.1 Asesoria y asistencia técnica a las IPS y EAPB en atención a eventos de tuberculosis y VIH en el contexto del Modelo de Atención Integral en Salud (AIS).
</t>
  </si>
  <si>
    <t>Porcentaje de IPS y EPS asesoradas con asistencia técnica en atención a eventos de tuberculosis y VIH</t>
  </si>
  <si>
    <t>Actividad 27.2 Desarrollo de estrategias para la promoción de hábitos saludables que permitan reducir riesgos relacionados con las enfermedades transmisibles, la prevención de la TB, la identificación oportuna de sintomáticos respiratorios y su vinculación a rutas de atención integral en coordinación con las EAPB.</t>
  </si>
  <si>
    <t xml:space="preserve">Porcentaje de Sintomáticos respiratorios identificados vinculados a la ruta integral de atención </t>
  </si>
  <si>
    <t xml:space="preserve">Actividad 27.3  Seguimiento de los casos de tuberculosis mediante el fortalecimiento de la administración del tratamiento estrictamente supervisado para TB y canalizados a las rutas de atención integral con las EAPB y programas de VIH para seguimiento a los casos de la coinfección TB/VIH </t>
  </si>
  <si>
    <t>Porcentaje de personas con TB y TB/VIH con seguimiento</t>
  </si>
  <si>
    <t>Porcentaje de avance asesoria y  asistencia técnica a las IPS y EPS con relación a la atención en Salud mental para  la implementación del modelo de atención AIS.</t>
  </si>
  <si>
    <t>(Avance ejecutado de  asesoria y  asistencia técnica a las IPS y EPS con relación a la atención en Salud mental para  la implementación del modelo de atención AIS/Avance programado de asesoria y  asistencia técnica a las IPS y EPS con relación a la atención en Salud mental para  la implementación del modelo de atención AIS)*100</t>
  </si>
  <si>
    <t>9.1 Asesoria y  asistencia técnica  a las IPS y EPS en la atención a personas con consumo de sustancias psicoactivas  en el contexto del modelo de atención AIS .</t>
  </si>
  <si>
    <t xml:space="preserve">Porcentaje de avance en la realización de Asesoria y  asistencia técnica  a las IPS y EPS en la atención a personas con consumo de sustancias psicoactivas  en el contexto del modelo de atención AIS . </t>
  </si>
  <si>
    <t>8.1 Asesoria y  asistencia técnica  a las IPS y EPS en la adherencia a Guias de atención en salud mental en el contexto del modelo de atención AIS .</t>
  </si>
  <si>
    <t xml:space="preserve">Porcentaje de avance en la realización de  asesoria y  asistencia técnica  a las IPS y EPS en la adherencia a Guias de atención en salud mental en el contexto del modelo de atención AIS . </t>
  </si>
  <si>
    <t xml:space="preserve">(Avance ejecutado en la realización de asesoria y  asistencia técnica  a las IPS y EPS en la adherencia a Guias de atención en salud mental en el contexto del modelo de atención AIS /Avance programado  en la realización de asesoria y  asistencia técnica  a las IPS y EPS en la adherencia a Guias de atención en salud mental en el contexto del modelo de atención AIS)*100 </t>
  </si>
  <si>
    <t xml:space="preserve">Porcentaje de ejecucion de recursos del regimen subsidiado </t>
  </si>
  <si>
    <t>Porcentaje de ejecucion de recursos de Inspección, vigilancia y control -  Superintendencia  Nacional de Salud  (Decreto 1020 de 2007 - Modificado por la ley 1438/2011 - Art. 119) en el periodo</t>
  </si>
  <si>
    <t>Porcentaje de ejecucion de recursos disponibles para la Interventoría del Régimen Subsidiado de acuerdo a la normatividad vigente. en el periodo</t>
  </si>
  <si>
    <t>Atenciones realizadas a la población PPNA – vinculada  que demande los servicios en la red publica distrital contratada</t>
  </si>
  <si>
    <t>Número</t>
  </si>
  <si>
    <t>Atenciones realizadas a la población PPNA – vinculada  que demande los servicios de salud  en la red  complementaria.</t>
  </si>
  <si>
    <t>Atenciones realizadas a la población PPNA – vinculada  que demande los servicios   electivos y de urgencias  a través de  los prestadores no contratados</t>
  </si>
  <si>
    <t>Atenciones  No POSS realizadas a la población del Régimen Subsidiado que demande los servicios en la red contratada y no contratada</t>
  </si>
  <si>
    <t>Porcentaje de ejecucion de recursos de gratuidad</t>
  </si>
  <si>
    <t>Porcentaje de contratos con la Red Publica Distrital para la atencion de la PPNA-Vinculados con acciones de seguimiento o auditoria realizados en el periodo</t>
  </si>
  <si>
    <t>Ejecutar  Proyectos con acciones afirmativas en el ejercicio de los derechos en el marco del PIOEG  y DESC de las mujeres en su diversidad</t>
  </si>
  <si>
    <t>Desarrollar estrategias que permitan el goce efectivo de los derechos sociales (salud, educación, alimentación y nutrición, recreación y deporte) y económicos
(seguridad económica y trabajo digno y decente) de las y los adultos de Bogotá, DC, a través de la generación de oportunidades para lograr una vida autónoma y plena.</t>
  </si>
  <si>
    <t xml:space="preserve">2. Realizar Ferias de empleabilidad  para personas víctimas edad de trabajar.
(Se convocan a personas entre 18 a 59 años)
</t>
  </si>
  <si>
    <t xml:space="preserve">Atención integral a víctimas del desplazamiento forzado.
</t>
  </si>
  <si>
    <t xml:space="preserve">
Porcentaje de  personas adultas que ejercen Actividades de Economía Informal  formadas </t>
  </si>
  <si>
    <t xml:space="preserve">(Sumatoria de personas adultas que ejercen Actividades de Economía Informal  formadas/Total de personas adultas que cumplen los criterios para recibir formación) x 100 </t>
  </si>
  <si>
    <t xml:space="preserve">Porcentaje de personas adultas Integradas a procesos de enlace social y seguimiento. </t>
  </si>
  <si>
    <t>(Sumatoria de personas adultas integradas a procesos de enlace social y seguimiento y cumplen con los criterios/Total de personas adultas que solicitan ser integradas a procesos de enlace social y seguimiento) x 100</t>
  </si>
  <si>
    <t>(Sumatoria de personas adultas vinculadas en procesos de gestión ambiental local/Total de personas vinculadas en procesos de gestión ambiental local) x 100</t>
  </si>
  <si>
    <t>Porcentaje de personas adultas vinculadas en  acciones de educación ambiental</t>
  </si>
  <si>
    <t>(Sumatoria de personas adultas vinculadas en acciones de educación ambiental /Total de personas vinculadas en acciones de educación ambiental) x 100</t>
  </si>
  <si>
    <t>Porcentaje de personas adultas involucradas en actividades para fomentar el respeto y la construcción de nuevas subjetividades desde la diversidad de orientaciones sexuales e identidades de género</t>
  </si>
  <si>
    <t>(Sumatoria de personas adultas involucradas en actividades para fomentar el respeto y la construcción de nuevas subjetividades desde la diversidad de orientaciones sexuales e identidades de género /Total de personas involucradas en actividades para fomentar el respeto y la construcción de nuevas subjetividades desde la diversidad de orientaciones sexuales e identidades de género) x 100</t>
  </si>
  <si>
    <t xml:space="preserve">Porcentaje de personas adultas involucradas en actividades para realizar procesos formación en atención diferencial por orientación sexual e identidad de género   </t>
  </si>
  <si>
    <t>(Sumatoria de personas adultas involucradas en actividades para realizar procesos formación en atención diferencial por orientación sexual e identidad de género    /Total de personas involucradas en actividades para realizar procesos formación en atención diferencial por orientación sexual e identidad de género) x 100</t>
  </si>
  <si>
    <t>Porcentaje de personas adultas  atendidas mediante las unidades operativas asociadas al servicio y los equipos locales</t>
  </si>
  <si>
    <t>(Sumatoria de personas adultas que cumplen con los criterios, atendidas mediante las unidades operativas asociadas al servicio y los equipos locales/ Total de personas adultas que solicitan atención mediante las unidades operativas asociadas al servicio y los equipos locales) x 100</t>
  </si>
  <si>
    <t>Porcentaje de personas adultasdel sector educativo y aparatos de justicia  vinculadas  a procesos de transformación de imaginarios y representaciones sociales</t>
  </si>
  <si>
    <t>(Sumatoria de personas adultas del sector educativo y aparatos de justicia  vinculadas  a procesos de transformación de imaginarios y representaciones sociales/ Total de personasdel sector educativo y aparatos de justicia  vinculadas  a procesos de transformación de imaginarios y representaciones sociales) x 100</t>
  </si>
  <si>
    <t xml:space="preserve">Salud, alimentación y nutrición
</t>
  </si>
  <si>
    <t xml:space="preserve">Salud, alimentación, nutrición, recreación y deporte
</t>
  </si>
  <si>
    <t>Porcentaje de personas adultas atendidas por medio de la estrategia de abordaje en calle</t>
  </si>
  <si>
    <t>Porcentaje de personas adultas atendidas en en comunidades de vida</t>
  </si>
  <si>
    <t xml:space="preserve">Porcentaje de personas adultas involucradas en el marco de la implementación de la  estrategia de prevención con poblaciones en alto riesgo de habitabilidad en calle en el Distrito capital </t>
  </si>
  <si>
    <t>(Sumatoria de personas adultas atendidas por medio de la estrategia de abordaje en calle /Total de personas atendidas por medio de la estrategia de abordaje en calle) x 100</t>
  </si>
  <si>
    <t>Porcentaje de personas adultas atendidas en centros de atención transitoria para la inclusión social</t>
  </si>
  <si>
    <t>(Sumatoria de personas adultas atendidas en centros de atención transitoria para la inclusión social /Total de personas atendidas en centros de atención transitoria para la inclusión social) x 100</t>
  </si>
  <si>
    <t>(Sumatoria de personas  adultas atendidas en en comunidades de vida /Total de personas atendidas en comunidades de vida) x 100</t>
  </si>
  <si>
    <t>(Sumatoria de personas adultas involucradas en el marco de la implementación de la  estrategia de prevención con poblaciones en alto riesgo de habitabilidad en calle en el Distrito capital  /Total de personas involucradas en el marco de la implementación de la  estrategia de prevención con poblaciones en alto riesgo de habitabilidad en calle en el Distrito capital) x 100</t>
  </si>
  <si>
    <t>Porcentaje de atenciones psicosociales  a mujeres  adultas través de casas de Igualdad de Oportunidades para las Mujeres.</t>
  </si>
  <si>
    <t xml:space="preserve">Planeación </t>
  </si>
  <si>
    <t>Desarrollo Económico, Industria y Turismo</t>
  </si>
  <si>
    <t>Integración Social</t>
  </si>
  <si>
    <t>Salud</t>
  </si>
  <si>
    <t>Educación</t>
  </si>
  <si>
    <t>Ambiente</t>
  </si>
  <si>
    <t>Movilidad</t>
  </si>
  <si>
    <t>Mujer</t>
  </si>
  <si>
    <t>Hábitat</t>
  </si>
  <si>
    <t>Gobierno</t>
  </si>
  <si>
    <t>Planeación</t>
  </si>
  <si>
    <t xml:space="preserve">Línea de acción </t>
  </si>
  <si>
    <t>Objetivo de la Dimensión</t>
  </si>
  <si>
    <t xml:space="preserve">Dimensión: Seguridad y Convivencia
Eje: Bogotá protectora y segura para adultas y adultos.
</t>
  </si>
  <si>
    <t xml:space="preserve">Dimensión: Socioeconómica
Eje: Adultas y adultos con trabajo digno y decente, y oportunidades económicas.
</t>
  </si>
  <si>
    <t>Ciudad para las Familias</t>
  </si>
  <si>
    <t>49,3</t>
  </si>
  <si>
    <t>Mayo 31 de 2020</t>
  </si>
  <si>
    <t>153 - Fortalecimiento del Sistema Distrital de Atención y Reparación Integral a Víctimas  - SDARIV - como contribución al goce efectivo de derechos de las víctimas del conflicto armado residentes en Bogotá.</t>
  </si>
  <si>
    <t>NA</t>
  </si>
  <si>
    <t xml:space="preserve">07 Eje Transversal Gobierno Legítimo Fortalecimiento Local y eficiente </t>
  </si>
  <si>
    <t xml:space="preserve">Fortalecimiento del Ciclo de Políticas Públicas en el Distrito Capital </t>
  </si>
  <si>
    <t xml:space="preserve">
Realizar 10 estudios que permitan contar con información de calidad para la formulación,
seguimiento y evaluación de Políticas Públicas</t>
  </si>
  <si>
    <t>44 Gobierno y ciudadanía digital</t>
  </si>
  <si>
    <t>193 Sistema de Información para una Política Pública Eficiente</t>
  </si>
  <si>
    <t>Pilar 1: Igualdad en Lalidad de Vida</t>
  </si>
  <si>
    <t>105Distrito Diverso</t>
  </si>
  <si>
    <t xml:space="preserve">Realizar un estudio de interseccionalidad de la PPLGBTI que integre las categorías por grupo etàreo y situación de vulnerabilidad </t>
  </si>
  <si>
    <t>No se han definido recursos para 2019</t>
  </si>
  <si>
    <t>Desarrollar en la cuarta fase de la "Estrategia de Cambio Cutural En Bogotá se Puede Ser", una intervención dirigida hacia la población LGBTI</t>
  </si>
  <si>
    <t>Porcentaje de personas adultas vinculadas en procesos de gestión ambiental local</t>
  </si>
  <si>
    <t>06 Eje transversal Sostenibilidad ambiental basada en la eficiencia energética</t>
  </si>
  <si>
    <t>Ambiente sano para la equidad y disfrute del ciudadano</t>
  </si>
  <si>
    <t>1.241.364</t>
  </si>
  <si>
    <t>100%</t>
  </si>
  <si>
    <t>27,50%</t>
  </si>
  <si>
    <t>196 Fortalecimiento local, gobernabilidad, gobernanza y participación ciudadana</t>
  </si>
  <si>
    <t>Acompañar 100% de las organizaciones comunales de segundo grado en temas relacionados con acción comunal</t>
  </si>
  <si>
    <t>01 Pilar Igualdad de Calidad de Vida</t>
  </si>
  <si>
    <t>06 Calidad educativa para todos</t>
  </si>
  <si>
    <t>Oportunidades de aprendizaje desde el enfoque diferencial</t>
  </si>
  <si>
    <t>07 Inclusión educativa para la equidad</t>
  </si>
  <si>
    <t>117 Acceso y permanencia con enfoque local</t>
  </si>
  <si>
    <t>Cobertura con equidad</t>
  </si>
  <si>
    <t>Vincular  mujeres  adultas en sus diferencias y diversidades a procesos de promoción, reconocimiento y apropiación de derechos, a través de las Casas de Igualdad de Oportunidades para las Mujeres. (Dirección Terrizorialización)</t>
  </si>
  <si>
    <t>Cultura</t>
  </si>
  <si>
    <t xml:space="preserve">Dimensión: diversidad y cultura
Eje: adultas y adultos que gozan de una ciudad intercultural, plural y diversa en igualdad y equidad.
</t>
  </si>
  <si>
    <t>Realizar intervenciones que permitan a la población adulta ejercer sus derechos y su ciudadanía en igualdad de condiciones y sin discriminación alguna. Se busca materializar la perspectiva diferencial en pro del mejoramiento de las condiciones de vida de las diversas poblaciones en la ciudad, a partir del acceso y disfrute del arte y la cultura.</t>
  </si>
  <si>
    <t>Cultura, Recreación y Deporte</t>
  </si>
  <si>
    <t>222 Instituto Distrital de las Artes</t>
  </si>
  <si>
    <t>Asistencias a las actividades artísticas programadas en los escenarios del Idartes.</t>
  </si>
  <si>
    <t>Sumatoria de asistencias</t>
  </si>
  <si>
    <t>Actividades artísticas a través de la red de equipamientos del Idartes en las 20 localidades.</t>
  </si>
  <si>
    <t>Sumatoria de actividades</t>
  </si>
  <si>
    <t>Asistencias a las actividades artísticas programadas en las 20 localidades destinadas a la transformación social de los territorios.</t>
  </si>
  <si>
    <t>Actividades artísticas incluyentes y descentralizadas para la transformación social en las 20 localidades.</t>
  </si>
  <si>
    <t>Asistencias a las actividades programadas en torno a la interacción entre arte,  la cultura científica y la tecnología en la ciudad.</t>
  </si>
  <si>
    <t>Actividades  en torno a la interacción entre arte,  cultura científica y tecnología.</t>
  </si>
  <si>
    <t>2 Democracia Urbana</t>
  </si>
  <si>
    <t>17 Espacio público, derecho de todos</t>
  </si>
  <si>
    <t>139 - Gestión de infraestructura cultural y deportiva nueva, rehabilitada y recuperada.</t>
  </si>
  <si>
    <t>Gestión, aprovechamiento económico, sostenibilidad y mejoramiento de equipamientos culturales.</t>
  </si>
  <si>
    <t>3 Construcción de comunidad y cultura ciudadana</t>
  </si>
  <si>
    <t>25 Cambio cultural y construcción del tejido social para la vida</t>
  </si>
  <si>
    <t>157 - Intervención integral en territorios y poblaciones priorizadas a través de cultura, recreación y deporte</t>
  </si>
  <si>
    <t>Arte para la transformación social: Prácticas artísticas incluyentes, descentralizadas y al servicio de la comunidad</t>
  </si>
  <si>
    <t>3 Pilar Construcción de Comunidad y Cultura Ciudadana</t>
  </si>
  <si>
    <t>Integración entre el arte, la cultura científica, la tecnología y la ciudad</t>
  </si>
  <si>
    <t>Alcanzar 350.000 asistencias en el cuatrienio a las actividades artísticas programadas en los escenarios del Idartes.</t>
  </si>
  <si>
    <t>Realizar 900 actividades artísticas a través de la red de equipamientos del Idartes en las 20 localidades.</t>
  </si>
  <si>
    <t>Alcanzar 700.000 asistencias a las actividades artísticas programadas en las 20 localidades destinadas a la transformación social de los territorios.</t>
  </si>
  <si>
    <t>Realizar 11.100 actividades artísticas incluyentes y descentralizadas para la transformación social en las 20 localidades.</t>
  </si>
  <si>
    <t>Alcanzar 450.000 asistencias a las actividades programadas en torno a la interacción entre arte,  la cultura científica y la tecnología en la ciudad.</t>
  </si>
  <si>
    <t>Realizar 10.971 actividades  en torno a la interacción entre arte,  cultura científica y tecnología.</t>
  </si>
  <si>
    <t>Gestión Pública</t>
  </si>
  <si>
    <t xml:space="preserve">Número de personas adultas (27 a 59 años) caracterizadas.
</t>
  </si>
  <si>
    <t>Porcentaje de  mujeres adultas (27 a 59 años) formadas en temas de promoción, reconocimiento y apropiación de sus derechos a través del uso de herramientas TIC y metodologías participativas.</t>
  </si>
  <si>
    <t>Porcentaje de personas adultas (27 a 59 años) formadas en  procesos de participación.</t>
  </si>
  <si>
    <t>Porcentaje de personas adultas (27 a 59 años) en ejercicio de prostitución, sensibilizadas en derechos humanos, desarrollo personal y salud.</t>
  </si>
  <si>
    <t xml:space="preserve">Número de personas adultas (27 a 59 años) que recibieron medidas de ayuda humanitaria en los términos establecidos por la ley. </t>
  </si>
  <si>
    <t>Sumatoria de personas adultas (27 a 59 años) caracterizadas.</t>
  </si>
  <si>
    <t xml:space="preserve">Sumatoria de personas adultas (27 a 59 años) que recibieron medidas de ayuda humanitaria en los términos establecidos por la ley. </t>
  </si>
  <si>
    <t xml:space="preserve">Dimensión: Diversidad y cultura
Eje: adultas y adultos que gozan de una ciudad intercultural, plural y diversa en igualdad y equidad.
</t>
  </si>
  <si>
    <t>Secretaría Distrital de Integración Social</t>
  </si>
  <si>
    <t xml:space="preserve">Formar personas adultas (29 a 59 años)  que ejercen Actividades de Economía Informal a Través de Alianzas para El Empleo </t>
  </si>
  <si>
    <t>Brindar alternativas comerciales transitorias en Puntos Comerciales para personas adultas (29 a 59 años)   y la Red de Prestación de Servicios al Usuario del Espacio Público REDEP (Quioscos y Puntos de Encuentro).</t>
  </si>
  <si>
    <t>Brindar asistencia técnica a la medida a personas adultas (29 a 59 años) en temas de emprendimientos por oportunidad.</t>
  </si>
  <si>
    <t>Formar personas adultas (29 a 59 años) en competencias blandas y transversales por medio de la Agencia Pública de Gestión y Colocación del Distrito.</t>
  </si>
  <si>
    <t xml:space="preserve">Brindar  Alternativas Comerciales Transitorias en ferias Comerciales para  personas adultas (29 a 59 años) </t>
  </si>
  <si>
    <t xml:space="preserve">Vincular personas adultas (29 a 59 años) que ejercen actividades de economía informal a programas de formación </t>
  </si>
  <si>
    <t>Integrar personas adultas (29 a 59 años) a procesos de enlace social y seguimiento.</t>
  </si>
  <si>
    <t>Formar  personas adultas (29 a 59 años) en competencias laborales.</t>
  </si>
  <si>
    <t>Vincular personas adultas (29 a 59 años) laboralmente a través de los diferentes procesos de intermediación de la Subdirección de Empleo y Formación-</t>
  </si>
  <si>
    <t>Beneficiar a  personas adultas (29 a 59 años) con el proceso de remisión de perfiles laborales a  empleadores desde la Agencia.</t>
  </si>
  <si>
    <t>Beneficiar a  personas adultas (29 a 59 años) formadas y certificadas con el proceso de remisión de perfiles laborales a  empleadores desde la Agencia.</t>
  </si>
  <si>
    <t>Atender personas adultas (29 a 59 años)  por medio de la estrategia de abordaje en calle.</t>
  </si>
  <si>
    <t>Atender personas adultas (29 a 59 años), en centros de atención transitoria para la inclusión social.</t>
  </si>
  <si>
    <t>Atender personas adultas (29 a 59 años) en comunidades de vida.</t>
  </si>
  <si>
    <t>Vincular  personas adultas (29 a 59 años) en procesos de gestión ambiental local.</t>
  </si>
  <si>
    <t>vincular  personas adultas (29 a 59 años) en acciones de educación ambiental.</t>
  </si>
  <si>
    <t>Formar  personas adultas(29 a 59 años) en temas de seguridad vial.</t>
  </si>
  <si>
    <t>Formar mujeres adultas (29 a 59 años) en temas de promoción, reconocimiento y apropiación de sus derechos a través del uso de herramientas TIC y metodologías participativas.</t>
  </si>
  <si>
    <t>Formar mujeres adultas (29 a 59 años)  a través de la Escuela de Formación Política</t>
  </si>
  <si>
    <t>Proceso de capacitación a mujeres adultas (29 a 59 años) en el derecho a la participación y representación política que se encuentren en instancias Distritales.</t>
  </si>
  <si>
    <t>Formar personas adultas (29 a 59 años) en los procesos de participación .</t>
  </si>
  <si>
    <t>Brindar asesoria técnica a organizaciones de mujer y género, incluidas personas adultas (29 a 59 años), en espacios y procesos de participación.</t>
  </si>
  <si>
    <t>Brindar asesoria técnica a organizaciones étnicas incluidas personas adultas (29 a 59 años), en espacios y procesos de participación.</t>
  </si>
  <si>
    <t>Brindar asesoria técnica a organizaciones de personas con discapacidad incluidas personas adultas (29 a 59 años), en espacios y procesos de participación.</t>
  </si>
  <si>
    <t>Brindar asesoria técnica a organizaciones de nuevas expresiones incluidas personas adultas (29 a 59 años), en espacios y procesos de participación.</t>
  </si>
  <si>
    <t>Acompañar organizaciones comunales de primer grado, incluidas personas adultas (29 a 59 años), en temas relacionados con acción comunal.</t>
  </si>
  <si>
    <t>Acompañar organizaciones comunales de segundo grado, donde participen personas adultas (29 a 59 años), en temas relacionados con acción comunal-</t>
  </si>
  <si>
    <t>Sensibilizar personas adultas (29 a 59 años) en ejercicio de prostitución, en derechos humanos, desarrollo personal y salud. (Dirección Diseño de Politicas)</t>
  </si>
  <si>
    <t>Involucrar  personas adultas (29 a 59 años)  en el marco de la implementación de la  estrategia de prevención con poblaciones en alto riesgo de habitabilidad en calle en el Distrito capital.</t>
  </si>
  <si>
    <t>Brindar atención psicosocial y asesoría jurídica a mujeres  adultas (29 a 59 años) víctimas de violencia.(Dirección Terrizorialización)</t>
  </si>
  <si>
    <t>Realizar atenciones a mujeres adultas (29 a 59 años) a través de la Línea Púrpura. (Dirección de Eliminación de Violencias)</t>
  </si>
  <si>
    <t>Proteger mujeres adultas (29 a 59 años) víctimas de violencia y personas a cargo  a través de Casas Refugio, de manera integral.</t>
  </si>
  <si>
    <t>Realizar orientaciones y asesorías jurídicas a personas adultas (29 a 59 años) a través de escenarios de fiscalías (CAPIF, CAVIF y CAIVAS) y Casas de Justicia. (Dirección de Eliminación de Violencias)</t>
  </si>
  <si>
    <t>Representar casos jurídicamente, de violencias contra las mujeres adultas (29 a 59 años)  en el Distrito Capital.</t>
  </si>
  <si>
    <t>Orientar personas adultas (29 a 59 años) en procesos de prevención  de la violencia intrafamiliar, atendidas por los servicios sociales de la Secretaría Distrital de Integración Social.</t>
  </si>
  <si>
    <t>Capacitar personas adultas (29 a 59 años)  de las entidades distritales y personas de la sociedad civil para la atención integral y la prevención de violencia intrafamiliar y delito sexual.</t>
  </si>
  <si>
    <t>Alcanzar la oportunidad en el100.00% de los casos de atención y protección a personas adultas (29 a 59 años) víctimas de violencias al interior de las familias.</t>
  </si>
  <si>
    <t>Atender el 100% de líderes y defensores de Derechos humanos, población LGBTI, y victimas de trata adultas (29 a 59 años) que demanden medidas de prevención o protección para garantizar sus derechos a la vida, libertad, integridad y seguridad.</t>
  </si>
  <si>
    <t>Brindar orientaciones y asesorías jurídicas a mujeres  adultas víctimas de violencias (29 a 59 años) a través de casas de igualdad de Oportunidades para las Mujeres. (Dirección de Territorialización)</t>
  </si>
  <si>
    <t>Realizar  orientaciones psicosociales a mujeres adultas (29 a 59 años)  a través de casas de Igualdad de Oportunidades para las Mujeres.(Dirección de Territorialización)</t>
  </si>
  <si>
    <t xml:space="preserve">Personas entre (29 a 59 años) a las que se le otorgaron Medidas de Ayuda Humanitaria Inmediata – AHI
</t>
  </si>
  <si>
    <t xml:space="preserve">Formar personas adultas(29 a 59 años) a través de escenarios de información, sensibilización y capacitación,  en asuntos de DDHH y  temas relacionados con educación para la Paz y la Reconciliación. </t>
  </si>
  <si>
    <t xml:space="preserve">Involucrar personas adultas (29 a 59 años), en las actividades para fomentar el respeto y la construcción de nuevas subjetividades desde la diversidad de orientaciones sexuales e identidades de género.  </t>
  </si>
  <si>
    <t xml:space="preserve">Involucrar personas adultas (29 a 59 años) que laboren en los sectores público, privado o mixto, en actividades para realizar procesos formación en atención diferencial por orientación sexual e identidad de género </t>
  </si>
  <si>
    <t>Atender personas adultas (29 a 59 años) de los sectores sociales LGBTI mediante las unidades operativas asociadas al servicio y los equipos locales.</t>
  </si>
  <si>
    <t>Vincular personas adultas (29 a 59 años) del sector educativo y aparatos de justicia a procesos de transformación de imaginarios y representaciones sociales.</t>
  </si>
  <si>
    <t>N/A</t>
  </si>
  <si>
    <t>N.A</t>
  </si>
  <si>
    <t>N/D</t>
  </si>
  <si>
    <t>3425 millones de pesos corrientes</t>
  </si>
  <si>
    <t>5724 millones de pesos corrientes</t>
  </si>
  <si>
    <t>Actualizar los 3 modelos de las propuestas educativas flexibles para responder a las necesidades de la población que por distintos factores no puede acceder a la educación, y requiere de otras alternativas para alcanzar la educación media.</t>
  </si>
  <si>
    <t>Implementar 100% de los colegios oficiales la gratuidad educativa y/o acciones afirmativas para población vulnerable y diversa para facilitar su acceso y la permanencia, especialmente víctimas del conflicto, población rural, extra edad, trabajadores infantiles, grupos étnicos, condición de discapacidad, entre otros.</t>
  </si>
  <si>
    <t>1067/7527</t>
  </si>
  <si>
    <t>1067  Mujeres protagonistas, activas y empoderada/Se cambio el nombre y el número del proyecto para el 2018, 7527 - Acciones con enfoque diferencial para el cierre de brechas de género</t>
  </si>
  <si>
    <t>1067/ 7527</t>
  </si>
  <si>
    <t>1067 Mujeres protagonistas, activas y empoderadas/Se cambio el nombre y el número del proyecto para el 2018, 7527 - Acciones con enfoque diferencial para el cierre de brechas de género</t>
  </si>
  <si>
    <t>Vincular 120000 Mujeres en sus diversidades a procesos de promoción, reconocimiento y apropiación de derechos, a través de las Casas de Igualdad de Oportunidades para las Mujeres</t>
  </si>
  <si>
    <t>Atender 29000 Mujeres Víctimas de violencia a través de la oferta  institucional de la  Secretaría de la Mujer.</t>
  </si>
  <si>
    <t>Proteger 4450 personas (mujeres víctimas de violencia y personas a cargo) a través de Casas Refugio, de manera integral</t>
  </si>
  <si>
    <t>Realizar 5241 Orientaciones y asesorías jurídicas a través de escenarios de fiscalías (CAPIF, CAVIF y CAIVAS) y Casas de Justicia</t>
  </si>
  <si>
    <t>1068- 7531</t>
  </si>
  <si>
    <t xml:space="preserve"> 1068 Bogotá territorio seguro y sin violencias contra las mujeres
7531- Fortalecimiento de la estrategia justicia de género</t>
  </si>
  <si>
    <t>Realizar 30000 orientaciones y asesorías jurídicas a mujeres víctimas de violencias a través de casas de igualdad de Oportunidades para las Mujeres.</t>
  </si>
  <si>
    <t>1067  Mujeres protagonistas, activas y empoderadas/Se cambio el nombre y el número del proyecto para el 2018, 7527 - Acciones con enfoque diferencial para el cierre de brechas de género</t>
  </si>
  <si>
    <t>Porcentaje de personas adultas ( 27 a 59 años) orientadas en los procesos de Prevención de Violencia Intrafamiliar y Sexual de la Estrategia Entornos Protectores y Territorios Seguros.</t>
  </si>
  <si>
    <t>(Sumatoria de personas entre 27 a 59 años orientadas en procesos de Prevenciónde Violencia  Intrafamiliar/ Total de personas  entre 27 y 59 años que inician el proceso de violencia Intrafamiliar) x 100</t>
  </si>
  <si>
    <t xml:space="preserve">Porcentaje de personas adultas ( 27 a 59 años)  de las entidades distritales y personas de la sociedad civil  capacitadas en los procesos de Prevención de Violencia Intrafamiliar y Sexual de la Estrategia Entornos Protectores y Territorios Seguros.
</t>
  </si>
  <si>
    <t>(Sumatoria de personas adultas  (27 a 59 años) capacitadas  en procesos de Prevenciónde Violencia  Intrafamiliar/ Total de personas  entre 27 y 59 años que inician el proceso de violencia Intrafamiliar) x 100</t>
  </si>
  <si>
    <t xml:space="preserve">
 Porcentaje de órdenes de atención y protección a personas adultas (27 a 59 años) víctimas de violencias al interior de las familias atendidas</t>
  </si>
  <si>
    <t xml:space="preserve">
Número de órdenes de atención y protección a personas adultas (27 a 59 años) víctimas de violencias al interior de las familias atendidas / Número de órdenes por violencia intrafamiliar presentados por personas adultas (27 a 59 años) atendidas x 100</t>
  </si>
  <si>
    <t>Sin definir</t>
  </si>
  <si>
    <t>Gestion de  los recursos  disponibles para la Interventoría del Régimen Subsidiado de acuerdo a la normatividad vigente. (Ley 1438/2011 - Art. 119).</t>
  </si>
  <si>
    <t xml:space="preserve">Gestion para  la atencion en salud que demande la Población Pobre No Asegurada - PPNA a través de la contratación con red publica distrital. 
</t>
  </si>
  <si>
    <t>Gestion para  la atencion en salud que demande la Población Pobre No Asegurada - PPNA, Vinculado a través de la contratación con la red  complementaria contratada.</t>
  </si>
  <si>
    <t>Gestion para  la atencion en salud de servicios electivos, Salud mental y de urgencias  que demande la Población Pobre No Asegurada (PPNA)  - Vinculados, a través de la solicitud  a los prestadores no contratados.</t>
  </si>
  <si>
    <t>Financiamiento de las atenciones en salud NO POS para la población de Régimen Subsidiado  a cargo de la Entidad Territorial en la red contratada y No contratada.</t>
  </si>
  <si>
    <t>Contribución con la financiación del copago o cuota de recuperación de las atenciones realizadas a la población de 1 a 5 años, mayores de 65 años, afiliada al régimen subsidiado, en niveles 1 y 2 de SISBEN, por Gratuidad en Salud,  de acuerdo con la  normatividad vigente.</t>
  </si>
  <si>
    <t>Seguimiento o auditoria a la ejecución de los contratos con la Red Publica Distrital</t>
  </si>
  <si>
    <t xml:space="preserve">4,1 Diseño e implementación de acciones que hacen parte de la estrategia encaminada al desarrollo de mejores prácticas en salud oral en las personas del Distrito Capital. </t>
  </si>
  <si>
    <t>Número de espacios de vida cotidiana del PSPIC con lineamientos actualizados con estrategias de seguimiento a mejores prácticas en salud oral de los usuarios abordados / No. total de espacios de vida cotidiana  del PSPIC a través de los cuales se ejecutan las estrategias de salud oral X 100</t>
  </si>
  <si>
    <t>No de acciones de información y comunicación  ejecutadas / No de acciones de información y comunicación planeadas * 100</t>
  </si>
  <si>
    <t>No. de actividades de diseño e implementación realizadas/No de actividades de diseño e implementación planeadas para el año 2019</t>
  </si>
  <si>
    <t>Desarrollar estrategias que permitan el goce efectivo de los derechos sciales
(salud, educación, alimentación y nutrición, recreación y deporte) y económicos
(seguridad económica y trabajo digno y decente) de las y los adultos de Bogotá, DC, a
través de la generación de oportunidades para lograr una vida autónoma y plena.</t>
  </si>
  <si>
    <t>Total de individuos intervenidos en espacios de vida cotidiana que fueron canalizados por riesgo de eventos prioritarios en Salud Mental / Total de individuos identificados con riesgo  de eventos prioritarios en Salud Mental en espacios de vida cotidiana que fueron  identificados * 100</t>
  </si>
  <si>
    <t>Numero de acciones colectivas dirigidas a organizaciones de personas viviendo con VIH  durante el mes  /Total de acciones colectivas  programadas  para la vigencia*100</t>
  </si>
  <si>
    <t>Numero de estrategias para el abordaje integral de una sexualidad placentera y libre de ITS, con énfasis en el acceso al tamizaje en VIH  durante el mes  /Total de estrategias de tamizaje  programadas  para la vigencia*100</t>
  </si>
  <si>
    <t xml:space="preserve">Número de IPS y EPS asesoradas/ Total de IPS EPS Programadas *100 </t>
  </si>
  <si>
    <t>Número de Sintomáticos Respiratorios Identificados y examinados/ Total de Sintomáticos respiratorios identificados* 100%</t>
  </si>
  <si>
    <t xml:space="preserve">Número de pacientes con inicio de tratamiento supervisado /Total de pacientes notificados *100% </t>
  </si>
  <si>
    <t>6.1 Asesoria y  asistencia técnica a las IPS y EPS con relación a la atención en Salud mental para  la implementación del modelo de atención AIS</t>
  </si>
  <si>
    <t>Promover y fortalecer los mecanismos y escenarios de participación, a través de la
formación, organización y movilización social, que permitan la transformación de los conflictos sociales que impactan las condiciones de vida de la población adulta, para el
ejercicio pleno de la ciudadanía en el Distrito.</t>
  </si>
  <si>
    <t>Realizar un (1)  informe  anual con la información de las personas beneficiadas y que mejoran las condiciones de vida de la población adulta, adelantadas en la Secretaría Distrital del Hábitat</t>
  </si>
  <si>
    <t>Informe con la información de las personas beneficiadas y que mejoran las condiciones de vida de la población adulta, adelantadas en la Secretaría Distrital del Hábitat</t>
  </si>
  <si>
    <t>Porcentaje de  personas adultas formadas en temas de seguridad vial.</t>
  </si>
  <si>
    <t>146 - Seguridad y comportamientos para la movilidad</t>
  </si>
  <si>
    <t>Formar 600.000 personas en temas de seguridad vial.</t>
  </si>
  <si>
    <t>Realizar campañas macro de enseñanza en seguridad vial que incluya a las personas adultas(29 a 59 años).</t>
  </si>
  <si>
    <t>Realizar 12 campañas macro de enseñanza en seguridad vial .</t>
  </si>
  <si>
    <t xml:space="preserve">Porcentaje de Instituciones Educativas Distritales que ofrecen atención educativa formal a personas Adultas </t>
  </si>
  <si>
    <t>Implementar el 100% del modelo de atención educativa integral, para avanzar hacia una educación de calidad, que garantice las condiciones en términos de los apoyos requeridos, contenidos educativos, recursos y estrategias para conseguir la participación efectiva de todos los estudiantes, independientemente de sus condiciones o características.</t>
  </si>
  <si>
    <t>Porcentaje de estudiantes con implementación del ciclo I de educación para  adultos iletrados del Distrito, a través de modelos educativos flexibles diseñados específicamente para dicha población.</t>
  </si>
  <si>
    <t>(Número de estudiantes adultos atendidos  con implementación del ciclo I  / Número de estudiantes adultos matriculados en ciclo I) * 100%</t>
  </si>
  <si>
    <t>Porcentaje de estudiantes con implementación de metodologías educativas flexibles para la atención de población en condición de adulta, vulnerable y diversa.</t>
  </si>
  <si>
    <t>(Número de estudiantes adultos atendidos con implementación de metodologías educativas flexibles / Número de estudiantes adultos matriculados en metodologías educativas flexibles) * 100%</t>
  </si>
  <si>
    <t>Integrar 970 Personas a procesos de enlace social y seguimiento.</t>
  </si>
  <si>
    <t>Atender 17.500 personas por medio de la estrategia de abordaje en calle</t>
  </si>
  <si>
    <t>La actividad se cumplio al 100% en el año 2017.</t>
  </si>
  <si>
    <t xml:space="preserve">Actividad 1.1  Desarrollo de las acciones de competencia del sector salud en cumplimiento de los compromisos establecidos en los planes de acción de las políticas públicas distritales e inter sectoriales, incluyendo la activación de rutas integrales de atención en salud y las rutas intersectoriales.
</t>
  </si>
  <si>
    <t>$71,753,310</t>
  </si>
  <si>
    <t>$787,047,749</t>
  </si>
  <si>
    <t>$33,140,049</t>
  </si>
  <si>
    <t>$60,833,510</t>
  </si>
  <si>
    <t>Enero 1 de 2018</t>
  </si>
  <si>
    <t xml:space="preserve">$5.569.680.832 </t>
  </si>
  <si>
    <t xml:space="preserve"> $12.097.481.564</t>
  </si>
  <si>
    <t>N.D</t>
  </si>
  <si>
    <t>1.1</t>
  </si>
  <si>
    <t>1.2</t>
  </si>
  <si>
    <t xml:space="preserve">Gestion administrativa  para el giro de los recursos que financian el regimen subsidiado de acuerdo a  la Liquidación Mensual  de Afiliados-  LMA .
</t>
  </si>
  <si>
    <t>Gestion los  recursos de Inspección, vigilancia y control -  Superintendencia  Nacional de Salud (Ley 1438/2011 - Art. 119).</t>
  </si>
  <si>
    <t>1.3</t>
  </si>
  <si>
    <t>1.4</t>
  </si>
  <si>
    <t>1.5</t>
  </si>
  <si>
    <t>1.6</t>
  </si>
  <si>
    <t>1.7</t>
  </si>
  <si>
    <t>1.8</t>
  </si>
  <si>
    <t>1.9</t>
  </si>
  <si>
    <t>1.10</t>
  </si>
  <si>
    <t>1.11</t>
  </si>
  <si>
    <t>1.12</t>
  </si>
  <si>
    <t>1.13</t>
  </si>
  <si>
    <t>1.14</t>
  </si>
  <si>
    <t>1.15</t>
  </si>
  <si>
    <t>1.16</t>
  </si>
  <si>
    <t>1.17</t>
  </si>
  <si>
    <t>1.18</t>
  </si>
  <si>
    <t>1.19</t>
  </si>
  <si>
    <t>1.20</t>
  </si>
  <si>
    <t>1.21</t>
  </si>
  <si>
    <t>1.22</t>
  </si>
  <si>
    <t>1.23</t>
  </si>
  <si>
    <t>1.24</t>
  </si>
  <si>
    <t>1.25</t>
  </si>
  <si>
    <t>1.26</t>
  </si>
  <si>
    <t>2.1</t>
  </si>
  <si>
    <t>2.2</t>
  </si>
  <si>
    <t>2.3</t>
  </si>
  <si>
    <t>2.4</t>
  </si>
  <si>
    <t>2.5</t>
  </si>
  <si>
    <t>2.10</t>
  </si>
  <si>
    <t>2.11</t>
  </si>
  <si>
    <t>5.3</t>
  </si>
  <si>
    <t>7.3</t>
  </si>
  <si>
    <t>8.1</t>
  </si>
  <si>
    <t>8.2</t>
  </si>
  <si>
    <t>8.3</t>
  </si>
  <si>
    <t>8.12</t>
  </si>
  <si>
    <t>9.8</t>
  </si>
  <si>
    <t>9.9</t>
  </si>
  <si>
    <t>2.12</t>
  </si>
  <si>
    <t>2.9</t>
  </si>
  <si>
    <t>3.1</t>
  </si>
  <si>
    <t>10.4</t>
  </si>
  <si>
    <t>10.5</t>
  </si>
  <si>
    <t>10.6</t>
  </si>
  <si>
    <t>10.7</t>
  </si>
  <si>
    <t>11.4</t>
  </si>
  <si>
    <t>11.3</t>
  </si>
  <si>
    <t>9.3</t>
  </si>
  <si>
    <t>9.4</t>
  </si>
  <si>
    <t>9.5</t>
  </si>
  <si>
    <t>9.2</t>
  </si>
  <si>
    <t>9.11</t>
  </si>
  <si>
    <t>9.12</t>
  </si>
  <si>
    <t>9.1</t>
  </si>
  <si>
    <t>9.14</t>
  </si>
  <si>
    <t>9.13</t>
  </si>
  <si>
    <t>8.11</t>
  </si>
  <si>
    <t>2.6</t>
  </si>
  <si>
    <t>2.7</t>
  </si>
  <si>
    <t>2.8</t>
  </si>
  <si>
    <t>4.1</t>
  </si>
  <si>
    <t>4.2</t>
  </si>
  <si>
    <t>4.3</t>
  </si>
  <si>
    <t>4.4</t>
  </si>
  <si>
    <t>7.1</t>
  </si>
  <si>
    <t>9.10</t>
  </si>
  <si>
    <t>10.1</t>
  </si>
  <si>
    <t>10.2</t>
  </si>
  <si>
    <t>10.3</t>
  </si>
  <si>
    <t>11.1</t>
  </si>
  <si>
    <t>11.2</t>
  </si>
  <si>
    <t>9.7</t>
  </si>
  <si>
    <t>9.6</t>
  </si>
  <si>
    <t>8.4</t>
  </si>
  <si>
    <t>8.5</t>
  </si>
  <si>
    <t>8.6</t>
  </si>
  <si>
    <t>8.7</t>
  </si>
  <si>
    <t>8.8</t>
  </si>
  <si>
    <t>8.9</t>
  </si>
  <si>
    <t>8.10</t>
  </si>
  <si>
    <t>6.1</t>
  </si>
  <si>
    <t>6.2</t>
  </si>
  <si>
    <t>6.3</t>
  </si>
  <si>
    <t>6.4</t>
  </si>
  <si>
    <t>6.5</t>
  </si>
  <si>
    <t>6.6</t>
  </si>
  <si>
    <t>No Aplica</t>
  </si>
  <si>
    <t>5.1</t>
  </si>
  <si>
    <t>5.2</t>
  </si>
  <si>
    <t>12.1</t>
  </si>
  <si>
    <t>No.</t>
  </si>
  <si>
    <t>Formar 23.585 Ciudadanos en los procesos de participación</t>
  </si>
  <si>
    <t xml:space="preserve">No aplica </t>
  </si>
  <si>
    <t>$53.344.440.855.</t>
  </si>
  <si>
    <t xml:space="preserve">
$46.852.000</t>
  </si>
  <si>
    <t>$1.013.352.55</t>
  </si>
  <si>
    <t>Sin reporte</t>
  </si>
  <si>
    <t>DIMENSION</t>
  </si>
  <si>
    <t>El presupuesto contemplado para las metas del proyecto de inversión 981 es global para la atención a todos los grupos poblacionales atendidos desde la SDA, por lo que no es posible identificar un rubro  presupuestal para la atención de la población adulta presente en el D.C durante el año 2019</t>
  </si>
  <si>
    <t>Representar 726 casos jurídicamente, de violencias contra las mujeres en el Distrito Capital</t>
  </si>
  <si>
    <t xml:space="preserve">Estudio de interseccionalidad de la Política Pública para la garantía de derechos de las personas LGBTI, que integre las categorías por grupo etarIo y situación de vulnerabilidad </t>
  </si>
  <si>
    <t>La actividad se cumplio al 100% en el año 2018</t>
  </si>
  <si>
    <t xml:space="preserve">100%
</t>
  </si>
  <si>
    <t>.</t>
  </si>
  <si>
    <t>Meta pproyectada para cumplir hasta el 2020</t>
  </si>
  <si>
    <t>Estudio de interseccionalidad de la Política Pública para la garantía de derechos de las personas LGBTI que integre las categorías por grupo etario y situación de vulnerabilidad realizados/Nùmero de estudios de interseccionalidad de la PPLGBTI que integre las categorías por grupo etàreo y situaciòn de vulnerabilidad programados*100</t>
  </si>
  <si>
    <t>Proyecto</t>
  </si>
  <si>
    <t>Por definir</t>
  </si>
  <si>
    <t xml:space="preserve">
Por definir</t>
  </si>
  <si>
    <t>PLAN DE DESARROLLO DISTRITAL - UN NUEVO CONTRATO SOCIAL Y AMBIENTAL PARA LA BOGOTÁ DEL SIGLO XXI</t>
  </si>
  <si>
    <t>Propósito de ciudad</t>
  </si>
  <si>
    <t>Programas Generales</t>
  </si>
  <si>
    <t xml:space="preserve">Nombre del Proyecto
 (si Aplica)
</t>
  </si>
  <si>
    <t xml:space="preserve">Presupuesto ejecutado acumulado 
</t>
  </si>
  <si>
    <t>CRITERIOS</t>
  </si>
  <si>
    <t>Es una acción recurrente en pro de garantía de derechos?</t>
  </si>
  <si>
    <t>El bien o servicio provisto por el Estado logro la materialización de uno o varios derechos?</t>
  </si>
  <si>
    <t>Cuál(es) derecho(s)?</t>
  </si>
  <si>
    <t xml:space="preserve">Se requiere que la acción continúe su implementación? </t>
  </si>
  <si>
    <t>La acción se debe rediseñar para que continúe?</t>
  </si>
  <si>
    <t>Plantéela la nueva acción.</t>
  </si>
  <si>
    <t>MATRIZ DE ANÁLISIS DE ACCIONES DEL PLAN  DE ACCIÓN DE LA POLITICA PÚBLICA DE Y PARA LA ADULTEZ</t>
  </si>
  <si>
    <t>Ampliación de Tiempos de ejecución de la acción</t>
  </si>
  <si>
    <t>Logros de ciudad</t>
  </si>
  <si>
    <t>Metas</t>
  </si>
  <si>
    <t>PLAN DE DESARROLLO DISTRITAL 
Bogota para vivir mejor</t>
  </si>
  <si>
    <t>PRESUPUESTO ASOCIADO
Identificación Fuente de Financiación</t>
  </si>
  <si>
    <t>PRESUPUESTO ASOCIADO - Identificación Fuente de Financiación</t>
  </si>
  <si>
    <t>% de Avance Indicador año 2020 
Segundo semestre</t>
  </si>
  <si>
    <t>Resultado indicador año 2020 
Segundo semestre</t>
  </si>
  <si>
    <t>Meta año 2020
Segundo semestre</t>
  </si>
  <si>
    <t>Indicador por acción de política</t>
  </si>
  <si>
    <t>Seguimiento indicador</t>
  </si>
  <si>
    <t>Acciones priorizadas segundo semestre 2020</t>
  </si>
  <si>
    <t>Nombre
Indicador 
Segndo semestre
2020</t>
  </si>
  <si>
    <t>SI</t>
  </si>
  <si>
    <r>
      <t>S</t>
    </r>
    <r>
      <rPr>
        <sz val="10"/>
        <color theme="1"/>
        <rFont val="Imprint MT Shadow"/>
        <family val="5"/>
      </rPr>
      <t>I</t>
    </r>
  </si>
  <si>
    <t>NO</t>
  </si>
  <si>
    <t>Derecho de protección, integridad personal, derecho a la vida y a vivir una vida libre de violencias.</t>
  </si>
  <si>
    <t>NO APLICA</t>
  </si>
  <si>
    <t>Se aportó al derecho para el uso y disfrute del espacio público, a través de actividades al aire libre, talleres lúdico-pedagógicos, salidas, cine foros, teatro foros, performance, entre otras metodologías alternativas diseñadas para la transformación der imaginarios y representaciones sociales frente a las personas de los sectores LGBTI.</t>
  </si>
  <si>
    <t xml:space="preserve">Se favoreció el derecho a la participación y capacitación para las y los servidores públicos del sector público, en procesos de formación en atención diferencial por orientación sexual e identidad de género, el que contribuyó a la disminución de situaciones de exclusión y discriminación en la ciudad. </t>
  </si>
  <si>
    <t>Esta acción respondió a una meta del proyecto de inversión 1101: Distrito Diverso, y finalizó el 31 de mayo de 2020 con un cumplimiento del 100%.
La acción no cuenta con meta asociada en el Proyecto de Inversión 7756: Compromiso Social por la Diversidad en Bogotá, por lo tal motivo, no continuará su implementación.</t>
  </si>
  <si>
    <t>Esta acción respondió a una meta del proyecto de inversión 1101: Distrito Diverso, y finalizó el 31 de mayo de 2020 con un cumplimiento del 100%.
La acción no cuenta con meta asociada en el Proyecto de Inversión 7756: Compromiso Social por la Diversidad en Bogotá, por lo tal motivo no continúa su implementación.</t>
  </si>
  <si>
    <t>El Derecho que tienen las personas a acceder a los servicios sociales con calidad, calidez y con enfoque diferencial.
Derecho al libre desarrollo de la personalidad y a vivir una vida libre de violencias.</t>
  </si>
  <si>
    <t>Brindar atención a personas adultas (29-59 años) de los sectores LGBTI, sus familias y redes de apoyo desde los servicios sociales de la subdirección para asuntos LGBTI, y la Estrategia Territorial Integral Social.</t>
  </si>
  <si>
    <t xml:space="preserve">La Subdirección para Asuntos LGBTI de la Secretaria Distrital cuenta con dos servicios sociales recurrentes; Atención Integral a la Diversidad Sexual y De Géneros y Unidad Contra la Discriminación, los cuales funcionan como la respuesta institucional y territorializada de las políticas sociales, en este caso, de la Política Pública para la Garantía Plena de Derechos de Lesbianas, Gays, Bisexuales y Transgeneristas. Estos servicios sociales ofertan: asesorías y acompañamiento psicosocial, fortalecimiento a organizaciones sociales y redes de apoyo,  desarrollo y fortalecimiento de capacidades ciudadanas y ocupacionales,  orientación y referenciación a ofertas de servicios sociales, así mismo, asesorías jurídicas en la protección y el restablecimiento de derechos como la articulación y seguimiento a la actuación de entidades públicas, en el proceso de protección y garantía de derechos. </t>
  </si>
  <si>
    <t xml:space="preserve">La estrategia de prevención del fenómeno de habitabilidad en calle se encuentra en etapa de rediseño y armonización con el nuevo plan de desarrollo en el marco de la implementación del proyecto de inversión 7757: Implementación de  estrategias y servicios integrales para el abordaje del fenómeno de habitabilidad en calle, por otro lado, los procesos de desarrollo de capacidades para la prevención del fenómeno se suspendieron a causa de la emergencia socio sanitaria generada por la pandemia desde el mes de marzo por consiguiente se suspendió la participación de población adulta en la estrategia.
</t>
  </si>
  <si>
    <t>Los servicios asociados a los procesos de enlace social y seguimiento se encuentran en una etapa de rediseño y armonización con el nuevo plan de desarrollo distrital y la ejecución del proyecto de inversión 7757: Implementación de  estrategias y servicios integrales para el abordaje del fenómeno de habitabilidad en calle, constituyendo un eje transversal del proyecto de inversión.</t>
  </si>
  <si>
    <t>Derecho a la igualdad y no discriminación, vivir una vida libre de violencias, a la participación.</t>
  </si>
  <si>
    <t>Derecho a la igualdad y no discriminación,  educación, seguridad económica en términos de vincular a la población a la oferta del distrito para el acceso a oportunidades laborales y de generación de ingresos.</t>
  </si>
  <si>
    <t>Derecho a la  igualdad y no discriminación, alimentación y nutrición.</t>
  </si>
  <si>
    <t>Derecho a la  igualdad y no discriminación, alimentación y nutrición, identificación,  educación,  seguridad económica en términos de vincular a la población a la oferta del distrito para el acceso a oportunidades laborales y de generación de ingresos.</t>
  </si>
  <si>
    <t>Esta acción se recoge en la acción rediseñada: "Atender a personas adultas habitantes de calles y en riesgo de estarlo, para  la mitigación de riesgos y daños asociados al fenómeno de habitabilidad en calle", citada en la columna anterior por cuanto reune la totalidad de personas adultas habitantes de calle atendidas en los servicios sociales de la subdirección para la adultez.</t>
  </si>
  <si>
    <t>Lilian Andrea Melo</t>
  </si>
  <si>
    <t>lmelom@sdis.gov.co</t>
  </si>
  <si>
    <t xml:space="preserve">Atender a personas adultas habitantes de calle a través de la estrategia móvil de abordaje en calle.
</t>
  </si>
  <si>
    <t>Atender a personas adultas habitantes de calle a través de la estrategia móvil de abordaje en calle.</t>
  </si>
  <si>
    <t xml:space="preserve">Hacer un nuevo contrato social con igualdad de oportunidades para la inclusión social, productiva y política 
</t>
  </si>
  <si>
    <t>Reducir la pobreza monetaria, multidimensional y la feminización de la pobreza</t>
  </si>
  <si>
    <t>Movilidad social integral</t>
  </si>
  <si>
    <t xml:space="preserve">Implementar una estrategia móvil de abordaje en calle dirigida a ciudadanos y ciudadanas habitantes de calle acorde al contexto social y sanitario de la emergencia.
</t>
  </si>
  <si>
    <t>Implementación de  estrategias y servicios integrales para el abordaje del fenómeno de habitabilidad en calle</t>
  </si>
  <si>
    <t xml:space="preserve">Realizar 17.000 atenciones  a ciudadanos y ciudadanas habitantes de calle a través de la estrategia móvil de abordaje en calle.
</t>
  </si>
  <si>
    <t xml:space="preserve">Incrementar en 825 cupos la atención integral de ciudadanas y ciudadanos  habitantes de calle en los  servicios sociales que  tiene la Secretaría Distrital de Integración Social dispuestos para su atención, que considere los impactos sociales y sanitarios de la emergencia
</t>
  </si>
  <si>
    <t>Atender integralmente a personas adultas habitantes de calle y en riesgo de estarlo en los servicios sociales que tiene la Secretaría Distrital de Integración Social dispuestos para su atención.</t>
  </si>
  <si>
    <t>Porcentaje de personas adultas habitantes de calle atendidas a través de la estrategia móvil</t>
  </si>
  <si>
    <t>Porcentaje de personas adultas habitantes de calle y en riesgo de estarlo atendidas en los servicios sociales que tiene la Secretaría Distrital de Integración Social dispuestos para su atención.</t>
  </si>
  <si>
    <t>El presupuesto programado (columna AZ) corresponde al presupuesto global de la meta del proyecto de inversión.</t>
  </si>
  <si>
    <t>jhj</t>
  </si>
  <si>
    <t>Ambiente sano</t>
  </si>
  <si>
    <t>Lilian Andrea Melo Melo</t>
  </si>
  <si>
    <t>Edgar Ismar Delgado Tóbon</t>
  </si>
  <si>
    <t>edgar.delgado@sda.gov.co</t>
  </si>
  <si>
    <t>Vincular  personas adultas (29 a 59 años) en acciones de educación ambiental.</t>
  </si>
  <si>
    <t>Hacer un nuevo contrato social con igualdad de oportunidades para la inclusión social, productiva
y política</t>
  </si>
  <si>
    <t>Transformación cultural para la conciencia ambiental y el cuidado de la fauna doméstica</t>
  </si>
  <si>
    <t>Transformación cultural ambiental a partir de estrategias de educación, participación y comunicación
en Bogotá</t>
  </si>
  <si>
    <t>2.671.000.000</t>
  </si>
  <si>
    <t>* Esta meta de proyecto de inversión, no hace diferenciación por temáticas o por grupos poblacionales.</t>
  </si>
  <si>
    <t>Vincular 3.500.000 personas a las estrategias de cultura ciudadana, participación, educación ambiental y protección animal, con enfoque territorial, diferencial y de género.</t>
  </si>
  <si>
    <t>Derecho a la vida cultural y artística</t>
  </si>
  <si>
    <t>Fortalecer por medio de los procesos artísticos actividades que integren a los adultos y generen procesos de reactivación social en el marco de esta emergencia sanitaria.</t>
  </si>
  <si>
    <t>Se suprime esta acción y se consolida como una sola (ver cerla T55)</t>
  </si>
  <si>
    <t>Astrid Liliana Angulo</t>
  </si>
  <si>
    <t>astrid.angulo@idartes.gov.co</t>
  </si>
  <si>
    <t>01 Hacer un nuevo contrato social con igualdad de oportunidades para la inclusión social, productiva y política</t>
  </si>
  <si>
    <t>21 Creación y vida cotidiana: Apropiación ciudadana del arte, la cultura y el patrimonio, para la democracia cultural</t>
  </si>
  <si>
    <t>Formular 21 estrategias de transferencia de conocimiento que permitan fomentar, apoyar y fortalecer las manifestaciones artísticas, intercambio de experiencias y encuentros entre pares</t>
  </si>
  <si>
    <t>Fortalecimiento a las Artes, territorios y cotidianidades</t>
  </si>
  <si>
    <t>Realizar 8.580 Actividades de circulación artística y cultural</t>
  </si>
  <si>
    <t>Porcentaje de acciones de fortalecimiento realizadas</t>
  </si>
  <si>
    <t>El aseguramiento en salud aporta a la garantia del derecho en salud.</t>
  </si>
  <si>
    <t xml:space="preserve">Desde el Plan Territorial de Salud 2020-2024, se cuentan con metas y actividades en relación al aseguramiento universal en salud, sin embargo no se incluye en las acciones proyectadas para el segundo semestre de 2020, porque como la población objetivo  son los ciudadanos de Bogotá, se presentan dificultades para reportar información cuantitativa y cualitativa para la población adulta. </t>
  </si>
  <si>
    <t>La acción continúa desde la meta "A 2024  conseguir una cobertura del  95% o más el aseguramiento de la población al SGSSS en el Distrito Capital. (Con base en Censo DANE 2018)",  sin embargo es importante aclarar que el aseguramiento en salud es universal que beneficia a toda la población de la ciudad.</t>
  </si>
  <si>
    <t>NO  
No se continúa con la acción desde el plan de acción de la Politica de y para la adultez. 2011-2044.</t>
  </si>
  <si>
    <t>Acción administrativa de procesos internos de la Secretaría de Salud, en la formulación del Plan Territorial de Salud 2020-2024 no se contemplo su continuación.</t>
  </si>
  <si>
    <t xml:space="preserve">La actividad se cumplio al 100% en el año 2017. </t>
  </si>
  <si>
    <t xml:space="preserve">Dado ajustes tecnicos en las actividades del Plan territorial de salud, se da cumplimiento a las accciones en el 2017. </t>
  </si>
  <si>
    <t>Derecho a la salud</t>
  </si>
  <si>
    <t>Carol Melo T</t>
  </si>
  <si>
    <t>cmelo@sdis.gov.co</t>
  </si>
  <si>
    <t>Brindar atención a  personas adultas (29-59 años) de los sectores LGBTI, sus familias y redes de apoyo desde los servicios sociales de la subdirección para asuntos LGBTI, y la Estrategia Territorial Integral Social</t>
  </si>
  <si>
    <t>Porcentaje de personas adultas  atendidas mediante los servicios sociales de la subdirección para asuntos LGBTI, y la Estrategia Territorial Integral Social</t>
  </si>
  <si>
    <t>1. Hacer un nuevo contrato social con igualdad de oportunidades para la inclusión social, productiva y política</t>
  </si>
  <si>
    <t>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</si>
  <si>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Sistema Distrital de Cuidado</t>
  </si>
  <si>
    <t>Fortalecer la implementación de la Política Pública LGBTI a través de la puesta en marcha de 2 nuevos centros comunitarios LGBTI con enfoque territorial para la prestación de servicios sociales bajo modelos flexibles de atención integral en el marco de la PPLGBTI.</t>
  </si>
  <si>
    <t>Compromiso Social por la Diversidad en Bogotá</t>
  </si>
  <si>
    <t>Meta 5: Brindar atención a 16.000 personas de los sectores LGBTI, sus familias y redes de apoyo desde los servicios sociales de la subdirección para asuntos LGBTI,  y La Estrategia Territorial Integral Social</t>
  </si>
  <si>
    <t>El presupuesto es global y corresponde a la meta del proyecto de inversión.</t>
  </si>
  <si>
    <t>Derechos a la seguridad económica
Derecho al trabajo digno y decentre</t>
  </si>
  <si>
    <t>Desarrollar y/o fortalecer capacidades y habilidades a personas adultas (29 a 59 años) en temas de emprendimiento y desarrollo empresarial</t>
  </si>
  <si>
    <t>Se ajusta la redacción de la acción con el fin de guardar coherencia con el actual plan de desarrollo distrital</t>
  </si>
  <si>
    <t>Formar  personas adultas (29 a 59 años) en nuevas competencias y/o habilidades para el trabajo.</t>
  </si>
  <si>
    <t xml:space="preserve"> Se unifican las acciones 9.5 y 9.11 en un solo componente de formación en el marco de la Ruta de Empleo de la Agencia de Intermediación Laboral y con el fin de guardar coherencia con el plan de desarrollo actual.</t>
  </si>
  <si>
    <t>Se mantiene la acción para segundo semetre de 2020.</t>
  </si>
  <si>
    <t>Remitir personas adultas (29 a 59 años) laboralmente a través de los diferentes procesos de intermediación de la Subdirección de Empleo y Formación.</t>
  </si>
  <si>
    <t xml:space="preserve">Se unifican las acciones 9.13 y 9.14 en un solo componente de remisión y vinculación en el marco de la Ruta de Empleo de la Agencia de Intermediación Laboral, y con el fin de guardar coherencia con el plan de desarrollo actual, </t>
  </si>
  <si>
    <t>Carlos Alberto Sànchez Retiz</t>
  </si>
  <si>
    <t>369 37 77 Ext 174</t>
  </si>
  <si>
    <t>casanchez@desarrolloeconomico.gov.co</t>
  </si>
  <si>
    <t>Hacer un nuevo contrato social con igualdad de oportunidades para la inclusión social, productiva y política.</t>
  </si>
  <si>
    <t>Aumentar la inclusión productiva y el acceso a las economías de aglomeración con emprendimiento y empleabilidad con enfoque poblacional-diferencial, territorial y de género</t>
  </si>
  <si>
    <t>Cierre de brechas para la inclusión productiva urbano rural</t>
  </si>
  <si>
    <t>Desarrollar habilidades financieras y herramientas digitales para mejoras de procesos y comercio electrónico a al menos 72.900 empresarios y emprendedores, micro y pequeñas empresas, negocios, pequeños comercios y/o unidades productivas aglomeradas y/o emprendimientos por subsistencia formales e informales con especial énfasis en sectores afectados por la emergencia, mujeres y jóvenes,plazas de mercado distritales, atendiendo un enfoque de género, diferencial, territorial, de cultura ciudadana y de participación, teniendo en cuenta acciones afirmativas. Con un mínimo del 20% de la oferta será destinada a jóvenes.</t>
  </si>
  <si>
    <t>Fortalecimiento del crecimiento empresarial en los emprendedores y las mipymes de Bogotá</t>
  </si>
  <si>
    <t>Desarrollar habilidades digitales a 29.160 beneficiarios entre emprendedores, empresarios y/o unidades productivas de micro, pequeña o mediana empresa, negocios, pequeños comercios, unidades productivas aglomeradas y/o emprendimientos por subsistencia, a través de estrategias, programas, proyectos y acciones, con especial énfasis en sectores afectados por la emergencia, mujeres y jóvenes, con enfoque y acciones afirmativas, durante la ejecución del proyecto.</t>
  </si>
  <si>
    <t>El presupuesto corresponde al global programado para la meta, por lo cual la acción no tiene un presupuesto específico programado para ésta acción.</t>
  </si>
  <si>
    <t>Flor Elba Hernández Moreno</t>
  </si>
  <si>
    <t>fhernandezm@desarrolloeconomico.gov.co</t>
  </si>
  <si>
    <t xml:space="preserve">Andres Hernando Rodriguez
Diana Lucia Patron 
</t>
  </si>
  <si>
    <t xml:space="preserve">3134635141
3188603630
</t>
  </si>
  <si>
    <t>ahrodriguez@desarrolloeconomico.gov.co 
dpatron@desarrolloeconomico.gov.co</t>
  </si>
  <si>
    <t>Promover aglomeraciones productivas y sectores de alto impacto con visión de largo plazo en Bogotá región</t>
  </si>
  <si>
    <t>Bogotá región emprendedora e innovadora</t>
  </si>
  <si>
    <t xml:space="preserve">Actualizar la Política Pública de Desarrrollo Económico, ante la nueva situación económica y social de la ciudad, inlcuyendo emprendimiento, tecnologia e innovación como pilar de desarrollo.  </t>
  </si>
  <si>
    <t>Fortalecer el entorno económico de los emprendimientos de alto impacto y las Mipymes, frente a la emergencia sanitaria en Bogotá</t>
  </si>
  <si>
    <t>Apoyar 6.500 unidades productivas en sus diferentes etapas de formalización</t>
  </si>
  <si>
    <t>Formar al menos 50.000 personas en las nuevas competencias, bilingüismo y/o habilidades para el trabajo con especial énfasis en sectores afectados por la emergencia, mujeres y jóvenes, atendiendo un enfoque de género, diferencial, territorial, de cultura ciudadana y/o de participación, teniendo en cuenta acciones afirmativas.  Al menos El 20% deberá ser mujeres y el 10% jóvenes; Lo anterior a través de la formación y educación para el trabajo y el desarrollo humano.</t>
  </si>
  <si>
    <t>Mejoramiento del empleo incluyente y pertinente en Bogotá</t>
  </si>
  <si>
    <t>Promover la generación de empleo para al menos 200.000 personas, con enfoque de género, territorial, diferencial: mujeres cabeza de hogar, jóvenes especialmente en primer empleo, jóvenes NINI en los que se incluyen jóvenes en acción, personas con discapacidad, víctimas del conflicto, grupo étnico y/o teniendo en cuenta acciones afirmativas</t>
  </si>
  <si>
    <t>Se unifican las acciones 9.13 y 9.14 en un solo componente de remisión y vinculación en el marco de la Ruta de Empleo de la Agencia de Intermediación Laboral, y con el fin de guardar coherencia con el plan de desarrollo actual.</t>
  </si>
  <si>
    <t>Si</t>
  </si>
  <si>
    <t>Realizar acompañamiento pedagógico, didáctico y curricular a docentes y directivos docentes de las instituciones educativas distritales, en la atención educativa  a la poblacion adulta desde el enfoque diferencial en el marco de las estrategias educativas flexibles.</t>
  </si>
  <si>
    <t xml:space="preserve">La acción se mantiene en el nuevo plan de Desarrollo UNCSA y se ajusta la redacción porque los adultos estudian en jornada nocturna y de fin de semana, entre otras estrategias educativas. </t>
  </si>
  <si>
    <t>Ofrecer atención educativa formal a personas adultas en el marco de las estrategias educativas flexibles con enfoque diferencial.</t>
  </si>
  <si>
    <t>La acción se mantiene en el nuevo plan de Desarrollo UNCSA y se ajusta la redacción porque en ésta se ofrecen diversas estrategias diferenciales para la población.</t>
  </si>
  <si>
    <t>Esta acción se articula con las Acciones 1 y 2 porque este ejercicio pedagógico tiene respuesta educativa en las jornadas ncturnas, de fin de semana y en los difefrentes puntos de atención, en el marco de las estrategias educativas flexibles.</t>
  </si>
  <si>
    <t>La acción se mantiene en el nuevo plan de Desarrollo UNCSA</t>
  </si>
  <si>
    <t>Virginia Torres - Directora  Inclusión
Liliana Palacios - Dirección Inclsuión
Juan Sebastián Conteras - Jefe Oficina Asesora de Planeación
Stella Penagos C.</t>
  </si>
  <si>
    <t>3241000
3241000
3241000</t>
  </si>
  <si>
    <t>vtorresm1@educacionbogota.gov.co
lpalacios@educacionbogota.gov.co
jscontreras@educacionbogota.gov.co
cpenagos@educacionbogota.gov.co</t>
  </si>
  <si>
    <t>Virginia Torres - Directora de Inclusión
Liliana Palacios - Dirección de Inclsuión
Juan Sebastián Conteras - Jefe Oficina Asesora de Planeación
Stella Penagos C.</t>
  </si>
  <si>
    <t>Olga Rodríguez - Directora de Cobertura
Sandar Rincón _ Dirección Cobertura
Juan Sebastián Conteras - Jefe OficinaAsesora de Planeación
Stella Penagos C. Planeación</t>
  </si>
  <si>
    <t>orodriguezl@educacionbogota.gov.co
srincon@educacionbogota.gov.co
jscontreras@educacionbogota.gov.co
cpenagos@educacionbogota.gov.co</t>
  </si>
  <si>
    <t>1 - Hacer un nuevo contrato social con igualdad de oportunidades para la inclusión social, productiva y política.</t>
  </si>
  <si>
    <t>5 - Cerrar las brechas DIGITALES, de cobertura, calidad y competencias a lo largo del ciclo de la formación integral, desde primera infancia hasta la educación superior y continua para la vida.</t>
  </si>
  <si>
    <t>14 - Formación integral: más y mejor tiempo en los colegios</t>
  </si>
  <si>
    <t>98 - Implementar en el  100% de colegios públicos distritales la política de educación inclusiva con enfoque diferencial para estudiantes con especial protección constitucional como la población víctima del conflicto, migrante y la población con discapacidad, así como  para estudiantes en aulas hospitalarias, domiciliarias y aulas refugio, entre otros.</t>
  </si>
  <si>
    <t xml:space="preserve"> Fortalecimiento de la política de educación inclusiva para poblaciones y grupos  de especial protección constitucional de Bogotá D.C.</t>
  </si>
  <si>
    <t>100% de colegios públicos distritales</t>
  </si>
  <si>
    <t>El proyecto fue formulado y aprobado en el mes de junio por el proceso de armonización. En julio apenas se inició la ejecución, pero aún no se cuenta con reportes de ejecución.</t>
  </si>
  <si>
    <t>Estab acción se articua a la acción 3 por tanto, se elimina la accción 3. 
El proyecto fue formulado y aprobado en el mes de junio por el proceso de armonización. En julio apenas se inició la ejecución, pero aún no se cuenta con reportes de ejecución.</t>
  </si>
  <si>
    <t>Esta acción se articula con las Acciones 1 y 2 porque este ejercicio pedagógico tiene respuesta educativa en las jornadas ncturnas, de fin de semana y en los diferentes puntos de atención, en el marco de las estrategias educativas flexibles.</t>
  </si>
  <si>
    <t>13- Educación para todos y todas: acceso y permanencia con equidad y énfasis en educación rural</t>
  </si>
  <si>
    <t>95 - Promover el acceso y permanencia escolar con gratuidad en los colegios públicos, ampliando al 98% la asistencia escolar en la ciudad, mejorando las oportunidades educativas entre zonas (rural-urbana), localidades y poblaciones (discapacidad, grupos étnicos, víctimas, población migrante, en condición de pobreza y de especial protección constitucional, entre otros), vinculando la población desescolarizada, implementando acciones afirmativas hacia los más vulnerables (kits escolares, uniformes, estrategias educativas flexibles y atención diferencial, entre otras) y mitigando los efectos de la pandemia causada por el COVID-19.</t>
  </si>
  <si>
    <t>Servicio educativo de Cobertura con Equidad en Bogotá D.C.</t>
  </si>
  <si>
    <t xml:space="preserve">SI </t>
  </si>
  <si>
    <t xml:space="preserve">El derecho a la participación </t>
  </si>
  <si>
    <t>Derecho a la participación</t>
  </si>
  <si>
    <t>Asesorar técnicamente a organizaciones sociales que tengan incluidas personas adultas (29 a 59 años), bajo la Estrategia de Fortalecimiento</t>
  </si>
  <si>
    <r>
      <t>Debido a las nuevas metas plan de desarrollo y el nuevo proyecto de inversión 7687, se hace necesario actualizar la acción para poder darle seguimiento. Por ello se propone que la acción se formule de la siguiente manera: "</t>
    </r>
    <r>
      <rPr>
        <i/>
        <sz val="10"/>
        <color theme="1"/>
        <rFont val="Calibri Light"/>
        <family val="2"/>
        <scheme val="major"/>
      </rPr>
      <t>Asesorar técnicamente a organizaciones sociales que tengan incluidas personas adultas (29 a 59 años), bajo la Estrategia de Fortalecimient</t>
    </r>
    <r>
      <rPr>
        <sz val="10"/>
        <color theme="1"/>
        <rFont val="Calibri Light"/>
        <family val="2"/>
        <scheme val="major"/>
      </rPr>
      <t>o". Dentro de dicha estrategia se incluye todos los grupos poblacionales.</t>
    </r>
  </si>
  <si>
    <t>Derecho a la participación
Derecho al libre desarrollo de la personalidad, dentro del cual se pueden desenvolver como líderes comunales
Derecho a la organización</t>
  </si>
  <si>
    <t>Fortalecer a 7884 Organizaciones Comunales de primer y segundo grado y de Propiedad Horizontal en el distrito capital</t>
  </si>
  <si>
    <t>Debido a las nuevas metas plan de desarrollo y el nuevo proyecto de inversión 7685, se hace necesario actualizar la acción para poder darle seguimiento. En ese sentido, para la vigencia Julio 2020 a junio 2023 las organizaciones comunales de segundo grado serán fortalecidas junto con las de primer grado y  las rganizaciones de propiedad horizontal en una sola meta. De esta manera, se sugiere que la acción se formule de la siguiente manera: "Fortalecer a organizaciones Comunales de primer y segundo grado y de propiedad horizontal en el Distrito Capital". Dentro de dicha estrategia se incluye todos los grupos poblacionales.  Adicionalmente, la acción contempla nuevas estrategias de fortalecimiento a través de medios virtuales, teniendo en cuenta las nuevas condiciones derivadas de la emergencia sucitada a raíz del covid 19.</t>
  </si>
  <si>
    <t>Maria Paula Armenta</t>
  </si>
  <si>
    <t>marmenta@participacionbogota.gov.co</t>
  </si>
  <si>
    <t>Ana María Almario</t>
  </si>
  <si>
    <t>2417900
ext. 2984</t>
  </si>
  <si>
    <t>aalmario@participacionbogota.gov.co</t>
  </si>
  <si>
    <t>JOSE SILVINO GONZALEZ</t>
  </si>
  <si>
    <t>jgonzalez@participacionbogota.gov.co</t>
  </si>
  <si>
    <t>Número de organizaciones sociales asesoradas técnicamente bajo la Estrategia de Participación</t>
  </si>
  <si>
    <t>Realizar acciones de fortalecimiento a las Organizaciones Comunales  de primer y segundo grado y de Propiedad Horizontal</t>
  </si>
  <si>
    <t>Número de Organizaciones Comunales de primer y segundo grado y de Propiedad Horizontal en el Distrito Capital, fortalecidas</t>
  </si>
  <si>
    <t>5 - Construir Bogotá Región con gobierno abierto, transparente y ciudadanía consciente.</t>
  </si>
  <si>
    <t>Posicionar al Gobierno Abierto de Bogotá-GABO como una nueva forma de gobernanza que reduce el riesgo de corrupción e incrementa el control ciudadano del gobierno.</t>
  </si>
  <si>
    <t>51 - Gobierno Abierto</t>
  </si>
  <si>
    <t>Implementar la Escuela de Formación ciudadana Distrital</t>
  </si>
  <si>
    <t>Fortalecimiento de las capacidades democráticas de la ciudadanía para la participación incidente y la
gobernanza, con enfoque de innovación social, en Bogotá.</t>
  </si>
  <si>
    <t>Formar a 100.000 ciudadanos en la modalidad presencial y virtual para el fortalecimiento de capacidades
democráticas en la ciudadanía</t>
  </si>
  <si>
    <t xml:space="preserve">1. La importancia relativa de la acción (%) corresponde al valor que le asignó el rector de la política en el Plan de Acción 2017. 
2. El porcentaje de presupuesto programado para la acción específica es indeterminado debido a que no es posible calcular el porcentaje por grupos poblacionales, ya que son acciones dirigidas a todos los ciudadanos
3. Hasta la fecha se tiene sólo definido el presupuesto programado, puesto que su ejecución empezará el primero de julio de 2020. Una vez finalice el segundo semestre se tendrá el dato del presupuesto ejecutado, el porcentaje de la acción y los avances de la meta. </t>
  </si>
  <si>
    <t>Implementar una (1) estrategia para fortalecer a las organizaciones sociales, comunitarias, de propiedad horizontal y comunales, y las  instancias de participación.</t>
  </si>
  <si>
    <t>Fortalecimiento  a las Organizaciones Sociales y Comunitarias para una participación ciudadana informada e incidente con enfoque diferencial en el distrito capital. Bogotá</t>
  </si>
  <si>
    <t>Asesorar técnicamente a 900 organizaciones sociales y medios comunitarios y alternativos en el Distrito Capital</t>
  </si>
  <si>
    <t xml:space="preserve">1. La importancia relativa de la acción (%) corresponde al valor que le asignó el rector de la política en el Plan de Acción 2017
2. El porcentaje de presupuesto programado para la acción específica es indeterminado debido a que no es posible calcular el porcentaje por grupos poblacionales, ya que son acciones dirigidas a todas la organizaciones sociales independientemente de su composición poblacional
3. Hasta la fecha se tiene sólo definido el presupuesto programado, puesto que su ejecución empezará el primero de julio de 2020. Una vez finalice el segundo semestre se tendrá el dato del presupuesto ejecutado, el porcentaje de la acción y los avances de la meta. </t>
  </si>
  <si>
    <t>Construir Bogotá Región con gobierno abierto, transparente y ciudadanía consciente.</t>
  </si>
  <si>
    <t>Gobierno Abierto</t>
  </si>
  <si>
    <t>Implementar una (1) estrategia para fortalecer a las organizaciones comunales, sociales, comunitarias, de propiedad horizontal e instancias de participación promocionando la inclusión y el liderazgo de nuevas ciudadanías</t>
  </si>
  <si>
    <t>MODERNIZACIÓN DEL MODELO DE GESTIÓN Y TECNOLÓGICO DE LAS ORGANIZACIONES COMUNALES Y DE
PROPIEDAD HORIZONTAL PARA EL EJERCICIO DE LA DEMOCRACIA ACTIVA DIGITAL EN EL SIGLO XXI. BOGOTÁ</t>
  </si>
  <si>
    <t xml:space="preserve">1. La importancia relativa de la acción (%) corresponde al valor que le asignó el rector de la política en el Plan de Acción 2017
2. El porcentaje de presupuesto programado para la acción específica es indeterminado debido a que no es posible calcular el porcentaje por grupos poblacionales, ya que son acciones dirigidas a todas la organizaciones comunales de  primer y segundo grado y de Propiedad Horizontal en el distrito capital, independientemente de su composición poblacional
3. Hasta la fecha se tiene sólo definido el presupuesto programado, puesto que su ejecución empezará el primero de julio de 2020. Una vez finalice el segundo semestre se tendrá el dato del presupuesto ejecutado, el porcentaje de la acción y los avances de la meta. </t>
  </si>
  <si>
    <t>Astrid López Barrera</t>
  </si>
  <si>
    <t>a1lopez@saludcapital.gov.co</t>
  </si>
  <si>
    <t xml:space="preserve">Las acciones que continúan  se ejecutan como adicion del Plan de Salud Pública de Intervenciones Colectivas (PSPIC)  de la administración anterior, dado lo anterior no es posible armonizarlo con el  Plan de Desarrollo "Un nuevo contrato social", no se proyecta presupuesto porque las acciones benefician a toda la poblacion de la ciudad incluida la poblacion adulta por tanto el presupuesto no tiene destinación especifica para una poblacion.
En relación a la meta del indicador a la fecha no es posible reportar la proyección dadas las caracteristicas de una adicion a lo programado, una vez se defina su reporte al SEGPLAN se dará alcance a la matriz con el dato solicitado.
</t>
  </si>
  <si>
    <t>Las acciones que continúan  se ejecutan como adicion del Plan de Salud Pública de Intervenciones Colectivas (PSPIC)  de la administración anterior, dado lo anterior no es posible armonizarlo con el  Plan de Desarrollo "Un nuevo contrato social", no se proyecta presupuesto porque las acciones benefician a toda la poblacion de la ciudad incluida la poblacion adulta por tanto el presupuesto no tiene destinación especifica para una poblacion.
En relación a la meta del indicador a la fecha no es posible reportar la proyección dadas las caracteristicas de una adicion a lo programado, una vez se defina su reporte al SEGPLAN se dará alcance a la matriz con el dato solicitado.</t>
  </si>
  <si>
    <t xml:space="preserve"> </t>
  </si>
  <si>
    <t xml:space="preserve">Derecho a la educación. Constitución Política de Colombia Artículo 67. La educación es un derecho de la persona y un servicio público que tiene una función social; con ella se busca el acceso al conocimiento, a la ciencia, a la técnica, y a los demás bienes y valores de la cultura. </t>
  </si>
  <si>
    <t>Vincular 400,000.00 personas de organizaciones ambientales y ciudadanía en general a la estrategia de
participación ciudadana</t>
  </si>
  <si>
    <t>Vincular 1600000 personas a las estrategias de educación ambiental.</t>
  </si>
  <si>
    <t xml:space="preserve">Derecho a la movilidad y al goce y disfrute del espacio público-
Accesibilidad como base para el acceso a otros derechos </t>
  </si>
  <si>
    <r>
      <t xml:space="preserve">Acciones de comunicación y pedagogía dirigidas adultos,  PcD,  cuidadores, personas mayores  y demás actores viales en los diferentes escenarios
</t>
    </r>
    <r>
      <rPr>
        <u/>
        <sz val="12"/>
        <color theme="1"/>
        <rFont val="Calibri Light (Títulos)"/>
      </rPr>
      <t>**Se requiere apoyo por parte de la OGS para convocatoria y apertura de escenarios.</t>
    </r>
  </si>
  <si>
    <t xml:space="preserve">Redactar acción conforme a los modulos de pedagogía existentes y cambios
medición en que periodos en contexto de pandemía </t>
  </si>
  <si>
    <t>Derecho a la movilidad y al goce y disfrute del espacio público</t>
  </si>
  <si>
    <t xml:space="preserve">* Las acciones pedagógicas mencionadas  en la  meta del proyecto de inversión, hacen referencia a las estrategias dadas por la  Política Pública Distrital de Educación Ambiental.                                                                                                          *Para el cuatrienio, se cumplió con el 100% de la meta con las 12 campañas programadas con temas de Seguridad Vial. En 2020 se dio cumplimiento con el proyecto faltante. Con estas campañas se logró posicionar los temas de movilidad en la ciudadanía y permitió que los ciudadanos tuvieran derecho a informarse bien en las acciones propuestas, y, así mismo, se generó conciencia del cuidado del medio ambiente y se evitaron siniestros viales. </t>
  </si>
  <si>
    <t>MARIA ELIZABETH MALAVER
Andrea Torres</t>
  </si>
  <si>
    <t>3649400 ext: 4482</t>
  </si>
  <si>
    <t>mmalaver@movilidadbogota.gov.co
atorresg@movilidadbogota.gov.co</t>
  </si>
  <si>
    <t>Acciones de comunicación y pedagogía dirigidas adultos,  PcD,  cuidadores, personas mayores  y demás actores viales en los diferentes escenarios</t>
  </si>
  <si>
    <t>Número de acciones de comunicación y pedagogía dirigidas a PcD,  cuidadores, personas mayores  y demás actores viales en los diferentes escenarios</t>
  </si>
  <si>
    <t>Sumatoria de acciones de comunicación y pedagogía dirigidas a PcD, cuidadores, personas mayores y demás actores viales</t>
  </si>
  <si>
    <t>5 acciones de comunicación y pedagogía</t>
  </si>
  <si>
    <t>Fórmula de cálculo del indicador</t>
  </si>
  <si>
    <t>Próposito 4: Hacer de Bogotá - Región un modelo de movilidad, creatividady productividad incluyente y sostenible</t>
  </si>
  <si>
    <t>Mejorar la experiencia de viaje a través de los componentes de tiempo, calidad y costo, con enfoque de género, diferencial, territorial y regional.</t>
  </si>
  <si>
    <t>Movilidad segura, sostenible y accesible</t>
  </si>
  <si>
    <t>Definir e implementar dos estrategias de cultura ciudadana para el sistema de movilidad, con enfoque diferencial, de género y territorial, donde una de ellas incluya la prevención, atención y sanción de la violencia contra la mujer en el transporte.</t>
  </si>
  <si>
    <t>7579
7581</t>
  </si>
  <si>
    <t>Fortalecimiento de la comunicación y la cultura para la movilidad como elementos constructivos y pedagógicos del nuevo contrato social, en Bogotá</t>
  </si>
  <si>
    <t xml:space="preserve">Definir e implementar el  100 porciento de las estrategias de cultura para la movilidad con enfoque diferencial, de género y territorial.
 </t>
  </si>
  <si>
    <t>Andrea Torres</t>
  </si>
  <si>
    <t>atorresg@movilidadbogota.gov.co</t>
  </si>
  <si>
    <t>(Sumatoria de personas adultas ide personas adultas  atendidas mediante los servicios sociales de la subdirección para asuntos LGBTI, y la Estrategia Territorial Integral Social  /Total de personas de personas adultas  atendidas mediante los servicios sociales de la subdirección para asuntos LGBTI, y la Estrategia Territorial Integral Social) x 100</t>
  </si>
  <si>
    <t>(Sumatoria  de personas adultas beneficiadas con  beneficiadas por el desarrollo y/o fortalecimiento de capacidades y habilidades en temas de emprendimiento y desarrollo empresarial/Total de personas adultas que scumplen con los requisitos exigidos para el desarrollo y/o fortalecimiento de capacidades y habilidades en temas de emprendimiento y desarrollo empresarial) x 100</t>
  </si>
  <si>
    <t>Porcentaje de personas adultas beneficiadas beneficiadas por el desarrollo y/o fortalecimiento de capacidades y habilidades en temas de emprendimiento y desarrollo empresarial</t>
  </si>
  <si>
    <t>Porcentaje de personas adultas formadas en nuevas competencias y/o habilidades para el trabajo.</t>
  </si>
  <si>
    <t>(Número de personas adultas formadas en nuevas competencias y/o habilidades para el trabajo/ Total de personas adultas que cumplen criterios para acceder a los procesos de formación en nuevas competencias y/o habilidades blandas ofrecidos por la Subdirección de Empleo y Formación)</t>
  </si>
  <si>
    <t xml:space="preserve">Porcentaje de personas adultas vinculadas laboralmente a través de los diferentes procesos de intermediación de la Subdirección de Empleo y Formación
</t>
  </si>
  <si>
    <t xml:space="preserve">
(Número de personas adultas vinculadas laboralmente a través de los procesos de intermediación de la Subdirección de Empleo y Formación / Total de personas adultas que cumplen criterios para acceder a los procesos de vinculación laboral ofrecidos por la Subdirección de Empleo y Formación)</t>
  </si>
  <si>
    <t>(Número de personas adultas remitidas a los  procesos de intermediación de la Subdirección de Empleo y Formación / Total de personas adultas que cumplen criterios para acceder a los procesos de intermediación laboral ofrecidos por la Subdirección de Empleo y Formación)</t>
  </si>
  <si>
    <t>(Sumatoria de personas adultas habitantes de calle atendidas a través de la estrategia móvil  /Total de personas habitantes de calle que demandan el servicio de la estrategia móvil) x 100</t>
  </si>
  <si>
    <t>(Sumatoria de personas adultas habitantes de calle y en riesgo de estarlo atendidas en los servicios sociales   /Total de personas habitantes de calle que demandan los servicios sociales) x 100</t>
  </si>
  <si>
    <t xml:space="preserve">Porcentaje de Instituciones Educativas Distritales que ofrecen atención educativa formal a personas Adultas  
</t>
  </si>
  <si>
    <t xml:space="preserve">
(Número de personas adultas matriculadas en el sistema educativo oficial que reciben atención educativa en los colegios que ofrecen estrategias educativas flexibles/Número de personas adultas matriculadas en el sistema oficial que requieren educación de adultos)* 100%</t>
  </si>
  <si>
    <t>Sumatoria de organizaciones sociales asesoradas técnicamente bajo la Estrategia de Participación</t>
  </si>
  <si>
    <t>Sumatoria de organizaciones Comunales de primer y segundo grado y de Propiedad Horizontal en el Distrito Capital, fortalecidas</t>
  </si>
  <si>
    <t>(Sumatoria de acciones de fortalecimiento realizadas / Total de acciones de fortalecimiento programadas) * 100</t>
  </si>
  <si>
    <t xml:space="preserve">Los Derechos son: A la vida, libertad, integradad y seguridad </t>
  </si>
  <si>
    <t xml:space="preserve">Derecho a la educación , derecho a la libre expresión, derecho a la participación. </t>
  </si>
  <si>
    <t xml:space="preserve">Desarrollar procesos de formación en Derechos Humanos, incorporando el enfoque diferencial e interseccional desde la perspectiva de y para la adultez, dirigidos a personas adultas ( 29-59 años), ciudadanía, servidores y fuerza pública. 
</t>
  </si>
  <si>
    <t>SI
Está acción  se viene realizando desde al año 2017, desde la dirección de Derechos Humanos, en pro de la garantía de estos,  para Defensores y defensoras de DDHH, Víctimas de trata y Estrategia casa refugio LGBTI , víctimas en razón a su orientación sexual.</t>
  </si>
  <si>
    <t xml:space="preserve">SI
La edución es una de las mayores fortalezas para que la comunidad y ciudadanía pueda reconocer sus derechos y deberes. </t>
  </si>
  <si>
    <t xml:space="preserve">SI
Está acción materializa varios derechos.  </t>
  </si>
  <si>
    <t>Se ajusta la acción con una modificación a la acción.</t>
  </si>
  <si>
    <t xml:space="preserve">Jenny Paola Morales Duarte </t>
  </si>
  <si>
    <t>jenny.morales@gobiernobogota.gov.co</t>
  </si>
  <si>
    <t>Porcentaje de población adulta atendida (LGBTI, victima de Trata o líderes(as), Defensores(as) de DDHH )</t>
  </si>
  <si>
    <t>Desarrollar procesos de formación en Derechos Humanos, incorporando el enfoque diferencial e interseccional desde la perspectiva de y para la adultez, dirigidos a personas adultas ( 29-59 años), ciudadanía, servidores y fuerza pública. </t>
  </si>
  <si>
    <t xml:space="preserve">Porcentaje de población adulta formadas en DD.HH., enfoque diferencial e interseccional, en el marco del Programa Distrital de Ed. en DD.HH. </t>
  </si>
  <si>
    <t>Prevención de la exclusión por razones étnicas, religiosas, sociales, políticas y de orientación sexual</t>
  </si>
  <si>
    <t>Fortalecer tres (3) rutas de promoción, prevención, atención y protección a defensores y defensoras de Derechos Humanos, sectores sociales LGBTI y Víctimas del Delito de Trata de Personas, producto de la posible vulneración de los derechos a la vida, libertad, seguridad e integridad.</t>
  </si>
  <si>
    <t xml:space="preserve">Fortalecimiento de la capacidad institucional y de los actores sociales para la garantía, promoción y protección de los Derechos Humanos en Bogotá </t>
  </si>
  <si>
    <t xml:space="preserve">El presupuesto programado corresponde al total de recursos con los que se cuenta para atender las 3 rutas de atención LGTBI, Trata y Lideres y Lideresas de DDHH, esto incluye los recursos que se van a utlizar para atender a la población adulta entre 29-59 años, no se puede estimar un recurso específico, ya que la atención es a demanda. </t>
  </si>
  <si>
    <t>Implementar dos (2) Políticas Públicas: i) Superación de escenarios de vulneración de Derechos Humanos y ii) Lucha contra la trata de personas con enfoques de género, de derechos, diferencial y territorial</t>
  </si>
  <si>
    <t>El presupuesto programado corresponde al total  asignado al equipo  para desarrollar procesos de formación en Derechos Humanos, incorporando el enfoque diferencial e interseccional desde la perspectiva de y para la adultez, dirigidos a personas adultas (29-59 años), ciudadanía, servidores y fuerza pública, para este segundo semestre del año.</t>
  </si>
  <si>
    <t># de personas adultas (29 a 59 años) sensibilizadas y formadas en DDHH/ # de  personas adultas que solicitaron sensibilización y formación en DDHH * 100</t>
  </si>
  <si>
    <t># de personas adultas atendidas (LGBTI, victima de Trata o líderes(as), Defensores(as) de DDHH ) / # Personas que demandaron atención ante la SDG*100</t>
  </si>
  <si>
    <t>Orientación y/o sensibilización en prevención de violencia intrafamiliar y violencias sexuales</t>
  </si>
  <si>
    <t>01 Hacer un nuevo contrato social con igualdad de oportunidades para la inclusión social, productiva
y política</t>
  </si>
  <si>
    <t xml:space="preserve">03 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
</t>
  </si>
  <si>
    <t>06 Sistema Distrital del Cuidado</t>
  </si>
  <si>
    <t>Formular, implementar, monitorear y evaluar un Plan Distrital de Prevención Integral de las Violencias
contra las niñas, los niños, adolescentes, mujeres y personas mayores, de carácter interinstitucional, intersectorial y
transectorial, con enfoque de derechos, diferencial, poblacional, ambiental, territorial y de género</t>
  </si>
  <si>
    <t>Contribución a la protección de los derechos de las familias especialmente de sus integrantes
afectados por la violencia intrafamiliar en la ciudad de Bogotá</t>
  </si>
  <si>
    <t>Implementar un Plan Distrital de Prevención Integral de las Violencias contra las niñas,
los niños, adolescentes, mujeres y personas mayores, de carácter interinstitucional, intersectorial y transectorial, con
enfoque de derechos, diferencial, poblacional, ambiental, territorial y de género</t>
  </si>
  <si>
    <t xml:space="preserve">Se plantea dejar una sola acción en el plan, precisando que para el cuatrenio se realizaran pocesos de de orientación y/o sensibilización con población en general sin precisar sin son usuarios de los servicios sociales de la SDIS  o servidores de las entidades distritales y sociedad civil.
Esta acción se establece  dentro de la  formulación  del Plan Distrital de Prevención Integral de las Violencias contra las niñas, los niños, adolescentes, mujeres y personas mayores, de carácter interinstitucional, intersectorial y transectorial, con enfoque de derechos, diferencial, poblacional, ambiental, territorial que actualmente se esta diseñando. 
El presuesto es global para orientar y/o sensibilizar a 1692 personas en prevención de violencia intrafamiliar y violencias sexuales, durante la vigencia 2020. </t>
  </si>
  <si>
    <t xml:space="preserve">Se plantea dejar una sola acción en el plan, precisando que para el cuatrenio se realizaran pocesos de de orientación y/o sensibilización con población en general sin precisar sin son usuarios de los servicios sociales de la SDIS  o servidores de las entidades distritales y sociedad civil.
Esta acción se establece  dentro de la  formulación  del Plan Distrital de Prevención Integral de las Violencias contra las niñas, los niños, adolescentes, mujeres y personas mayores, de carácter interinstitucional, intersectorial y transectorial, con enfoque de derechos, diferencial, poblacional, ambiental, territorial que actualmente se esta diseñando. </t>
  </si>
  <si>
    <t>Las acciones de prevención de violencias aportan al reconocimiento y cumplimiento de los Derecho de las Familias a una vida libre de violencias, el cual se desarrolla en el marco del Eje II de la Política, "Promoción de la Familia como ámbito de socialización democrática", que busca promover en las familias, la socialización de valores democráticos fundamentados en la solidaridad, el respeto a la diversidad, la igualdad y la equidad, a través del fortalecimiento de las relaciones y la convivencia familiar que permitan la promoción de sujetos autónomos.</t>
  </si>
  <si>
    <t>Se plantea dejar una sola acción en el plan, precisando que para el cuatrenio se realizaran pocesos de de orientación y/o sensibilización con población en general sin precisar sin son usuarios de los servicios sociales de la SDIS  o servidores de las entidades distritales y sociedad civil.
Esta acción se establece  dentro de la  formulación  del Plan Distrital de Prevención Integral de las Violencias contra las niñas, los niños, adolescentes, mujeres y personas mayores, de carácter interinstitucional, intersectorial y transectorial, con enfoque de derechos, diferencial, poblacional, ambiental, territorial que actualmente se esta diseñando. 
Las acciones de prevención de violencias aportan al reconocimiento y cumplimiento de los Derecho de las Familias a una vida libre de violencias, el cual se desarrolla en el marco del Eje II de la Política, "Promoción de la Familia como ámbito de socialización democrática", que busca promover en las familias, la socialización de valores democráticos fundamentados en la solidaridad, el respeto a la diversidad, la igualdad y la equidad, a través del fortalecimiento de las relaciones y la convivencia familiar que permitan la promoción de sujetos autónomos.</t>
  </si>
  <si>
    <t xml:space="preserve">Atender 9795 ciudadanas y ciudadanos en riesgo y habitantes de calle mediante la mitigación de riesgos y daños asociados al fenómeno de habitabilidad en calle
</t>
  </si>
  <si>
    <t>Derecho a la Vivienda.</t>
  </si>
  <si>
    <t xml:space="preserve">La población adulta es la que más accede a servicios de 
la entidad en temas de adquisición de vivienda, mejoramiento de vivienda, mejoramiento de entorno y cobertura de servicios públicos domiciliarios. Durante este semestre se está coordinando la articulación entre dependencias para tener unificado el sistema de identificación y caracterización de cada programa y presencia territorial. Una vez definido este tema, se podría presentar un informe más completo y robusto al respecto.
Asimismo, en el marco de la actualización del Plan de Acción, 
se evaluarán de manera articulada  con el Comitpe Operativo Distrital para la Adultez, aquellas acciones que beneficien a la población adulta por parte de la SDHT. </t>
  </si>
  <si>
    <t>Jorge Enrique Córdoba Currea</t>
  </si>
  <si>
    <t>3581600
Ext: 1413.</t>
  </si>
  <si>
    <t>jorge.cordoba@habitatbogota.gov.co</t>
  </si>
  <si>
    <t>La población adulta es la que más accede a servicios de 
la entidad en temas de adquisición de vivienda, mejoramiento de vivienda, mejoramiento de entorno y cobertura de servicios públicos domiciliarios. Durante este semestre se está coordinando la articulación entre dependencias para tener unificado el sistema de identificación y caracterización de cada programa y presencia territorial. Una vez definido este tema, se podría presentar un informe más completo y robusto al respecto.
Asimismo, en el marco de la actualización del Plan de Acción, 
se evaluarán de manera articulada  con el Comitpe Operativo Distrital para la Adultez, aquellas acciones que beneficien a la población adulta por parte de la SDHT</t>
  </si>
  <si>
    <t>(Sumatoria de personas entre 27 a 59 años  orientadas y/o sensibilizadas en prevención de violencia intrafamiliar y violencias sexuales / Total de personas  entre 27 y 59 años que requieren orientación y/o sensibilizadas en prevención de violencia intrafamiliar y violencias sexuales) x 100</t>
  </si>
  <si>
    <t xml:space="preserve">% de personas adultas orientadas y/o sensibilizadas en prevención de violencia intrafamiliar y violencias sexuales </t>
  </si>
  <si>
    <t>Numero de unidades productivas apoyadas en la formalización / Numero de unidades productivas solicitadas a demada para formalizar*100</t>
  </si>
  <si>
    <t>Carlos Vladimir Rodriguez</t>
  </si>
  <si>
    <t>3813000 - 2616</t>
  </si>
  <si>
    <t>cvrodriguezv@alcaldiabogota.gov.co</t>
  </si>
  <si>
    <t>Número de personas adultas (27 a 59 años) que recibieron medidas de ayuda humanitaria en los términos establecidos por la ley</t>
  </si>
  <si>
    <t>3.Inspirar confianza y legitimidad para vivir sin miedo y ser epicentro de cultura ciudadana, paz y reconciliación.</t>
  </si>
  <si>
    <t>Posicionar a Bogotá – Región como el epicentro de paz y reconciliación del país, incluyendo un PDET rural en Sumapaz y un PDET urbano en el borde
suroccidental en límites con el municipio de Soacha.</t>
  </si>
  <si>
    <t>Programa 39. Bogotá territorio de paz y atención integral a las víctimas del conflicto armado.</t>
  </si>
  <si>
    <t>Desarrollar acciones y procesos de asistencia, atención, reparación integral y participación para las víctimas del conflicto armado, en concordancia con las obligaciones y disposiciones legales establecidas para el Distrito Capital.</t>
  </si>
  <si>
    <t>Construcción de Bogotá - región como territorio de paz para las víctimas y la reconciliación</t>
  </si>
  <si>
    <t>Otorgar el 100% de medidas de ayuda humanitaria inmediata en el distrito capital, conforme a los requisitos establecidos  por la legislación vigente.</t>
  </si>
  <si>
    <t>$5.463.526.000</t>
  </si>
  <si>
    <t>ND</t>
  </si>
  <si>
    <t>Los avances se definieron en el informe</t>
  </si>
  <si>
    <t>Implementar el 100% de la ruta de reparación integral para las víctimas del conflicto armado, acorde con las competencias del distrito capital.</t>
  </si>
  <si>
    <t>$193.125.000</t>
  </si>
  <si>
    <t>Calidad de vida adecuada</t>
  </si>
  <si>
    <t>Derecho al trabajo, en condiciones equitativas y satisfactorias</t>
  </si>
  <si>
    <t>Derecho al trabajo, en condiciones equitativas y satisfactorias
Derechos a la reparación y al goce efectivo del derecho a la generación de ingresos para las víctimas.</t>
  </si>
  <si>
    <t>Derecho al trabajo</t>
  </si>
  <si>
    <t>Se tiene previsto que la acción la desarrolle la SDDE, por competencia, en términos de formalización del empleo.</t>
  </si>
  <si>
    <t xml:space="preserve">Número de atenciones a las personas adultas en los servicios de alternativas comerciales transitorias. </t>
  </si>
  <si>
    <t>Derecho al trabajo, derecho a la educación</t>
  </si>
  <si>
    <t xml:space="preserve">Brindar  Alternativas Comerciales en ferias fijas y temporales a  personas adultas (29 a 59 años) </t>
  </si>
  <si>
    <t>El cumplimiento de la acción esta sujeta a las disposiciones y desarrollo de protocolos distritales a causa de la emergencia socio sanitaria generada por el COVID19, en términos de aglomeraciones y destinación de espacios que requieren las ferias transorias.</t>
  </si>
  <si>
    <t>Vincular personas adultas (29 a 59 años) que ejercen actividades de economía informal a programas de formación.</t>
  </si>
  <si>
    <t>No apkica</t>
  </si>
  <si>
    <t xml:space="preserve">Recreación y deporte
</t>
  </si>
  <si>
    <t>13.1</t>
  </si>
  <si>
    <t>IDRD</t>
  </si>
  <si>
    <t xml:space="preserve">
Mario Giovanni Monroy Hernández 
Aura María Escamilla 
William Nieto  </t>
  </si>
  <si>
    <t xml:space="preserve">giovanni.monroy@idrd.gov.co
aura.escamilla@idrd.gov.co
william.nieto@idrd.gov.co </t>
  </si>
  <si>
    <t xml:space="preserve">Mario Giovanni Monroy Hernández  
Oscar Oswaldo Ruíz Brochero               </t>
  </si>
  <si>
    <t>giovanni.monroy@idrd.gov.co
oscar.ruiz@idrd.gov.co</t>
  </si>
  <si>
    <t>Luz Amparo Osorno, Manuel Vivas y Lorena Arévalo Chávez</t>
  </si>
  <si>
    <t>2977030 ext 156/245</t>
  </si>
  <si>
    <t>laosorno@ipes.gov.co
mavivasg@ipes.gov.co
jlarevaloc@ipes.gov.co</t>
  </si>
  <si>
    <t>01 Hacer un nuevo contrato social con igualdad de oportunidades para la inclusión social, productiva y politica</t>
  </si>
  <si>
    <t>18 Cierre de brechas para la inclusión productiva urbano rural</t>
  </si>
  <si>
    <t>Fortalecimiento oferta y alertanativas economicas en el espacio publico en Bogotá</t>
  </si>
  <si>
    <t xml:space="preserve">Número de atenciones a las personas adultas en los servicios de alternativas comerciales transitorias y fijas. </t>
  </si>
  <si>
    <t xml:space="preserve">Número de personas adultas atendidas en los servicios de alternativas comerciales transitorias/total de personas atendidas en los servicios de de alternativas comerciales transitorias y fijas. </t>
  </si>
  <si>
    <t>Atender 100 personas adultas en los servicios de alternativas comercialles transitorias y fijas</t>
  </si>
  <si>
    <t>Una estrategia de difusión diseñada e implementada de los servicios del IPES</t>
  </si>
  <si>
    <t>Angelica Lizzet Badillo/ Natalia Acevedo</t>
  </si>
  <si>
    <t>3123542740/3046120741</t>
  </si>
  <si>
    <t>abadillo@sdmujer.gov.co/nacevedo@sdmujer.gov.co</t>
  </si>
  <si>
    <t>31/06/2024</t>
  </si>
  <si>
    <t xml:space="preserve">Inspirar confianza y legitimidad para vivir sin miedo y ser epicentro de cultura  ciudadana, paz y reconciliación </t>
  </si>
  <si>
    <t>Reducir la aceptación cultural e institucional del machismo y las violencias contra las mujeres, así como del racismo, el clasismo, la homofobia y la xenofobia.</t>
  </si>
  <si>
    <t>Más mujeres viven una vida libre de violencias, se sienten seguras y acceden con confianza al sistema de justicia</t>
  </si>
  <si>
    <t xml:space="preserve">Alcanzar al menos el 80% de efectividad (respuesta inmediata y llamadas de vueltas y contactos por chat) en la atención a la Línea Purpura “Mujeres escuchan mujeres” integrando un equipo de la misma a la línea de emergencia 123. </t>
  </si>
  <si>
    <t xml:space="preserve">Ampliar a 6 el modelo de operación de Casa Refugio priorizando la ruralidad (Acuerdo 631/2015) y modalidad intermedia. </t>
  </si>
  <si>
    <t>Inspirar confianza y legitimidad para vivir sin miedo y ser epicentro de cultura  ciudadana, paz y reconciliación</t>
  </si>
  <si>
    <t>Implementar en siete Casas de Justicia priorizadas un modelo de atención con ruta integral para mujeres y garantizar la estrategia de justicia de género en 8 Casas de Justicia adicionales, Centros de atención penal integral para víctimas- CAPIV y Centro de atención integral a víctimas de abuso sexual – CAIVAS.</t>
  </si>
  <si>
    <t>Derecho a la salud plena</t>
  </si>
  <si>
    <t>Derecho a una vida libre de violencia</t>
  </si>
  <si>
    <t>Derechoa una vida libre violencias, Acceso a la Justicia</t>
  </si>
  <si>
    <t>Derecho a una vida libre de violencias, acceso a la justicia</t>
  </si>
  <si>
    <t>Derecho a una vida libre de violencias y acceso a la justicia</t>
  </si>
  <si>
    <t>Derecho a una cultura libre de sexismo</t>
  </si>
  <si>
    <t>Derecho a la paarticipación política</t>
  </si>
  <si>
    <t>Derechos Humanos de las mujeres</t>
  </si>
  <si>
    <t>Derechos a la participación y representación política</t>
  </si>
  <si>
    <t>Derechos a la salud plena</t>
  </si>
  <si>
    <t>Diseño e implementación de una estrategia de cuidado mentrual dirigida a mujeres en sus diferencias y diversidades y cuierpos menstruantes</t>
  </si>
  <si>
    <t>Diseño e implementación  de una estrategia de cuidado menstrual dirigida a mujeres en sus diferencias y diversidades y cuierpos menstruantes</t>
  </si>
  <si>
    <t>31/06/2020</t>
  </si>
  <si>
    <t>Porcentaje de la estrategia ejecutado</t>
  </si>
  <si>
    <t>Hacer un nuevo contrato social con igualdad de oportunidades para la inclusión social, productiva y política</t>
  </si>
  <si>
    <t xml:space="preserve">Reducir la pobreza monetaria, multidimensional y la feminización de la pobreza
</t>
  </si>
  <si>
    <t xml:space="preserve">Promoción de la igualdad, el desarrollo de capacidades y el reconocimiento de las mujeres. </t>
  </si>
  <si>
    <t>Diseñar acciones afirmativas con enfoque diferencial, para desarrollar capacidades y promover los derechos de las mujeres en todas sus diversidades, en los sectores de la administración distrital y en las localidades.</t>
  </si>
  <si>
    <t>Implementación de acciones afirmativas dirigidas a las mujeres con enfoque diferencial y de género en Bogotá</t>
  </si>
  <si>
    <t>Implementar 3 estrategias con enfoque diferencial para mujeres en su diversidad</t>
  </si>
  <si>
    <t>Esta meta es para las mujeres en sus diferencias y diversidades y se encuentra con dos acciones más, por lo cual no se puede desagregar el presupuesto</t>
  </si>
  <si>
    <t>NUEVA</t>
  </si>
  <si>
    <t>Hacer un nuevo contrato social con igualdad de oportunidades para la inclusión, social, productiva y política</t>
  </si>
  <si>
    <t>Reducir la pobreza monetaria, multidimensional y la feminización de la pobreza.</t>
  </si>
  <si>
    <t>Igualdad de oportunidades y desarrollo de capacidades para las mujeres</t>
  </si>
  <si>
    <t>Territorializar la Política Pública de Mujeres y Equidad de Género a través de las Casas de Igualdad de Oportunidades en las 20 Localidades.</t>
  </si>
  <si>
    <t xml:space="preserve">Aumentar un 30% el número de mujeres formadas en los Centros de Inclusión Digital </t>
  </si>
  <si>
    <t xml:space="preserve">La meta y actividad no continuán en el Plan Territorial de Salud 2020-2024. 
Se formularon 4 acciones nuevas para el plan 2020-2024 </t>
  </si>
  <si>
    <t>La meta y actividad no continuán en el Plan Territorial de Salud 2020-2024. 
Se formularon 4 acciones nuevas para el plan 2020-2025</t>
  </si>
  <si>
    <t>La meta y actividad no continuán en el Plan Territorial de Salud 2020-2024. 
Se formularon 4 acciones nuevas para el plan 2020-2026</t>
  </si>
  <si>
    <t>La meta y actividad no continuán en el Plan Territorial de Salud 2020-2024. 
Se formularon 4 acciones nuevas para el plan 2020-2027</t>
  </si>
  <si>
    <t>La meta y actividad no continuán en el Plan Territorial de Salud 2020-2024. 
Se formularon 4 acciones nuevas para el plan 2020-2028</t>
  </si>
  <si>
    <t>La meta y actividad no continuán en el Plan Territorial de Salud 2020-2024. 
Se formularon 4 acciones nuevas para el plan 2020-2029</t>
  </si>
  <si>
    <t>La meta y actividad no continuán en el Plan Territorial de Salud 2020-2024. 
Se formularon 4 acciones nuevas para el plan 2020-2030</t>
  </si>
  <si>
    <t>La meta y actividad no continuán en el Plan Territorial de Salud 2020-2024. 
Se formularon 4 acciones nuevas para el plan 2020-2031</t>
  </si>
  <si>
    <t>La meta y actividad no continuán en el Plan Territorial de Salud 2020-2024. 
Se formularon 4 acciones nuevas para el plan 2020-2032</t>
  </si>
  <si>
    <t>La meta y actividad no continuán en el Plan Territorial de Salud 2020-2024. 
Se formularon 4 acciones nuevas para el plan 2020-2033</t>
  </si>
  <si>
    <t>La meta y actividad no continuán en el Plan Territorial de Salud 2020-2024. 
Se formularon 4 acciones nuevas para el plan 2020-2034</t>
  </si>
  <si>
    <t>La meta y actividad no continuán en el Plan Territorial de Salud 2020-2024. 
Se formularon 4 acciones nuevas para el plan 2020-2035</t>
  </si>
  <si>
    <t>Desarrollar e implementar plan estratégico y Operativo para el abordaje integral de la población expuesta y afectada por condiciones crónicas en Bogotá D.C. en el marco de los nodos sectoriales e intersectoriales en salud.</t>
  </si>
  <si>
    <t xml:space="preserve">Plan estratégico y Operativo para el abordaje integral de la población expuesta y afectada por condiciones crónicas en Bogotá D.C. </t>
  </si>
  <si>
    <t>Actividades priorizadas y formuladas en el SEGPLAN con base en Matriz de actividades  Plan estratégico y Operativo para el abordaje integral de la población expuesta y afectada por condiciones crónicas en Bogotá D.C. / Total de actividades formuladas en el Plan estratégico y Operativo para el abordaje integral de la población expuesta y afectada por condiciones crónicas en Bogotá D.C. en el marco de los nodos sectoriales e intersectoriales en salud.</t>
  </si>
  <si>
    <t>Completar la implementación de un modelo de salud con enfoque poblacional-diferencial, de género, participativo, resolutivo y territorial que aporte a la modificación de los determinantes sociales de la salud</t>
  </si>
  <si>
    <t xml:space="preserve">Prevención y cambios para mejorar la salud de la población </t>
  </si>
  <si>
    <t xml:space="preserve">A 2024 mantener la tasa de mortalidad por enfermedades crónicas no transmisibles por debajo de 127 por 100,000 personas en edades de 30 a 69 años. Implementando estrategias de promoción de practicas y estilos de vida saludable, para prevención de Enfermedades Cardiovasculares, Diabetes Mellitus, Cáncer, Enfermedades de vías respiratorias inferiores, entre otras. </t>
  </si>
  <si>
    <t>Condiciones de vida saludable</t>
  </si>
  <si>
    <t xml:space="preserve"> A 2024  cumplir con el 30% del Plan estratégico y Operativo para el abordaje integral de la población expuesta y afectada por condiciones crónicas en Bogotá D.C. en el marco de los nodos sectoriales e intersectoriales en salud.</t>
  </si>
  <si>
    <t>La meta y la actividad está proyectada para beneficiar a la población del D.C. objeto de las mismas, incluida la población adulta; por lo anterior, la información cuantitativa no está desagregada por momentos del curso de vida.</t>
  </si>
  <si>
    <t>La meta y la actividad está proyectada para beneficiar a la población del D.C. objeto de las mismas, incluida la población adulta; por lo anterior, la información cuantitativa no está desagregada por momentos del curso de vida.
El presupuesto programado es preliminar y esta sujeto de ajustes de acuerdo a las asiganciones presupuestales.</t>
  </si>
  <si>
    <t>Desarrollar procesos y acciones colectivas, complementarias a las atenciones individuales y poblaciones relacionadas con el control y la atención de Tuberculosis.      
Indicador</t>
  </si>
  <si>
    <t xml:space="preserve">Porcentaje de cumplimiento del Plan de Acción. 
</t>
  </si>
  <si>
    <t>Número de actividades ejecutadas/ Número de actividades programadas * 100</t>
  </si>
  <si>
    <t>A 2024 disminuir en 20% la morbilidad por enfermedades transmisibles en control (Tosferina, Varicela, Hepatitis A, parotiditis y meningitis)</t>
  </si>
  <si>
    <t xml:space="preserve"> A 2024 mantener la tasa de mortalidad por Tuberculosis en menos de 1 caso por 100.000 habitantes en el D.C.</t>
  </si>
  <si>
    <t xml:space="preserve">Desarrollar una estrategia para la generación de capacidades en los trabajadores a través de acciones sectoriales,  intersectoriales y comunitarias que promuevan el abordaje integral de los entornos laborales. </t>
  </si>
  <si>
    <t>Trabajadores adultos que participan en el desarrollo de esta actividad.</t>
  </si>
  <si>
    <t xml:space="preserve">Número de trabajadores adultos que participan en el desarrollo de esta actividad.
</t>
  </si>
  <si>
    <t>Sistema Distrital de cuidado</t>
  </si>
  <si>
    <t>A 2024 el 50% de los trabajadores informales intervenidos por el sector salud mejoran sus condiciones de salud y trabajo.</t>
  </si>
  <si>
    <t xml:space="preserve">
Implementar procesos de atención psicosocial en las diferentes modalidades para la población víctima de conflicto armado.
</t>
  </si>
  <si>
    <t>Población víctima del conflicto armado con procesos finalizados de atención psicosocial.</t>
  </si>
  <si>
    <t>Número de personas víctima del conflicto armado con procesos de atención psicosocial implementados.</t>
  </si>
  <si>
    <t>Inspirar confianza y legitimidad para vivir sin miedo y ser epicentro de cultura ciudadana, paz y reconciliación.</t>
  </si>
  <si>
    <t xml:space="preserve">Posicionar a Bogotá – Región como el epicentro de paz y reconciliación del país, INCLUYENDO un PDET rural en Sumapaz y un PDET urbano con Soacha. </t>
  </si>
  <si>
    <t>Bogotá territorio de paz y atención integral a las víctimas del conflicto armado</t>
  </si>
  <si>
    <t>A 2024 realizar atención psicosocial a 14.400 personas víctimas del conflicto armado.</t>
  </si>
  <si>
    <t>Abriendo Caminos Para La Paz y la Reconciliación de las Victimas del Conflicto Armado a Través de la
Atención Psicosocial.</t>
  </si>
  <si>
    <t xml:space="preserve">
Preparar adultos en procesos deportivos en las etapas de talento, reserva y rendimiento deportivo.</t>
  </si>
  <si>
    <t xml:space="preserve">Número de adultos preparados  en procesos deportivos en las etapas de talento, reserva y rendimiento deportivo. </t>
  </si>
  <si>
    <t xml:space="preserve">Sumatoria de  adultos preparados  en procesos deportivos en las etapas de talento y reserva y rendimiento deportivo. </t>
  </si>
  <si>
    <t>1.Hacer un nuevo contrato social con igualdad de oportunidades para la inclusión social, productiva y política.</t>
  </si>
  <si>
    <t>9. Promover la participación, la transformación cultural, deportiva, recreativa, patrimonial y artística que propicien espacios de encuentro, tejido social y reconocimiento del otro.</t>
  </si>
  <si>
    <t>20. Bogotá, referente en cultura, deporte, recreación y actividad física, con parques para el desarrollo y la salud</t>
  </si>
  <si>
    <t xml:space="preserve">141. Implementar 1 estrategia que articule el deporte en el Distrito Capital, para el desarrollo en la base deportiva </t>
  </si>
  <si>
    <t xml:space="preserve"> Implementación de una estrategia para el desarrollo deportivo y competitivo de Bogotá</t>
  </si>
  <si>
    <t xml:space="preserve">Preparar 2000 niños, niñas, adolecentes, jovenes y adultos en procesos deportivos en las etapas de talento y reserva y rendimiento deportivo. </t>
  </si>
  <si>
    <t xml:space="preserve">A 30 de septiembre 2020 se han preparado 335 personas adultas de los cuales 108 son mujereres y 227 hombres, de los cuales  147 deportistas  corresponden al sector convencional y 188 deportistas  al  sector paralimpico.
</t>
  </si>
  <si>
    <t xml:space="preserve">Realizar torneos y/o campeonatos deportivos </t>
  </si>
  <si>
    <t>Número de torneos y/o campeonatos virtuales realizados</t>
  </si>
  <si>
    <t>Sumatoria de torneos  y/o campeonatos virtuales realizados</t>
  </si>
  <si>
    <t>143. Realizar campeonatos, certámenes deportivos y acciones recreativas en el 100%  de las UPZ priorizadas del Distrito Capital, que potencien  la participación ciudadana y la apropiación y la re significación de la vida social y comunitaria desde lo cotidiano.
Promover la realización de torneos virtuales para fortalecer los e-sports, con un componente de práctica responsable y actividad física para evitar el sedentarismo</t>
  </si>
  <si>
    <t>Recreación y Deporte para la Formación Ciudadana en Bogotá</t>
  </si>
  <si>
    <t>Desarrollar 217 actividades deportivas comunitarias que integren herramientas para la apropiación de los valores ciudadanos</t>
  </si>
  <si>
    <t>Esta actividad esta programada para el cuarto trimestre de la vigencia 2020.</t>
  </si>
  <si>
    <t>No existe una meta relacionada en la acción, por lo tanto, no podemos reportarla.</t>
  </si>
  <si>
    <t>Formar personas adultas en competencias para el trabajo.</t>
  </si>
  <si>
    <t xml:space="preserve">No se entiende bien este reporte, en la matriz total aparece una estrategia que había que implementar. Se va a reformular la acción para que pueda ser reportada debidamente </t>
  </si>
  <si>
    <t xml:space="preserve">Realizar 125 Ferias Con Acciones De Logística, Operación Y Transporte
</t>
  </si>
  <si>
    <t xml:space="preserve">Formar Y Capacitar 800 Personas En Fortalecimiento Empresarial
</t>
  </si>
  <si>
    <t>Desarrollar estrategias que permitan el goce efectivo de los derechos sociales (salud, educación, alimentación y nutrición, recreación y deporte) y económicos (seguridad económica y trabajo digno y decente) de las y los adultos de Bogotá, DC, a
través de la generación de oportunidades para lograr una vida autónoma y plena.</t>
  </si>
  <si>
    <t xml:space="preserve">Realizar Procesos de identificación, registro y capacitación a bicitaxistas y vendedores informales </t>
  </si>
  <si>
    <t>Manuel Vivas y Lorena Arévalo Chávez</t>
  </si>
  <si>
    <t xml:space="preserve">
mavivasg@ipes.gov.co
jlarevaloc@ipes.gov.co</t>
  </si>
  <si>
    <t>Porcentaje de personas adultas (29 a 59 años) indetificadas y caracterizadas en el espacio público</t>
  </si>
  <si>
    <t>(Sumatoria de personas adultas vendedores informales acompañados en el desarrollo de competencias en emprendimiento y/o fortalecimiento empresarial / Total de vendedores informales (personas mayores de 60 años) proyectadas para acompañar en programas emprendimiento y fortalecimiento durante el cuatrienio)*100</t>
  </si>
  <si>
    <t xml:space="preserve">7772 Implementación de estrategias de organización de zonas de uso y aprovechamiento económico del
espacio público en Bogotá
</t>
  </si>
  <si>
    <t>Identificar y caracterizar vendedores informales y bicitaxistas</t>
  </si>
  <si>
    <t>4,690.00</t>
  </si>
  <si>
    <t xml:space="preserve">Identificar y caracterizar a vendedores informales </t>
  </si>
  <si>
    <t>Realizar 4690 Procesos De Identificación, Registro Y Caracterización A Vendedores
Informales</t>
  </si>
  <si>
    <t xml:space="preserve">18 Cierre de brechas para la inclusión productiva urbano rural
</t>
  </si>
  <si>
    <t xml:space="preserve">Realizar 14826 Procesos De Identificación, Registro Y Caracterización A Vendedores
Informales
</t>
  </si>
  <si>
    <t>Acompañar a personas adultas vendedores informales para el desarrollo de competencias en emprendimiento y/o  fortalecimiento empresarial</t>
  </si>
  <si>
    <t>Porcentaje de personasadultas vendedoras informales acompañados en el desarrollo de competencias en emprendimiento y/o fortalecimiento empresarial durante el cuatrienio</t>
  </si>
  <si>
    <t>(Sumatoria de personas adultas identificadas y caracterizadas en el espacio público/Total de personas adultas identificadas y caracterizadas en el espacio público durante el cuatrienio)*100</t>
  </si>
  <si>
    <t>7722 Fortalecimiento de la inclusión productiva de emprendimientos por subsistencia</t>
  </si>
  <si>
    <t>Acompañar a personas adultas vendedores informales para el desarrollo de competencias en emprendimiento y/o fortalecimiento empresarial</t>
  </si>
  <si>
    <t>44 Autoconciencia, respeto y cuidado en el espacio publico</t>
  </si>
  <si>
    <t>Realizar 300 Fortalecimientos En Capacidades En Capacidades Y Canales Para La Comercialización A Emprendimientos Por Subsistencia</t>
  </si>
  <si>
    <t xml:space="preserve">1. Realizar 1000 Acompañamiento Psicosocial A Emprenddores Por Subsistencia
2. Realizar 300 Fortalecimientos En Capacidades En Capacidades Y Canales Para La Comercialización A Emprendimientos Por Subsistencia
3. Asesorar 1000 Emprendimientos Por Subsistencia En Aspectos Técnicos Y Empresariales
4. Brindar 600 Procesos De Formación Y Capacitación A Emprendedores Por
Subsistencia Acorde A Sus Necesidades
</t>
  </si>
  <si>
    <t xml:space="preserve">$191
$343
$409
$238
</t>
  </si>
  <si>
    <t xml:space="preserve">No. </t>
  </si>
  <si>
    <t xml:space="preserve">Código </t>
  </si>
  <si>
    <t>Orientar y/o sensibilizar en prevención de violencia intrafamiliar y violencias sexuales</t>
  </si>
  <si>
    <t>Atender líderes y defensores de Derechos humanos, población LGBTI, y victimas de trata adultas (29 a 59 años) que demanden medidas de prevención o protección para garantizar sus derechos a la vida, libertad, integridad y seguridad.</t>
  </si>
  <si>
    <t xml:space="preserve">Caracterizar socioeconomicamente a personas víctimas en edad de trabajar.
(Rango seleccionado para esta PP de 29 a 59 años) 
</t>
  </si>
  <si>
    <t xml:space="preserve">Avances frente a la meta del Proyecto segundo semestre 2020
</t>
  </si>
  <si>
    <t>Diseñar e implementar una estrategia de cuidado menstrual dirigida a mujeres en sus diferencias y diversidades y cuerpos menstruantes</t>
  </si>
  <si>
    <t>Actividades priorizadas y formuladas en el SEGPLAN con base en Matriz de actividades  Plan estratégico y Operativo para el abordaje integral de la población expuesta y afectada por condiciones crónicas en Bogotá D.C. / Total de actividades formuladas en el Plan estratégico y Operativo para el abordaje integral de la población expuesta y afectada por condiciones crónicas en Bogotá D.C. en el marco de los nodos sectoriales e intersectoriales en salud. *100</t>
  </si>
  <si>
    <t>Realizar  procesos de Identificación, registro y caracterización a vendedores
Informales</t>
  </si>
  <si>
    <t>Realizar acciones de comunicación y pedagogía dirigidas a adultos(as) y demás actores viales en los diferentes escenarios</t>
  </si>
  <si>
    <t>Número de acciones de comunicación y pedagogía dirigidas adultos(as)  y demás actores viales en los diferentes escenarios</t>
  </si>
  <si>
    <t>Sumatoria de acciones de comunicación y pedagogía dirigidas a adultos(as) y demás actores viales</t>
  </si>
  <si>
    <t>Sumatoria de personas adultas  atendidas mediante los servicios sociales de la Subdirección para Asuntos LGBTI, y la Estrategia Territorial Integral Social/ Total de personas adultas  que solicitan los servicios sociales de la Subdirección para Asuntos LGBTI, y la Estrategia Territorial Integral Social) x 100</t>
  </si>
  <si>
    <t xml:space="preserve">Otorgar medidas de Ayuda Humanitaria Inmediata – AHÍ Personas entre (29 a 59 años) a las que se le otorgaron Medidas de Ayuda Humanitaria Inmediata – AHI
</t>
  </si>
  <si>
    <t xml:space="preserve">Número de personas adultas (29 a 59 años) que recibieron medidas de ayuda humanitaria en los términos establecidos por la ley. </t>
  </si>
  <si>
    <t>Número de personas adultas (29 a 59 años) que recibieron medidas de ayuda humanitaria en los términos establecidos por la ley</t>
  </si>
  <si>
    <t xml:space="preserve">Número de personas adultas (29 a 59 años) caracterizadas.
</t>
  </si>
  <si>
    <t xml:space="preserve">Realizar Ferias de empleabilidad  para personas víctimas en edad de trabajar.
(Se convoca a personas entre 18 y 59 años)
</t>
  </si>
  <si>
    <t>7734-121</t>
  </si>
  <si>
    <t>Fortalecimiento a la implementación del Sistema Distrital de Protección Integral a las Mujeres Víctimas de violencias-SOFIA en Bogotá</t>
  </si>
  <si>
    <t>Alcanzar al menos el 80% de efectividad (respuesta inmediata y llamadas de vueltas y contactos por chat) en la atención a la Línea Purpura “Mujeres escuchan mujeres”</t>
  </si>
  <si>
    <t>7734_121</t>
  </si>
  <si>
    <t>Fortalecimiento a la implementación del Sistema Distrital de Protección integral a las mujeres víctimas de violencias - SOFIA en Bogotá</t>
  </si>
  <si>
    <t>7675_121</t>
  </si>
  <si>
    <t>Implementación de la Estrategia de Territorialización de la Política Pública de Mujeres y Equidad de Género a través de las Casas de Igualdad de Oportunidades para las Mujeres en Bogotá</t>
  </si>
  <si>
    <t>Transformar imaginarios socioculturales, a través de la generación de espacios de encuentro, movilización y promoción de diálogos interculutrales, en el marco de la ciudad plural y diversa, para alcanzar el reconocimiento de subjetividades, prácticas y formas de habitar el territorio en Bogotá, DC.</t>
  </si>
  <si>
    <t>Transformar los conflictos de seguridad y convivencia mediante la optimización de los mecanismos y escenarios ciudadanos e institucionales de concertación, en la búsqueda de una Bogotá protectora y segura para adultas y adultos.</t>
  </si>
  <si>
    <t>Transformar los conflictos de seguridad y convivencia mediante la optimización de los mecanismos y escenarios ciudadanos e institucionales de concertación, en la
búsqueda de una Bogotá protectora y segura para adultas y adultos.</t>
  </si>
  <si>
    <r>
      <t>Transformar los conflictos de seguridad y convivencia mediante la optimización de los mecanismos y escenarios ciudadanos e institucionales de concertación, en la búsqueda de una Bo</t>
    </r>
    <r>
      <rPr>
        <sz val="11"/>
        <color theme="1"/>
        <rFont val="Calibri Light"/>
        <family val="2"/>
        <scheme val="major"/>
      </rPr>
      <t>g</t>
    </r>
    <r>
      <rPr>
        <sz val="12"/>
        <color theme="1"/>
        <rFont val="Calibri Light"/>
        <family val="2"/>
        <scheme val="major"/>
      </rPr>
      <t>otá protectora y segura para adultas y adultos.</t>
    </r>
  </si>
  <si>
    <t>Promover y fortalecer los mecanismos y escenarios de participación, a través de la formación, organización y movilización social, que permitan la transformación de los conflictos sociales que impactan las condiciones de vida de la población adulta, para el ejercicio pleno de la ciudadanía en el Distrito.</t>
  </si>
  <si>
    <t>Desarrollar estrategias que permitan el goce efectivo de los derechos sociales (salud, educación, alimentación y nutrición, recreación y deporte) y económicos (seguridad económica y trabajo digno y decente) de las y los adultos de Bogotá, DC, a través de la generación de oportunidades para lograr una vida autónoma y plena.</t>
  </si>
  <si>
    <t>Desarrollar estrategias que permitan el goce efectivo de los derechos sociales salud, educación, alimentación y nutrición, recreación y deporte) y económicos (seguridad económica y trabajo digno y decente) de las y los adultos de Bogotá, DC, a través de la generación de oportunidades para lograr una vida autónoma y plena.</t>
  </si>
  <si>
    <t>Promover la incidencia de las adultas y los adultos en la planeación de proyectos urbanos y rurales, a través de la visibilización y orientación de las expresiones ciudadanas que se organizan alrededor de los diversos territorios.</t>
  </si>
  <si>
    <t>Resultado indicador primer semestre año 2020</t>
  </si>
  <si>
    <t>% de Avance Indicador primer semestre año 2020</t>
  </si>
  <si>
    <t xml:space="preserve">
100%</t>
  </si>
  <si>
    <t>530./11994</t>
  </si>
  <si>
    <t xml:space="preserve">100%
(25.490)
</t>
  </si>
  <si>
    <t>Cumplió meta en el 2019</t>
  </si>
  <si>
    <t>No se cumplió</t>
  </si>
  <si>
    <t>Cumplió meta en el 2018</t>
  </si>
  <si>
    <t>No continuan en el segundo semestre de 2020</t>
  </si>
  <si>
    <t>Observaciones segundo semstre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</si>
</sst>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6" formatCode="&quot;$&quot;\ #,##0;[Red]\-&quot;$&quot;\ #,##0"/>
    <numFmt numFmtId="8" formatCode="&quot;$&quot;\ #,##0.00;[Red]\-&quot;$&quot;\ #,##0.00"/>
    <numFmt numFmtId="43" formatCode="_-* #,##0.00_-;\-* #,##0.00_-;_-* &quot;-&quot;??_-;_-@_-"/>
    <numFmt numFmtId="164" formatCode="_-&quot;$&quot;* #,##0_-;\-&quot;$&quot;* #,##0_-;_-&quot;$&quot;* &quot;-&quot;_-;_-@_-"/>
    <numFmt numFmtId="165" formatCode="_-&quot;$&quot;* #,##0.00_-;\-&quot;$&quot;* #,##0.00_-;_-&quot;$&quot;* &quot;-&quot;??_-;_-@_-"/>
    <numFmt numFmtId="166" formatCode="_(&quot;$&quot;\ * #,##0_);_(&quot;$&quot;\ * \(#,##0\);_(&quot;$&quot;\ * &quot;-&quot;_);_(@_)"/>
    <numFmt numFmtId="167" formatCode="_(&quot;$&quot;\ * #,##0.00_);_(&quot;$&quot;\ * \(#,##0.00\);_(&quot;$&quot;\ * &quot;-&quot;??_);_(@_)"/>
    <numFmt numFmtId="168" formatCode="_-* #,##0\ _€_-;\-* #,##0\ _€_-;_-* &quot;-&quot;\ _€_-;_-@_-"/>
    <numFmt numFmtId="169" formatCode="_-* #,##0.00\ &quot;€&quot;_-;\-* #,##0.00\ &quot;€&quot;_-;_-* &quot;-&quot;??\ &quot;€&quot;_-;_-@_-"/>
    <numFmt numFmtId="170" formatCode="_-* #,##0.00\ _€_-;\-* #,##0.00\ _€_-;_-* &quot;-&quot;??\ _€_-;_-@_-"/>
    <numFmt numFmtId="171" formatCode="&quot;$&quot;\ #,##0"/>
    <numFmt numFmtId="172" formatCode="d\-m\-yy;@"/>
    <numFmt numFmtId="173" formatCode="0.0%"/>
    <numFmt numFmtId="174" formatCode="_-* #,##0\ _€_-;\-* #,##0\ _€_-;_-* &quot;-&quot;??\ _€_-;_-@_-"/>
    <numFmt numFmtId="175" formatCode="0.000%"/>
    <numFmt numFmtId="176" formatCode="_-[$$-240A]* #,##0.00_-;\-[$$-240A]* #,##0.00_-;_-[$$-240A]* &quot;-&quot;??_-;_-@_-"/>
    <numFmt numFmtId="177" formatCode="_([$$-240A]\ * #,##0_);_([$$-240A]\ * \(#,##0\);_([$$-240A]\ * &quot;-&quot;_);_(@_)"/>
    <numFmt numFmtId="178" formatCode="_-[$$-240A]\ * #,##0_-;\-[$$-240A]\ * #,##0_-;_-[$$-240A]\ * &quot;-&quot;??_-;_-@_-"/>
    <numFmt numFmtId="179" formatCode="[$$-240A]\ #,##0_);\([$$-240A]\ #,##0\)"/>
    <numFmt numFmtId="180" formatCode="_-[$$-240A]* #,##0_-;\-[$$-240A]* #,##0_-;_-[$$-240A]* &quot;-&quot;??_-;_-@_-"/>
    <numFmt numFmtId="181" formatCode="_-* #,##0\ &quot;€&quot;_-;\-* #,##0\ &quot;€&quot;_-;_-* &quot;-&quot;\ &quot;€&quot;_-;_-@_-"/>
    <numFmt numFmtId="182" formatCode="&quot; &quot;#,##0&quot; &quot;;&quot;-&quot;#,##0&quot; &quot;;&quot; - &quot;;&quot; &quot;@&quot; &quot;"/>
    <numFmt numFmtId="183" formatCode="_(&quot;$&quot;\ * #,##0_);_(&quot;$&quot;\ * \(#,##0\);_(&quot;$&quot;\ * &quot;-&quot;??_);_(@_)"/>
    <numFmt numFmtId="184" formatCode="&quot;$&quot;\ #,##0.00_);[Red]\(&quot;$&quot;\ #,##0.00\)"/>
    <numFmt numFmtId="185" formatCode="&quot;$&quot;\ #,##0_);[Red]\(&quot;$&quot;\ #,##0\)"/>
    <numFmt numFmtId="186" formatCode="d/m/yy;@"/>
  </numFmts>
  <fonts count="64">
    <font>
      <sz val="11"/>
      <color theme="1"/>
      <name val="Calibri"/>
      <family val="2"/>
      <scheme val="minor"/>
    </font>
    <font>
      <sz val="11"/>
      <color indexed="8"/>
      <name val="Calibri"/>
      <family val="2"/>
    </font>
    <font>
      <sz val="10"/>
      <name val="Arial"/>
      <family val="2"/>
    </font>
    <font>
      <sz val="9"/>
      <name val="Calibri"/>
      <family val="2"/>
    </font>
    <font>
      <b/>
      <sz val="9"/>
      <name val="Calibri"/>
      <family val="2"/>
    </font>
    <font>
      <b/>
      <sz val="9"/>
      <color indexed="62"/>
      <name val="Calibri Light"/>
      <family val="2"/>
    </font>
    <font>
      <sz val="9"/>
      <name val="Calibri Light"/>
      <family val="2"/>
    </font>
    <font>
      <b/>
      <sz val="9"/>
      <color indexed="62"/>
      <name val="Calibri Light"/>
      <family val="2"/>
    </font>
    <font>
      <b/>
      <sz val="9"/>
      <color indexed="62"/>
      <name val="Calibri Light"/>
      <family val="2"/>
    </font>
    <font>
      <sz val="9"/>
      <name val="Calibri Light"/>
      <family val="2"/>
    </font>
    <font>
      <b/>
      <sz val="12"/>
      <name val="Calibri Light"/>
      <family val="2"/>
    </font>
    <font>
      <b/>
      <sz val="9"/>
      <color indexed="30"/>
      <name val="Calibri Light"/>
      <family val="2"/>
    </font>
    <font>
      <sz val="9"/>
      <color indexed="8"/>
      <name val="Calibri Light"/>
      <family val="2"/>
    </font>
    <font>
      <sz val="10"/>
      <color indexed="8"/>
      <name val="Calibri Light"/>
      <family val="2"/>
    </font>
    <font>
      <b/>
      <sz val="9"/>
      <name val="Calibri Light"/>
      <family val="2"/>
    </font>
    <font>
      <sz val="9"/>
      <color indexed="36"/>
      <name val="Calibri Light"/>
      <family val="2"/>
    </font>
    <font>
      <u/>
      <sz val="9"/>
      <name val="Calibri Light"/>
      <family val="2"/>
    </font>
    <font>
      <b/>
      <sz val="11"/>
      <name val="Calibri Light"/>
      <family val="2"/>
    </font>
    <font>
      <sz val="8"/>
      <name val="Calibri"/>
      <family val="2"/>
    </font>
    <font>
      <sz val="11"/>
      <color theme="1"/>
      <name val="Calibri"/>
      <family val="2"/>
      <scheme val="minor"/>
    </font>
    <font>
      <u/>
      <sz val="11"/>
      <color theme="10"/>
      <name val="Calibri"/>
      <family val="2"/>
      <scheme val="minor"/>
    </font>
    <font>
      <sz val="11"/>
      <color rgb="FF9C6500"/>
      <name val="Calibri"/>
      <family val="2"/>
      <scheme val="minor"/>
    </font>
    <font>
      <sz val="10"/>
      <name val="Calibri Light"/>
      <family val="2"/>
      <scheme val="major"/>
    </font>
    <font>
      <sz val="10"/>
      <color theme="1"/>
      <name val="Calibri Light"/>
      <family val="2"/>
      <scheme val="major"/>
    </font>
    <font>
      <sz val="10"/>
      <color theme="1"/>
      <name val="Calibri Light"/>
      <family val="2"/>
    </font>
    <font>
      <b/>
      <sz val="36"/>
      <color theme="1"/>
      <name val="Calibri"/>
      <family val="2"/>
    </font>
    <font>
      <b/>
      <sz val="11"/>
      <color theme="1"/>
      <name val="Calibri"/>
      <family val="2"/>
    </font>
    <font>
      <sz val="11"/>
      <color theme="1"/>
      <name val="Calibri"/>
      <family val="2"/>
    </font>
    <font>
      <b/>
      <sz val="11"/>
      <color theme="1"/>
      <name val="Calibri Light"/>
      <family val="2"/>
    </font>
    <font>
      <b/>
      <sz val="12"/>
      <color theme="1"/>
      <name val="Calibri Light"/>
      <family val="2"/>
    </font>
    <font>
      <b/>
      <sz val="10"/>
      <color theme="1"/>
      <name val="Calibri Light"/>
      <family val="2"/>
    </font>
    <font>
      <strike/>
      <sz val="10"/>
      <color theme="1"/>
      <name val="Calibri Light"/>
      <family val="2"/>
      <scheme val="major"/>
    </font>
    <font>
      <b/>
      <sz val="22"/>
      <color theme="1"/>
      <name val="Calibri Light"/>
      <family val="2"/>
    </font>
    <font>
      <b/>
      <sz val="12"/>
      <color theme="1"/>
      <name val="Arial Narrow"/>
      <family val="2"/>
    </font>
    <font>
      <b/>
      <sz val="16"/>
      <color theme="1"/>
      <name val="Arial Narrow"/>
      <family val="2"/>
    </font>
    <font>
      <sz val="10"/>
      <color theme="1"/>
      <name val="Imprint MT Shadow"/>
      <family val="5"/>
    </font>
    <font>
      <sz val="11"/>
      <color theme="1"/>
      <name val="Arial"/>
      <family val="2"/>
    </font>
    <font>
      <sz val="10"/>
      <color rgb="FF000000"/>
      <name val="Calibri"/>
      <family val="2"/>
    </font>
    <font>
      <sz val="10"/>
      <name val="Calibri"/>
      <family val="2"/>
      <scheme val="minor"/>
    </font>
    <font>
      <i/>
      <sz val="10"/>
      <color theme="1"/>
      <name val="Calibri Light"/>
      <family val="2"/>
      <scheme val="major"/>
    </font>
    <font>
      <sz val="9"/>
      <color theme="1"/>
      <name val="Calibri Light"/>
      <family val="2"/>
      <scheme val="major"/>
    </font>
    <font>
      <sz val="12"/>
      <color theme="1"/>
      <name val="Calibri Light"/>
      <family val="2"/>
      <scheme val="major"/>
    </font>
    <font>
      <u/>
      <sz val="12"/>
      <color theme="1"/>
      <name val="Calibri Light (Títulos)"/>
    </font>
    <font>
      <sz val="11"/>
      <name val="Arial Narrow"/>
      <family val="2"/>
    </font>
    <font>
      <sz val="14"/>
      <color theme="1"/>
      <name val="Calibri Light"/>
      <family val="2"/>
      <scheme val="major"/>
    </font>
    <font>
      <sz val="10"/>
      <color rgb="FFFF0000"/>
      <name val="Calibri Light"/>
      <family val="2"/>
      <scheme val="major"/>
    </font>
    <font>
      <sz val="10"/>
      <color rgb="FF000000"/>
      <name val="Calibri Light"/>
      <family val="2"/>
    </font>
    <font>
      <sz val="11"/>
      <color rgb="FF000000"/>
      <name val="Calibri"/>
      <family val="2"/>
    </font>
    <font>
      <sz val="10"/>
      <color rgb="FF0000FF"/>
      <name val="Calibri Light"/>
      <family val="2"/>
    </font>
    <font>
      <sz val="10"/>
      <color rgb="FF000000"/>
      <name val="Calibri"/>
      <family val="2"/>
      <scheme val="minor"/>
    </font>
    <font>
      <sz val="10"/>
      <color theme="1"/>
      <name val="Calibri"/>
      <family val="2"/>
      <scheme val="minor"/>
    </font>
    <font>
      <sz val="11"/>
      <color rgb="FF000000"/>
      <name val="Calibri"/>
      <family val="2"/>
      <scheme val="minor"/>
    </font>
    <font>
      <sz val="10"/>
      <name val="Calibri Light"/>
      <family val="2"/>
    </font>
    <font>
      <b/>
      <sz val="14"/>
      <color theme="1"/>
      <name val="Calibri"/>
      <family val="2"/>
    </font>
    <font>
      <b/>
      <sz val="16"/>
      <color theme="1"/>
      <name val="Calibri"/>
      <family val="2"/>
    </font>
    <font>
      <sz val="16"/>
      <color theme="1"/>
      <name val="Calibri"/>
      <family val="2"/>
    </font>
    <font>
      <sz val="12"/>
      <color theme="1"/>
      <name val="Calibri Light"/>
      <family val="2"/>
    </font>
    <font>
      <b/>
      <sz val="16"/>
      <color theme="1"/>
      <name val="Calibri Light"/>
      <family val="2"/>
      <scheme val="major"/>
    </font>
    <font>
      <b/>
      <sz val="18"/>
      <color theme="1"/>
      <name val="Calibri Light"/>
      <family val="2"/>
    </font>
    <font>
      <sz val="11"/>
      <color theme="1"/>
      <name val="Calibri Light"/>
      <family val="2"/>
      <scheme val="major"/>
    </font>
    <font>
      <b/>
      <sz val="18"/>
      <name val="Calibri"/>
      <family val="2"/>
      <scheme val="minor"/>
    </font>
    <font>
      <b/>
      <sz val="18"/>
      <color theme="1"/>
      <name val="Calibri Light"/>
      <family val="2"/>
      <scheme val="major"/>
    </font>
    <font>
      <b/>
      <sz val="10"/>
      <name val="Calibri Light"/>
      <family val="2"/>
      <scheme val="major"/>
    </font>
    <font>
      <u/>
      <sz val="11"/>
      <name val="Calibri"/>
      <family val="2"/>
      <scheme val="minor"/>
    </font>
  </fonts>
  <fills count="27">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2"/>
        <bgColor indexed="64"/>
      </patternFill>
    </fill>
    <fill>
      <patternFill patternType="solid">
        <fgColor indexed="22"/>
        <bgColor indexed="64"/>
      </patternFill>
    </fill>
    <fill>
      <patternFill patternType="solid">
        <fgColor indexed="45"/>
        <bgColor indexed="64"/>
      </patternFill>
    </fill>
    <fill>
      <patternFill patternType="solid">
        <fgColor indexed="27"/>
        <bgColor indexed="64"/>
      </patternFill>
    </fill>
    <fill>
      <patternFill patternType="solid">
        <fgColor indexed="44"/>
        <bgColor indexed="64"/>
      </patternFill>
    </fill>
    <fill>
      <patternFill patternType="solid">
        <fgColor indexed="40"/>
        <bgColor indexed="64"/>
      </patternFill>
    </fill>
    <fill>
      <patternFill patternType="solid">
        <fgColor rgb="FFFFEB9C"/>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rgb="FFFFE38B"/>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E598"/>
        <bgColor rgb="FFFFE598"/>
      </patternFill>
    </fill>
    <fill>
      <patternFill patternType="solid">
        <fgColor theme="0"/>
        <bgColor indexed="64"/>
      </patternFill>
    </fill>
    <fill>
      <patternFill patternType="solid">
        <fgColor theme="5" tint="-0.249977111117893"/>
        <bgColor indexed="64"/>
      </patternFill>
    </fill>
    <fill>
      <patternFill patternType="solid">
        <fgColor theme="9"/>
        <bgColor indexed="64"/>
      </patternFill>
    </fill>
    <fill>
      <patternFill patternType="solid">
        <fgColor theme="4" tint="0.59999389629810485"/>
        <bgColor indexed="64"/>
      </patternFill>
    </fill>
    <fill>
      <patternFill patternType="solid">
        <fgColor rgb="FFFFFF00"/>
        <bgColor indexed="64"/>
      </patternFill>
    </fill>
    <fill>
      <patternFill patternType="solid">
        <fgColor theme="4" tint="-0.249977111117893"/>
        <bgColor indexed="64"/>
      </patternFill>
    </fill>
    <fill>
      <patternFill patternType="solid">
        <fgColor theme="7" tint="0.39997558519241921"/>
        <bgColor indexed="64"/>
      </patternFill>
    </fill>
  </fills>
  <borders count="32">
    <border>
      <left/>
      <right/>
      <top/>
      <bottom/>
      <diagonal/>
    </border>
    <border>
      <left style="thin">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auto="1"/>
      </left>
      <right/>
      <top/>
      <bottom/>
      <diagonal/>
    </border>
    <border>
      <left style="medium">
        <color auto="1"/>
      </left>
      <right style="thin">
        <color auto="1"/>
      </right>
      <top style="medium">
        <color auto="1"/>
      </top>
      <bottom style="medium">
        <color auto="1"/>
      </bottom>
      <diagonal/>
    </border>
    <border>
      <left/>
      <right/>
      <top style="medium">
        <color auto="1"/>
      </top>
      <bottom style="medium">
        <color auto="1"/>
      </bottom>
      <diagonal/>
    </border>
    <border>
      <left/>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bottom style="medium">
        <color auto="1"/>
      </bottom>
      <diagonal/>
    </border>
    <border>
      <left style="thin">
        <color auto="1"/>
      </left>
      <right style="thin">
        <color auto="1"/>
      </right>
      <top style="thin">
        <color auto="1"/>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thin">
        <color auto="1"/>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medium">
        <color auto="1"/>
      </right>
      <top/>
      <bottom style="medium">
        <color auto="1"/>
      </bottom>
      <diagonal/>
    </border>
    <border>
      <left style="thin">
        <color auto="1"/>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auto="1"/>
      </left>
      <right/>
      <top/>
      <bottom/>
      <diagonal/>
    </border>
  </borders>
  <cellStyleXfs count="517">
    <xf numFmtId="0" fontId="0" fillId="0" borderId="0"/>
    <xf numFmtId="0" fontId="20" fillId="0" borderId="0" applyNumberFormat="0" applyFill="0" applyBorder="0" applyAlignment="0" applyProtection="0"/>
    <xf numFmtId="170"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5" fontId="19" fillId="0" borderId="0" applyFont="0" applyFill="0" applyBorder="0" applyAlignment="0" applyProtection="0"/>
    <xf numFmtId="0" fontId="21" fillId="10" borderId="0" applyNumberFormat="0" applyBorder="0" applyAlignment="0" applyProtection="0"/>
    <xf numFmtId="0" fontId="2" fillId="0" borderId="0"/>
    <xf numFmtId="0" fontId="19" fillId="0" borderId="0"/>
    <xf numFmtId="9" fontId="19"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0" fontId="20" fillId="0" borderId="0" applyNumberForma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81" fontId="19"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164"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0" fontId="36"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164"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164"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164"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0" fontId="47" fillId="0" borderId="0" applyNumberFormat="0" applyFont="0" applyBorder="0" applyProtection="0"/>
    <xf numFmtId="182"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164"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164"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cellStyleXfs>
  <cellXfs count="654">
    <xf numFmtId="0" fontId="0" fillId="0" borderId="0" xfId="0"/>
    <xf numFmtId="0" fontId="3" fillId="2" borderId="0" xfId="15" applyFont="1" applyFill="1" applyBorder="1" applyAlignment="1">
      <alignment wrapText="1"/>
    </xf>
    <xf numFmtId="0" fontId="3" fillId="0" borderId="0" xfId="15" applyFont="1" applyBorder="1" applyAlignment="1">
      <alignment wrapText="1"/>
    </xf>
    <xf numFmtId="0" fontId="3" fillId="0" borderId="0" xfId="15" applyFont="1" applyAlignment="1">
      <alignment wrapText="1"/>
    </xf>
    <xf numFmtId="0" fontId="3" fillId="0" borderId="0" xfId="15" applyFont="1" applyAlignment="1"/>
    <xf numFmtId="0" fontId="4" fillId="0" borderId="0" xfId="15" applyFont="1" applyAlignment="1"/>
    <xf numFmtId="0" fontId="3" fillId="3" borderId="0" xfId="15" applyFont="1" applyFill="1" applyAlignment="1">
      <alignment wrapText="1"/>
    </xf>
    <xf numFmtId="0" fontId="5" fillId="4" borderId="1" xfId="15" applyFont="1" applyFill="1" applyBorder="1" applyAlignment="1">
      <alignment horizontal="center" vertical="center" wrapText="1"/>
    </xf>
    <xf numFmtId="0" fontId="6" fillId="0" borderId="2" xfId="15" applyFont="1" applyBorder="1" applyAlignment="1">
      <alignment vertical="center"/>
    </xf>
    <xf numFmtId="0" fontId="6" fillId="0" borderId="2" xfId="15" applyFont="1" applyFill="1" applyBorder="1" applyAlignment="1">
      <alignment vertical="center"/>
    </xf>
    <xf numFmtId="0" fontId="6" fillId="0" borderId="3" xfId="15" applyFont="1" applyFill="1" applyBorder="1" applyAlignment="1">
      <alignment vertical="center"/>
    </xf>
    <xf numFmtId="0" fontId="6" fillId="0" borderId="3" xfId="15" applyFont="1" applyBorder="1" applyAlignment="1">
      <alignment vertical="center"/>
    </xf>
    <xf numFmtId="0" fontId="9" fillId="0" borderId="0" xfId="15" applyFont="1" applyAlignment="1">
      <alignment vertical="center"/>
    </xf>
    <xf numFmtId="0" fontId="6" fillId="0" borderId="3" xfId="15" applyFont="1" applyBorder="1" applyAlignment="1"/>
    <xf numFmtId="0" fontId="11" fillId="2" borderId="2" xfId="15" applyFont="1" applyFill="1" applyBorder="1" applyAlignment="1">
      <alignment vertical="center" wrapText="1"/>
    </xf>
    <xf numFmtId="0" fontId="11" fillId="2" borderId="3" xfId="15" applyFont="1" applyFill="1" applyBorder="1" applyAlignment="1">
      <alignment vertical="center" wrapText="1"/>
    </xf>
    <xf numFmtId="0" fontId="6" fillId="0" borderId="3" xfId="15" applyFont="1" applyBorder="1" applyAlignment="1">
      <alignment vertical="center" wrapText="1"/>
    </xf>
    <xf numFmtId="0" fontId="6" fillId="6" borderId="2" xfId="15" applyFont="1" applyFill="1" applyBorder="1" applyAlignment="1">
      <alignment vertical="center" wrapText="1"/>
    </xf>
    <xf numFmtId="0" fontId="12" fillId="6" borderId="0" xfId="0" applyFont="1" applyFill="1" applyAlignment="1">
      <alignment vertical="center" wrapText="1"/>
    </xf>
    <xf numFmtId="0" fontId="5" fillId="0" borderId="1" xfId="15" applyFont="1" applyBorder="1" applyAlignment="1">
      <alignment vertical="center" wrapText="1"/>
    </xf>
    <xf numFmtId="0" fontId="7" fillId="0" borderId="2" xfId="15" applyFont="1" applyBorder="1" applyAlignment="1">
      <alignment vertical="center" wrapText="1"/>
    </xf>
    <xf numFmtId="0" fontId="8" fillId="0" borderId="0" xfId="15" applyFont="1" applyAlignment="1">
      <alignment vertical="center" wrapText="1"/>
    </xf>
    <xf numFmtId="0" fontId="6" fillId="2" borderId="2" xfId="15" applyFont="1" applyFill="1" applyBorder="1" applyAlignment="1">
      <alignment vertical="center"/>
    </xf>
    <xf numFmtId="0" fontId="12" fillId="0" borderId="0" xfId="0" applyFont="1" applyFill="1" applyAlignment="1">
      <alignment vertical="center"/>
    </xf>
    <xf numFmtId="0" fontId="6" fillId="7" borderId="0" xfId="15" applyFont="1" applyFill="1" applyAlignment="1">
      <alignment vertical="center"/>
    </xf>
    <xf numFmtId="0" fontId="12" fillId="7" borderId="0" xfId="0" applyFont="1" applyFill="1" applyAlignment="1">
      <alignment vertical="center"/>
    </xf>
    <xf numFmtId="0" fontId="13" fillId="7" borderId="0" xfId="0" applyFont="1" applyFill="1" applyAlignment="1">
      <alignment vertical="center"/>
    </xf>
    <xf numFmtId="0" fontId="6" fillId="2" borderId="3" xfId="15" applyFont="1" applyFill="1" applyBorder="1" applyAlignment="1">
      <alignment vertical="center"/>
    </xf>
    <xf numFmtId="0" fontId="14" fillId="0" borderId="3" xfId="15" applyFont="1" applyBorder="1" applyAlignment="1">
      <alignment vertical="center"/>
    </xf>
    <xf numFmtId="0" fontId="15" fillId="0" borderId="3" xfId="15" applyFont="1" applyBorder="1" applyAlignment="1">
      <alignment vertical="center"/>
    </xf>
    <xf numFmtId="0" fontId="9" fillId="0" borderId="3" xfId="15" applyFont="1" applyBorder="1" applyAlignment="1">
      <alignment vertical="center"/>
    </xf>
    <xf numFmtId="0" fontId="9" fillId="0" borderId="3" xfId="15" applyFont="1" applyFill="1" applyBorder="1" applyAlignment="1">
      <alignment vertical="center"/>
    </xf>
    <xf numFmtId="0" fontId="16" fillId="0" borderId="3" xfId="15" applyFont="1" applyBorder="1" applyAlignment="1">
      <alignment vertical="center"/>
    </xf>
    <xf numFmtId="0" fontId="3" fillId="0" borderId="3" xfId="15" quotePrefix="1" applyFont="1" applyFill="1" applyBorder="1" applyAlignment="1">
      <alignment vertical="center"/>
    </xf>
    <xf numFmtId="0" fontId="3" fillId="0" borderId="3" xfId="15" applyFont="1" applyFill="1" applyBorder="1" applyAlignment="1">
      <alignment vertical="center"/>
    </xf>
    <xf numFmtId="0" fontId="6" fillId="2" borderId="3" xfId="15" applyFont="1" applyFill="1" applyBorder="1" applyAlignment="1"/>
    <xf numFmtId="0" fontId="3" fillId="2" borderId="0" xfId="15" applyFont="1" applyFill="1" applyBorder="1" applyAlignment="1"/>
    <xf numFmtId="0" fontId="5" fillId="2" borderId="6" xfId="15" applyFont="1" applyFill="1" applyBorder="1" applyAlignment="1">
      <alignment vertical="center" wrapText="1"/>
    </xf>
    <xf numFmtId="0" fontId="5" fillId="0" borderId="1" xfId="15" applyFont="1" applyFill="1" applyBorder="1" applyAlignment="1">
      <alignment vertical="center" wrapText="1"/>
    </xf>
    <xf numFmtId="0" fontId="5" fillId="0" borderId="7" xfId="15" applyFont="1" applyBorder="1" applyAlignment="1">
      <alignment vertical="center" wrapText="1"/>
    </xf>
    <xf numFmtId="0" fontId="23" fillId="0" borderId="3" xfId="0" applyFont="1" applyFill="1" applyBorder="1" applyAlignment="1">
      <alignment horizontal="center" vertical="top" wrapText="1"/>
    </xf>
    <xf numFmtId="0" fontId="24" fillId="2" borderId="0" xfId="0" applyFont="1" applyFill="1" applyBorder="1"/>
    <xf numFmtId="0" fontId="24" fillId="0" borderId="0" xfId="0" applyFont="1"/>
    <xf numFmtId="0" fontId="28" fillId="8" borderId="3" xfId="0" applyFont="1" applyFill="1" applyBorder="1" applyAlignment="1">
      <alignment horizontal="center" vertical="center" wrapText="1"/>
    </xf>
    <xf numFmtId="0" fontId="28" fillId="8" borderId="13" xfId="0" applyFont="1" applyFill="1" applyBorder="1" applyAlignment="1">
      <alignment horizontal="center" vertical="center" wrapText="1"/>
    </xf>
    <xf numFmtId="0" fontId="28" fillId="5" borderId="13" xfId="0" applyFont="1" applyFill="1" applyBorder="1" applyAlignment="1" applyProtection="1">
      <alignment horizontal="center" vertical="center" wrapText="1"/>
      <protection locked="0"/>
    </xf>
    <xf numFmtId="0" fontId="28" fillId="5" borderId="13" xfId="0" applyFont="1" applyFill="1" applyBorder="1" applyAlignment="1">
      <alignment horizontal="center" vertical="center" wrapText="1"/>
    </xf>
    <xf numFmtId="0" fontId="28" fillId="5" borderId="3" xfId="0" applyFont="1" applyFill="1" applyBorder="1" applyAlignment="1">
      <alignment horizontal="center" vertical="center" wrapText="1"/>
    </xf>
    <xf numFmtId="0" fontId="23" fillId="0" borderId="13" xfId="0" applyFont="1" applyFill="1" applyBorder="1"/>
    <xf numFmtId="0" fontId="23" fillId="0" borderId="3" xfId="0" applyFont="1" applyFill="1" applyBorder="1" applyAlignment="1">
      <alignment horizontal="center" vertical="center"/>
    </xf>
    <xf numFmtId="0" fontId="23" fillId="0" borderId="3" xfId="0" applyFont="1" applyFill="1" applyBorder="1" applyAlignment="1">
      <alignment horizontal="left" vertical="top" wrapText="1"/>
    </xf>
    <xf numFmtId="0" fontId="23" fillId="0" borderId="3" xfId="0" applyFont="1" applyFill="1" applyBorder="1" applyAlignment="1">
      <alignment horizontal="center" vertical="center" wrapText="1"/>
    </xf>
    <xf numFmtId="14" fontId="23" fillId="0" borderId="3" xfId="0" applyNumberFormat="1" applyFont="1" applyFill="1" applyBorder="1" applyAlignment="1">
      <alignment horizontal="center" vertical="center" wrapText="1"/>
    </xf>
    <xf numFmtId="9" fontId="23" fillId="0" borderId="3" xfId="19" applyFont="1" applyFill="1" applyBorder="1" applyAlignment="1" applyProtection="1">
      <alignment horizontal="center" vertical="center" wrapText="1"/>
      <protection locked="0"/>
    </xf>
    <xf numFmtId="9" fontId="23" fillId="0" borderId="3" xfId="0" applyNumberFormat="1" applyFont="1" applyFill="1" applyBorder="1" applyAlignment="1">
      <alignment horizontal="center" vertical="center" wrapText="1"/>
    </xf>
    <xf numFmtId="9" fontId="23" fillId="0" borderId="3" xfId="18" applyFont="1" applyFill="1" applyBorder="1" applyAlignment="1">
      <alignment horizontal="center" vertical="center" wrapText="1"/>
    </xf>
    <xf numFmtId="168" fontId="23" fillId="0" borderId="3" xfId="3" applyFont="1" applyFill="1" applyBorder="1" applyAlignment="1">
      <alignment horizontal="center" vertical="center" wrapText="1"/>
    </xf>
    <xf numFmtId="175" fontId="23" fillId="0" borderId="3" xfId="8" applyNumberFormat="1" applyFont="1" applyFill="1" applyBorder="1" applyAlignment="1">
      <alignment horizontal="center" vertical="center" wrapText="1"/>
    </xf>
    <xf numFmtId="0" fontId="23" fillId="0" borderId="3" xfId="0" applyFont="1" applyFill="1" applyBorder="1" applyAlignment="1">
      <alignment vertical="center" wrapText="1"/>
    </xf>
    <xf numFmtId="0" fontId="23" fillId="0" borderId="3" xfId="0" applyFont="1" applyFill="1" applyBorder="1"/>
    <xf numFmtId="0" fontId="23" fillId="0" borderId="3" xfId="0" applyFont="1" applyFill="1" applyBorder="1" applyAlignment="1">
      <alignment wrapText="1"/>
    </xf>
    <xf numFmtId="3" fontId="23" fillId="0" borderId="3" xfId="0" applyNumberFormat="1" applyFont="1" applyFill="1" applyBorder="1" applyAlignment="1">
      <alignment horizontal="center" vertical="center" wrapText="1"/>
    </xf>
    <xf numFmtId="9" fontId="23" fillId="0" borderId="3" xfId="17" applyFont="1" applyFill="1" applyBorder="1" applyAlignment="1">
      <alignment horizontal="center" vertical="center" wrapText="1"/>
    </xf>
    <xf numFmtId="9" fontId="23" fillId="0" borderId="3" xfId="0" applyNumberFormat="1" applyFont="1" applyFill="1" applyBorder="1" applyAlignment="1" applyProtection="1">
      <alignment horizontal="center" vertical="center"/>
      <protection locked="0"/>
    </xf>
    <xf numFmtId="173" fontId="23" fillId="0" borderId="3" xfId="0" applyNumberFormat="1" applyFont="1" applyFill="1" applyBorder="1" applyAlignment="1">
      <alignment horizontal="center" vertical="center" wrapText="1"/>
    </xf>
    <xf numFmtId="3" fontId="23" fillId="0" borderId="3" xfId="0" applyNumberFormat="1" applyFont="1" applyFill="1" applyBorder="1" applyAlignment="1">
      <alignment horizontal="left" vertical="top" wrapText="1"/>
    </xf>
    <xf numFmtId="9" fontId="23" fillId="0" borderId="3" xfId="19" applyFont="1" applyFill="1" applyBorder="1" applyAlignment="1">
      <alignment horizontal="center" vertical="center" wrapText="1"/>
    </xf>
    <xf numFmtId="10" fontId="23" fillId="0" borderId="3" xfId="0" applyNumberFormat="1" applyFont="1" applyFill="1" applyBorder="1" applyAlignment="1">
      <alignment horizontal="center" vertical="center" wrapText="1"/>
    </xf>
    <xf numFmtId="9" fontId="23" fillId="0" borderId="3" xfId="14" applyNumberFormat="1" applyFont="1" applyFill="1" applyBorder="1" applyAlignment="1">
      <alignment horizontal="center" vertical="center"/>
    </xf>
    <xf numFmtId="9" fontId="23" fillId="0" borderId="3" xfId="18" applyFont="1" applyFill="1" applyBorder="1" applyAlignment="1">
      <alignment horizontal="center" vertical="center"/>
    </xf>
    <xf numFmtId="49" fontId="23" fillId="0" borderId="3" xfId="0" applyNumberFormat="1" applyFont="1" applyFill="1" applyBorder="1" applyAlignment="1">
      <alignment horizontal="center" vertical="center" wrapText="1"/>
    </xf>
    <xf numFmtId="9" fontId="23" fillId="0" borderId="3" xfId="0" applyNumberFormat="1" applyFont="1" applyFill="1" applyBorder="1" applyAlignment="1">
      <alignment horizontal="center" vertical="center"/>
    </xf>
    <xf numFmtId="173" fontId="23" fillId="0" borderId="3" xfId="18" applyNumberFormat="1" applyFont="1" applyFill="1" applyBorder="1" applyAlignment="1">
      <alignment horizontal="center" vertical="center" wrapText="1"/>
    </xf>
    <xf numFmtId="173" fontId="23" fillId="0" borderId="3" xfId="2" applyNumberFormat="1" applyFont="1" applyFill="1" applyBorder="1" applyAlignment="1">
      <alignment horizontal="center" vertical="center" wrapText="1"/>
    </xf>
    <xf numFmtId="170" fontId="23" fillId="0" borderId="3" xfId="2" applyFont="1" applyFill="1" applyBorder="1" applyAlignment="1">
      <alignment horizontal="center" vertical="center" wrapText="1"/>
    </xf>
    <xf numFmtId="173" fontId="23" fillId="0" borderId="3" xfId="3" applyNumberFormat="1" applyFont="1" applyFill="1" applyBorder="1" applyAlignment="1">
      <alignment horizontal="center" vertical="center" wrapText="1"/>
    </xf>
    <xf numFmtId="9" fontId="23" fillId="0" borderId="3" xfId="3" applyNumberFormat="1" applyFont="1" applyFill="1" applyBorder="1" applyAlignment="1">
      <alignment horizontal="center" vertical="center" wrapText="1"/>
    </xf>
    <xf numFmtId="14" fontId="23" fillId="0" borderId="3" xfId="0" applyNumberFormat="1" applyFont="1" applyFill="1" applyBorder="1" applyAlignment="1">
      <alignment horizontal="center" vertical="center"/>
    </xf>
    <xf numFmtId="176" fontId="23" fillId="0" borderId="3" xfId="8" applyNumberFormat="1" applyFont="1" applyFill="1" applyBorder="1" applyAlignment="1">
      <alignment horizontal="center" vertical="center" wrapText="1"/>
    </xf>
    <xf numFmtId="1" fontId="23" fillId="0" borderId="3" xfId="0" applyNumberFormat="1" applyFont="1" applyFill="1" applyBorder="1" applyAlignment="1">
      <alignment horizontal="center" vertical="center" wrapText="1"/>
    </xf>
    <xf numFmtId="171" fontId="23" fillId="0" borderId="3" xfId="0" applyNumberFormat="1" applyFont="1" applyFill="1" applyBorder="1" applyAlignment="1">
      <alignment horizontal="center" vertical="center" wrapText="1"/>
    </xf>
    <xf numFmtId="0" fontId="23" fillId="0" borderId="3" xfId="0" applyFont="1" applyFill="1" applyBorder="1" applyAlignment="1">
      <alignment horizontal="left" vertical="center" wrapText="1"/>
    </xf>
    <xf numFmtId="174" fontId="23" fillId="0" borderId="3" xfId="2" applyNumberFormat="1" applyFont="1" applyFill="1" applyBorder="1" applyAlignment="1">
      <alignment vertical="center" wrapText="1"/>
    </xf>
    <xf numFmtId="179" fontId="23" fillId="0" borderId="3" xfId="8" applyNumberFormat="1" applyFont="1" applyFill="1" applyBorder="1" applyAlignment="1">
      <alignment horizontal="center" vertical="center" wrapText="1"/>
    </xf>
    <xf numFmtId="0" fontId="23" fillId="0" borderId="3" xfId="0" applyFont="1" applyFill="1" applyBorder="1" applyAlignment="1" applyProtection="1">
      <alignment horizontal="left" vertical="top" wrapText="1"/>
    </xf>
    <xf numFmtId="0" fontId="23" fillId="0" borderId="3" xfId="0" applyFont="1" applyFill="1" applyBorder="1" applyAlignment="1" applyProtection="1">
      <alignment horizontal="center" vertical="center" wrapText="1"/>
    </xf>
    <xf numFmtId="0" fontId="23" fillId="0" borderId="3" xfId="0" applyFont="1" applyFill="1" applyBorder="1" applyAlignment="1" applyProtection="1">
      <alignment horizontal="center" vertical="top" wrapText="1"/>
    </xf>
    <xf numFmtId="0" fontId="23" fillId="0" borderId="3" xfId="0" applyFont="1" applyFill="1" applyBorder="1" applyAlignment="1" applyProtection="1">
      <alignment wrapText="1"/>
    </xf>
    <xf numFmtId="1" fontId="23" fillId="0" borderId="3" xfId="2" applyNumberFormat="1" applyFont="1" applyFill="1" applyBorder="1" applyAlignment="1" applyProtection="1">
      <alignment horizontal="center" vertical="center" wrapText="1"/>
    </xf>
    <xf numFmtId="10" fontId="23" fillId="0" borderId="3" xfId="0" applyNumberFormat="1" applyFont="1" applyFill="1" applyBorder="1" applyAlignment="1" applyProtection="1">
      <alignment horizontal="center" vertical="center" wrapText="1"/>
    </xf>
    <xf numFmtId="3" fontId="23" fillId="0" borderId="3" xfId="0" applyNumberFormat="1" applyFont="1" applyFill="1" applyBorder="1" applyAlignment="1" applyProtection="1">
      <alignment horizontal="center" vertical="center" wrapText="1"/>
    </xf>
    <xf numFmtId="9" fontId="23" fillId="0" borderId="3" xfId="17" applyFont="1" applyFill="1" applyBorder="1" applyAlignment="1" applyProtection="1">
      <alignment horizontal="center" vertical="center" wrapText="1"/>
    </xf>
    <xf numFmtId="0" fontId="23" fillId="0" borderId="3" xfId="0" applyFont="1" applyFill="1" applyBorder="1" applyAlignment="1" applyProtection="1">
      <alignment horizontal="center" vertical="center" wrapText="1"/>
      <protection locked="0"/>
    </xf>
    <xf numFmtId="9" fontId="23" fillId="0" borderId="3" xfId="17" applyFont="1" applyFill="1" applyBorder="1" applyAlignment="1" applyProtection="1">
      <alignment horizontal="center" vertical="center" wrapText="1"/>
      <protection locked="0"/>
    </xf>
    <xf numFmtId="0" fontId="23" fillId="0" borderId="3" xfId="0" applyFont="1" applyFill="1" applyBorder="1" applyAlignment="1" applyProtection="1">
      <alignment vertical="center" wrapText="1"/>
    </xf>
    <xf numFmtId="171" fontId="23" fillId="0" borderId="3" xfId="8" applyNumberFormat="1" applyFont="1" applyFill="1" applyBorder="1" applyAlignment="1" applyProtection="1">
      <alignment horizontal="center" vertical="center"/>
      <protection locked="0"/>
    </xf>
    <xf numFmtId="175" fontId="23" fillId="0" borderId="3" xfId="8" applyNumberFormat="1" applyFont="1" applyFill="1" applyBorder="1" applyAlignment="1" applyProtection="1">
      <alignment horizontal="center" vertical="center" wrapText="1"/>
    </xf>
    <xf numFmtId="177" fontId="23" fillId="0" borderId="3" xfId="8" applyNumberFormat="1" applyFont="1" applyFill="1" applyBorder="1" applyAlignment="1" applyProtection="1">
      <alignment horizontal="center" vertical="center" wrapText="1"/>
    </xf>
    <xf numFmtId="0" fontId="23" fillId="0" borderId="3" xfId="0" applyNumberFormat="1" applyFont="1" applyFill="1" applyBorder="1" applyAlignment="1">
      <alignment horizontal="center" vertical="center" wrapText="1"/>
    </xf>
    <xf numFmtId="174" fontId="23" fillId="0" borderId="3" xfId="2" applyNumberFormat="1" applyFont="1" applyFill="1" applyBorder="1" applyAlignment="1">
      <alignment horizontal="right" vertical="center" wrapText="1"/>
    </xf>
    <xf numFmtId="0" fontId="23" fillId="0" borderId="3" xfId="0" applyFont="1" applyFill="1" applyBorder="1" applyAlignment="1">
      <alignment horizontal="justify" vertical="top" wrapText="1"/>
    </xf>
    <xf numFmtId="172" fontId="23" fillId="0" borderId="3" xfId="0" applyNumberFormat="1" applyFont="1" applyFill="1" applyBorder="1" applyAlignment="1">
      <alignment horizontal="center" vertical="center" wrapText="1"/>
    </xf>
    <xf numFmtId="0" fontId="31" fillId="0" borderId="3" xfId="0" applyFont="1" applyFill="1" applyBorder="1" applyAlignment="1">
      <alignment horizontal="center" vertical="center"/>
    </xf>
    <xf numFmtId="180" fontId="23" fillId="0" borderId="3" xfId="8" applyNumberFormat="1" applyFont="1" applyFill="1" applyBorder="1" applyAlignment="1">
      <alignment horizontal="center" vertical="center" wrapText="1"/>
    </xf>
    <xf numFmtId="3" fontId="23" fillId="0" borderId="3" xfId="0" applyNumberFormat="1" applyFont="1" applyFill="1" applyBorder="1" applyAlignment="1">
      <alignment horizontal="left" vertical="center" wrapText="1"/>
    </xf>
    <xf numFmtId="180" fontId="23" fillId="0" borderId="3" xfId="8" applyNumberFormat="1" applyFont="1" applyFill="1" applyBorder="1" applyAlignment="1">
      <alignment horizontal="center" vertical="center"/>
    </xf>
    <xf numFmtId="0" fontId="23" fillId="0" borderId="13" xfId="0" applyFont="1" applyFill="1" applyBorder="1" applyAlignment="1">
      <alignment horizontal="center" vertical="center" wrapText="1"/>
    </xf>
    <xf numFmtId="9" fontId="23" fillId="0" borderId="13" xfId="0" applyNumberFormat="1" applyFont="1" applyFill="1" applyBorder="1" applyAlignment="1">
      <alignment horizontal="center" vertical="center" wrapText="1"/>
    </xf>
    <xf numFmtId="166" fontId="23" fillId="0" borderId="3" xfId="9" applyFont="1" applyFill="1" applyBorder="1" applyAlignment="1">
      <alignment horizontal="center" vertical="center" wrapText="1"/>
    </xf>
    <xf numFmtId="0" fontId="24" fillId="0" borderId="3" xfId="0" applyFont="1" applyFill="1" applyBorder="1" applyAlignment="1">
      <alignment horizontal="left" vertical="center" wrapText="1"/>
    </xf>
    <xf numFmtId="0" fontId="23" fillId="0" borderId="3" xfId="0" applyFont="1" applyFill="1" applyBorder="1" applyAlignment="1" applyProtection="1">
      <alignment vertical="top" wrapText="1"/>
    </xf>
    <xf numFmtId="1" fontId="23" fillId="0" borderId="3" xfId="0" applyNumberFormat="1" applyFont="1" applyFill="1" applyBorder="1" applyAlignment="1" applyProtection="1">
      <alignment horizontal="center" vertical="center" wrapText="1"/>
    </xf>
    <xf numFmtId="9" fontId="23" fillId="0" borderId="3" xfId="0" applyNumberFormat="1" applyFont="1" applyFill="1" applyBorder="1" applyAlignment="1" applyProtection="1">
      <alignment horizontal="center" vertical="center" wrapText="1"/>
    </xf>
    <xf numFmtId="0" fontId="23" fillId="0" borderId="3" xfId="16" applyFont="1" applyFill="1" applyBorder="1" applyAlignment="1">
      <alignment vertical="center" wrapText="1"/>
    </xf>
    <xf numFmtId="0" fontId="23" fillId="0" borderId="3" xfId="16" applyFont="1" applyFill="1" applyBorder="1" applyAlignment="1">
      <alignment horizontal="center" vertical="center" wrapText="1"/>
    </xf>
    <xf numFmtId="14" fontId="23" fillId="0" borderId="3" xfId="16" applyNumberFormat="1" applyFont="1" applyFill="1" applyBorder="1" applyAlignment="1">
      <alignment vertical="center" wrapText="1"/>
    </xf>
    <xf numFmtId="9" fontId="23" fillId="0" borderId="3" xfId="17" applyFont="1" applyFill="1" applyBorder="1" applyAlignment="1">
      <alignment vertical="center"/>
    </xf>
    <xf numFmtId="9" fontId="23" fillId="0" borderId="3" xfId="17" applyFont="1" applyFill="1" applyBorder="1" applyAlignment="1">
      <alignment horizontal="center" vertical="center"/>
    </xf>
    <xf numFmtId="10" fontId="23" fillId="0" borderId="3" xfId="17" applyNumberFormat="1" applyFont="1" applyFill="1" applyBorder="1" applyAlignment="1">
      <alignment vertical="center" wrapText="1"/>
    </xf>
    <xf numFmtId="3" fontId="23" fillId="0" borderId="3" xfId="16" applyNumberFormat="1" applyFont="1" applyFill="1" applyBorder="1" applyAlignment="1">
      <alignment vertical="center" wrapText="1"/>
    </xf>
    <xf numFmtId="9" fontId="23" fillId="0" borderId="3" xfId="17" applyFont="1" applyFill="1" applyBorder="1" applyAlignment="1">
      <alignment vertical="center" wrapText="1"/>
    </xf>
    <xf numFmtId="168" fontId="23" fillId="0" borderId="3" xfId="4" applyFont="1" applyFill="1" applyBorder="1" applyAlignment="1">
      <alignment horizontal="center" vertical="center" wrapText="1"/>
    </xf>
    <xf numFmtId="178" fontId="23" fillId="0" borderId="3" xfId="0" applyNumberFormat="1" applyFont="1" applyFill="1" applyBorder="1" applyAlignment="1">
      <alignment horizontal="center" vertical="center" wrapText="1"/>
    </xf>
    <xf numFmtId="0" fontId="24" fillId="0" borderId="0" xfId="0" applyFont="1" applyFill="1" applyBorder="1"/>
    <xf numFmtId="0" fontId="24" fillId="0" borderId="0" xfId="0" applyFont="1" applyFill="1" applyBorder="1" applyAlignment="1">
      <alignment horizontal="center"/>
    </xf>
    <xf numFmtId="0" fontId="22" fillId="0" borderId="3" xfId="0" applyFont="1" applyFill="1" applyBorder="1" applyAlignment="1">
      <alignment horizontal="center" vertical="center" wrapText="1"/>
    </xf>
    <xf numFmtId="9" fontId="22" fillId="0" borderId="3" xfId="17" applyFont="1" applyFill="1" applyBorder="1" applyAlignment="1">
      <alignment horizontal="center" vertical="center" wrapText="1"/>
    </xf>
    <xf numFmtId="9" fontId="22" fillId="0" borderId="3" xfId="0" applyNumberFormat="1" applyFont="1" applyFill="1" applyBorder="1" applyAlignment="1">
      <alignment horizontal="center" vertical="center" wrapText="1"/>
    </xf>
    <xf numFmtId="14" fontId="22" fillId="0" borderId="3" xfId="0" applyNumberFormat="1" applyFont="1" applyFill="1" applyBorder="1" applyAlignment="1">
      <alignment horizontal="center" vertical="center" wrapText="1"/>
    </xf>
    <xf numFmtId="0" fontId="23" fillId="13" borderId="3" xfId="0" applyFont="1" applyFill="1" applyBorder="1"/>
    <xf numFmtId="0" fontId="23" fillId="14" borderId="3" xfId="0" applyFont="1" applyFill="1" applyBorder="1" applyAlignment="1">
      <alignment horizontal="center" vertical="center"/>
    </xf>
    <xf numFmtId="0" fontId="23" fillId="14" borderId="3" xfId="0" applyFont="1" applyFill="1" applyBorder="1" applyAlignment="1">
      <alignment horizontal="left" vertical="top" wrapText="1"/>
    </xf>
    <xf numFmtId="0" fontId="23" fillId="14" borderId="3" xfId="0" applyFont="1" applyFill="1" applyBorder="1" applyAlignment="1">
      <alignment horizontal="center" vertical="center" wrapText="1"/>
    </xf>
    <xf numFmtId="172" fontId="23" fillId="14" borderId="3" xfId="0" applyNumberFormat="1" applyFont="1" applyFill="1" applyBorder="1" applyAlignment="1">
      <alignment horizontal="center" vertical="center" wrapText="1"/>
    </xf>
    <xf numFmtId="14" fontId="23" fillId="14" borderId="3" xfId="0" applyNumberFormat="1" applyFont="1" applyFill="1" applyBorder="1" applyAlignment="1">
      <alignment horizontal="center" vertical="center" wrapText="1"/>
    </xf>
    <xf numFmtId="0" fontId="24" fillId="14" borderId="3" xfId="0" applyFont="1" applyFill="1" applyBorder="1" applyAlignment="1">
      <alignment horizontal="center" vertical="center" wrapText="1"/>
    </xf>
    <xf numFmtId="168" fontId="23" fillId="14" borderId="3" xfId="3" applyFont="1" applyFill="1" applyBorder="1" applyAlignment="1">
      <alignment horizontal="center" vertical="center" wrapText="1"/>
    </xf>
    <xf numFmtId="0" fontId="23" fillId="14" borderId="3" xfId="0" applyFont="1" applyFill="1" applyBorder="1" applyAlignment="1">
      <alignment horizontal="left" vertical="center" wrapText="1"/>
    </xf>
    <xf numFmtId="14" fontId="23" fillId="14" borderId="3" xfId="0" applyNumberFormat="1" applyFont="1" applyFill="1" applyBorder="1" applyAlignment="1">
      <alignment horizontal="center" vertical="center"/>
    </xf>
    <xf numFmtId="3" fontId="23" fillId="14" borderId="3" xfId="0" applyNumberFormat="1" applyFont="1" applyFill="1" applyBorder="1" applyAlignment="1">
      <alignment horizontal="center" vertical="center" wrapText="1"/>
    </xf>
    <xf numFmtId="173" fontId="23" fillId="14" borderId="3" xfId="17" applyNumberFormat="1" applyFont="1" applyFill="1" applyBorder="1" applyAlignment="1">
      <alignment horizontal="center" vertical="center"/>
    </xf>
    <xf numFmtId="173" fontId="23" fillId="14" borderId="3" xfId="17" applyNumberFormat="1" applyFont="1" applyFill="1" applyBorder="1" applyAlignment="1">
      <alignment horizontal="center" vertical="center" wrapText="1"/>
    </xf>
    <xf numFmtId="180" fontId="23" fillId="14" borderId="3" xfId="8" applyNumberFormat="1" applyFont="1" applyFill="1" applyBorder="1" applyAlignment="1">
      <alignment horizontal="center" vertical="center" wrapText="1"/>
    </xf>
    <xf numFmtId="176" fontId="23" fillId="14" borderId="3" xfId="8" applyNumberFormat="1" applyFont="1" applyFill="1" applyBorder="1" applyAlignment="1">
      <alignment horizontal="center" vertical="center" wrapText="1"/>
    </xf>
    <xf numFmtId="173" fontId="23" fillId="14" borderId="3" xfId="0" applyNumberFormat="1" applyFont="1" applyFill="1" applyBorder="1" applyAlignment="1">
      <alignment horizontal="center" vertical="center" wrapText="1"/>
    </xf>
    <xf numFmtId="1" fontId="22" fillId="14" borderId="3" xfId="14" applyNumberFormat="1" applyFont="1" applyFill="1" applyBorder="1" applyAlignment="1">
      <alignment horizontal="center" vertical="center" wrapText="1"/>
    </xf>
    <xf numFmtId="9" fontId="22" fillId="14" borderId="3" xfId="0" applyNumberFormat="1" applyFont="1" applyFill="1" applyBorder="1" applyAlignment="1">
      <alignment horizontal="center" vertical="center" wrapText="1"/>
    </xf>
    <xf numFmtId="0" fontId="22" fillId="14" borderId="3" xfId="0" applyFont="1" applyFill="1" applyBorder="1" applyAlignment="1">
      <alignment horizontal="center" vertical="center"/>
    </xf>
    <xf numFmtId="0" fontId="22" fillId="14" borderId="3" xfId="0" applyFont="1" applyFill="1" applyBorder="1" applyAlignment="1">
      <alignment horizontal="center" vertical="center" wrapText="1"/>
    </xf>
    <xf numFmtId="9" fontId="22" fillId="14" borderId="3" xfId="17" applyFont="1" applyFill="1" applyBorder="1" applyAlignment="1">
      <alignment horizontal="center" vertical="center" wrapText="1"/>
    </xf>
    <xf numFmtId="0" fontId="0" fillId="0" borderId="6" xfId="0" applyBorder="1"/>
    <xf numFmtId="0" fontId="30" fillId="8" borderId="22" xfId="0" applyFont="1" applyFill="1" applyBorder="1" applyAlignment="1">
      <alignment horizontal="center" vertical="center" wrapText="1"/>
    </xf>
    <xf numFmtId="0" fontId="30" fillId="8" borderId="23" xfId="0" applyFont="1" applyFill="1" applyBorder="1" applyAlignment="1">
      <alignment horizontal="center" vertical="center" wrapText="1"/>
    </xf>
    <xf numFmtId="0" fontId="28" fillId="8" borderId="4" xfId="0" applyFont="1" applyFill="1" applyBorder="1" applyAlignment="1">
      <alignment horizontal="center" vertical="center" wrapText="1"/>
    </xf>
    <xf numFmtId="0" fontId="23" fillId="0" borderId="2" xfId="0" applyFont="1" applyFill="1" applyBorder="1" applyAlignment="1">
      <alignment horizontal="center" vertical="center"/>
    </xf>
    <xf numFmtId="0" fontId="25" fillId="2" borderId="0" xfId="0" applyFont="1" applyFill="1" applyBorder="1" applyAlignment="1">
      <alignment horizontal="center" vertical="center" wrapText="1"/>
    </xf>
    <xf numFmtId="0" fontId="33" fillId="15" borderId="3" xfId="0" applyFont="1" applyFill="1" applyBorder="1" applyAlignment="1">
      <alignment horizontal="center" vertical="center" wrapText="1"/>
    </xf>
    <xf numFmtId="0" fontId="23" fillId="15" borderId="3" xfId="0" applyFont="1" applyFill="1" applyBorder="1"/>
    <xf numFmtId="0" fontId="23" fillId="0" borderId="3" xfId="0" applyFont="1" applyFill="1" applyBorder="1" applyAlignment="1" applyProtection="1">
      <alignment horizontal="left" vertical="center" wrapText="1"/>
    </xf>
    <xf numFmtId="0" fontId="23" fillId="16" borderId="3" xfId="0" applyFont="1" applyFill="1" applyBorder="1" applyAlignment="1">
      <alignment horizontal="center" vertical="center" wrapText="1"/>
    </xf>
    <xf numFmtId="0" fontId="23" fillId="16" borderId="3" xfId="0" applyFont="1" applyFill="1" applyBorder="1" applyAlignment="1" applyProtection="1">
      <alignment horizontal="center" vertical="center" wrapText="1"/>
    </xf>
    <xf numFmtId="0" fontId="28" fillId="16" borderId="3" xfId="0" applyFont="1" applyFill="1" applyBorder="1" applyAlignment="1">
      <alignment horizontal="center" vertical="center" wrapText="1"/>
    </xf>
    <xf numFmtId="14" fontId="23" fillId="16" borderId="3" xfId="0" applyNumberFormat="1" applyFont="1" applyFill="1" applyBorder="1" applyAlignment="1">
      <alignment horizontal="center" vertical="center" wrapText="1"/>
    </xf>
    <xf numFmtId="14" fontId="23" fillId="16" borderId="3" xfId="0" applyNumberFormat="1" applyFont="1" applyFill="1" applyBorder="1" applyAlignment="1">
      <alignment horizontal="center" vertical="center"/>
    </xf>
    <xf numFmtId="14" fontId="22" fillId="16" borderId="3" xfId="0" applyNumberFormat="1" applyFont="1" applyFill="1" applyBorder="1" applyAlignment="1">
      <alignment horizontal="center" vertical="center" wrapText="1"/>
    </xf>
    <xf numFmtId="0" fontId="28" fillId="17" borderId="3" xfId="0" applyFont="1" applyFill="1" applyBorder="1" applyAlignment="1">
      <alignment horizontal="center" vertical="center" wrapText="1"/>
    </xf>
    <xf numFmtId="0" fontId="24" fillId="0" borderId="0" xfId="0" applyFont="1" applyBorder="1"/>
    <xf numFmtId="0" fontId="23" fillId="0" borderId="0" xfId="0" applyFont="1" applyFill="1" applyBorder="1"/>
    <xf numFmtId="0" fontId="23" fillId="0" borderId="0" xfId="0" applyFont="1" applyFill="1" applyBorder="1" applyAlignment="1">
      <alignment wrapText="1"/>
    </xf>
    <xf numFmtId="0" fontId="24" fillId="2" borderId="3" xfId="0" applyFont="1" applyFill="1" applyBorder="1"/>
    <xf numFmtId="0" fontId="26" fillId="2" borderId="3" xfId="0" applyFont="1" applyFill="1" applyBorder="1" applyAlignment="1"/>
    <xf numFmtId="0" fontId="27" fillId="2" borderId="3" xfId="0" applyFont="1" applyFill="1" applyBorder="1" applyAlignment="1"/>
    <xf numFmtId="0" fontId="26" fillId="0" borderId="3" xfId="0" applyFont="1" applyBorder="1" applyAlignment="1">
      <alignment horizontal="center"/>
    </xf>
    <xf numFmtId="0" fontId="28" fillId="17" borderId="3" xfId="0" applyFont="1" applyFill="1" applyBorder="1" applyAlignment="1">
      <alignment horizontal="center" vertical="center"/>
    </xf>
    <xf numFmtId="0" fontId="28" fillId="17" borderId="3" xfId="0" applyFont="1" applyFill="1" applyBorder="1" applyAlignment="1" applyProtection="1">
      <alignment horizontal="center" vertical="center" wrapText="1"/>
      <protection locked="0"/>
    </xf>
    <xf numFmtId="0" fontId="28" fillId="9" borderId="3" xfId="0" applyFont="1" applyFill="1" applyBorder="1" applyAlignment="1">
      <alignment horizontal="center" vertical="center" wrapText="1"/>
    </xf>
    <xf numFmtId="0" fontId="30" fillId="17" borderId="3" xfId="0" applyFont="1" applyFill="1" applyBorder="1" applyAlignment="1">
      <alignment horizontal="center" vertical="center" wrapText="1"/>
    </xf>
    <xf numFmtId="9" fontId="23" fillId="16" borderId="3" xfId="0" applyNumberFormat="1" applyFont="1" applyFill="1" applyBorder="1" applyAlignment="1">
      <alignment horizontal="center" vertical="center" wrapText="1"/>
    </xf>
    <xf numFmtId="1" fontId="23" fillId="16" borderId="3" xfId="2" applyNumberFormat="1" applyFont="1" applyFill="1" applyBorder="1" applyAlignment="1" applyProtection="1">
      <alignment horizontal="center" vertical="center" wrapText="1"/>
    </xf>
    <xf numFmtId="10" fontId="23" fillId="16" borderId="3" xfId="0" applyNumberFormat="1" applyFont="1" applyFill="1" applyBorder="1" applyAlignment="1">
      <alignment horizontal="center" vertical="center" wrapText="1"/>
    </xf>
    <xf numFmtId="9" fontId="23" fillId="16" borderId="3" xfId="17" applyFont="1" applyFill="1" applyBorder="1" applyAlignment="1">
      <alignment horizontal="center" vertical="center" wrapText="1"/>
    </xf>
    <xf numFmtId="0" fontId="23" fillId="16" borderId="3" xfId="0" applyFont="1" applyFill="1" applyBorder="1"/>
    <xf numFmtId="0" fontId="23" fillId="16" borderId="3" xfId="0" applyFont="1" applyFill="1" applyBorder="1" applyAlignment="1">
      <alignment horizontal="center" vertical="center"/>
    </xf>
    <xf numFmtId="174" fontId="23" fillId="16" borderId="3" xfId="2" applyNumberFormat="1" applyFont="1" applyFill="1" applyBorder="1" applyAlignment="1">
      <alignment vertical="center" wrapText="1"/>
    </xf>
    <xf numFmtId="171" fontId="23" fillId="16" borderId="3" xfId="0" applyNumberFormat="1" applyFont="1" applyFill="1" applyBorder="1" applyAlignment="1">
      <alignment horizontal="center" vertical="center" wrapText="1"/>
    </xf>
    <xf numFmtId="177" fontId="23" fillId="16" borderId="3" xfId="8" applyNumberFormat="1" applyFont="1" applyFill="1" applyBorder="1" applyAlignment="1" applyProtection="1">
      <alignment horizontal="center" vertical="center" wrapText="1"/>
    </xf>
    <xf numFmtId="176" fontId="23" fillId="16" borderId="3" xfId="8" applyNumberFormat="1" applyFont="1" applyFill="1" applyBorder="1" applyAlignment="1">
      <alignment horizontal="center" vertical="center" wrapText="1"/>
    </xf>
    <xf numFmtId="178" fontId="23" fillId="16" borderId="3" xfId="0" applyNumberFormat="1" applyFont="1" applyFill="1" applyBorder="1" applyAlignment="1">
      <alignment horizontal="center" vertical="center" wrapText="1"/>
    </xf>
    <xf numFmtId="3" fontId="23" fillId="16" borderId="3" xfId="16" applyNumberFormat="1" applyFont="1" applyFill="1" applyBorder="1" applyAlignment="1">
      <alignment vertical="center" wrapText="1"/>
    </xf>
    <xf numFmtId="0" fontId="24" fillId="16" borderId="3" xfId="0" applyFont="1" applyFill="1" applyBorder="1" applyAlignment="1">
      <alignment horizontal="left" vertical="center" wrapText="1"/>
    </xf>
    <xf numFmtId="0" fontId="17" fillId="16" borderId="3" xfId="0" applyFont="1" applyFill="1" applyBorder="1" applyAlignment="1">
      <alignment horizontal="center" vertical="center" wrapText="1"/>
    </xf>
    <xf numFmtId="0" fontId="23" fillId="16" borderId="3" xfId="16" applyFont="1" applyFill="1" applyBorder="1" applyAlignment="1">
      <alignment horizontal="center" vertical="center" wrapText="1"/>
    </xf>
    <xf numFmtId="0" fontId="23" fillId="18" borderId="3" xfId="0" applyFont="1" applyFill="1" applyBorder="1" applyAlignment="1">
      <alignment horizontal="center" vertical="center" wrapText="1"/>
    </xf>
    <xf numFmtId="0" fontId="23" fillId="18" borderId="3" xfId="0" applyFont="1" applyFill="1" applyBorder="1" applyAlignment="1">
      <alignment horizontal="center" vertical="center"/>
    </xf>
    <xf numFmtId="9" fontId="23" fillId="0" borderId="3" xfId="18" quotePrefix="1" applyFont="1" applyFill="1" applyBorder="1" applyAlignment="1">
      <alignment horizontal="center" vertical="center" wrapText="1"/>
    </xf>
    <xf numFmtId="0" fontId="23" fillId="16" borderId="3" xfId="0" applyFont="1" applyFill="1" applyBorder="1" applyAlignment="1">
      <alignment wrapText="1"/>
    </xf>
    <xf numFmtId="0" fontId="28" fillId="0" borderId="3" xfId="0" applyFont="1" applyFill="1" applyBorder="1" applyAlignment="1">
      <alignment horizontal="center" vertical="center" wrapText="1"/>
    </xf>
    <xf numFmtId="173" fontId="23" fillId="0" borderId="3" xfId="17" applyNumberFormat="1" applyFont="1" applyFill="1" applyBorder="1" applyAlignment="1">
      <alignment horizontal="center" vertical="center"/>
    </xf>
    <xf numFmtId="173" fontId="23" fillId="0" borderId="3" xfId="17" applyNumberFormat="1" applyFont="1" applyFill="1" applyBorder="1" applyAlignment="1">
      <alignment horizontal="center" vertical="center" wrapText="1"/>
    </xf>
    <xf numFmtId="1" fontId="22" fillId="0" borderId="3" xfId="14" applyNumberFormat="1" applyFont="1" applyFill="1" applyBorder="1" applyAlignment="1">
      <alignment horizontal="center" vertical="center" wrapText="1"/>
    </xf>
    <xf numFmtId="0" fontId="22" fillId="0" borderId="3" xfId="0" applyFont="1" applyFill="1" applyBorder="1" applyAlignment="1">
      <alignment horizontal="center" vertical="center"/>
    </xf>
    <xf numFmtId="0" fontId="23" fillId="0" borderId="14" xfId="0" applyFont="1" applyFill="1" applyBorder="1"/>
    <xf numFmtId="0" fontId="23" fillId="0" borderId="4" xfId="0" applyFont="1" applyFill="1" applyBorder="1"/>
    <xf numFmtId="0" fontId="23" fillId="0" borderId="4" xfId="0" applyFont="1" applyFill="1" applyBorder="1" applyAlignment="1">
      <alignment wrapText="1"/>
    </xf>
    <xf numFmtId="0" fontId="23" fillId="13" borderId="4" xfId="0" applyFont="1" applyFill="1" applyBorder="1"/>
    <xf numFmtId="0" fontId="0" fillId="0" borderId="0" xfId="0" applyFill="1" applyBorder="1"/>
    <xf numFmtId="0" fontId="23" fillId="15" borderId="3" xfId="0" applyFont="1" applyFill="1" applyBorder="1" applyAlignment="1">
      <alignment horizontal="center" vertical="center"/>
    </xf>
    <xf numFmtId="0" fontId="23" fillId="15" borderId="3" xfId="0" applyFont="1" applyFill="1" applyBorder="1" applyAlignment="1">
      <alignment horizontal="center" vertical="center" wrapText="1"/>
    </xf>
    <xf numFmtId="0" fontId="23" fillId="15" borderId="3" xfId="0" applyFont="1" applyFill="1" applyBorder="1" applyAlignment="1">
      <alignment vertical="center"/>
    </xf>
    <xf numFmtId="0" fontId="23" fillId="15" borderId="3" xfId="0" applyFont="1" applyFill="1" applyBorder="1" applyAlignment="1">
      <alignment vertical="center" wrapText="1"/>
    </xf>
    <xf numFmtId="0" fontId="23" fillId="15" borderId="3" xfId="0" applyFont="1" applyFill="1" applyBorder="1" applyAlignment="1">
      <alignment wrapText="1"/>
    </xf>
    <xf numFmtId="0" fontId="23" fillId="15" borderId="3" xfId="0" applyFont="1" applyFill="1" applyBorder="1" applyAlignment="1">
      <alignment horizontal="left" vertical="center" wrapText="1"/>
    </xf>
    <xf numFmtId="0" fontId="20" fillId="16" borderId="3" xfId="20" applyFill="1" applyBorder="1" applyAlignment="1">
      <alignment horizontal="center" vertical="center"/>
    </xf>
    <xf numFmtId="164" fontId="23" fillId="16" borderId="3" xfId="58" applyFont="1" applyFill="1" applyBorder="1" applyAlignment="1">
      <alignment horizontal="center" vertical="center" wrapText="1"/>
    </xf>
    <xf numFmtId="0" fontId="23" fillId="16" borderId="3" xfId="0" applyFont="1" applyFill="1" applyBorder="1" applyAlignment="1">
      <alignment vertical="center" wrapText="1"/>
    </xf>
    <xf numFmtId="14" fontId="23" fillId="0" borderId="3" xfId="0" applyNumberFormat="1" applyFont="1" applyFill="1" applyBorder="1" applyAlignment="1">
      <alignment horizontal="center" vertical="center" wrapText="1"/>
    </xf>
    <xf numFmtId="0" fontId="23" fillId="16" borderId="3" xfId="0" applyFont="1" applyFill="1" applyBorder="1" applyAlignment="1">
      <alignment horizontal="center" vertical="center" wrapText="1"/>
    </xf>
    <xf numFmtId="0" fontId="24" fillId="16" borderId="3" xfId="0" applyFont="1" applyFill="1" applyBorder="1" applyAlignment="1">
      <alignment horizontal="center" vertical="center" wrapText="1"/>
    </xf>
    <xf numFmtId="4" fontId="23" fillId="16" borderId="3" xfId="0" applyNumberFormat="1" applyFont="1" applyFill="1" applyBorder="1" applyAlignment="1">
      <alignment vertical="center" wrapText="1"/>
    </xf>
    <xf numFmtId="0" fontId="24" fillId="16" borderId="3" xfId="0" applyFont="1" applyFill="1" applyBorder="1" applyAlignment="1">
      <alignment horizontal="left" vertical="center" wrapText="1"/>
    </xf>
    <xf numFmtId="0" fontId="22" fillId="16" borderId="3" xfId="0" applyFont="1" applyFill="1" applyBorder="1" applyAlignment="1">
      <alignment horizontal="center" vertical="center" wrapText="1"/>
    </xf>
    <xf numFmtId="0" fontId="22" fillId="16" borderId="22" xfId="0" applyFont="1" applyFill="1" applyBorder="1" applyAlignment="1">
      <alignment horizontal="center" vertical="center" wrapText="1"/>
    </xf>
    <xf numFmtId="14" fontId="23" fillId="16" borderId="3" xfId="16" applyNumberFormat="1" applyFont="1" applyFill="1" applyBorder="1" applyAlignment="1">
      <alignment vertical="center" wrapText="1"/>
    </xf>
    <xf numFmtId="0" fontId="23" fillId="0" borderId="3" xfId="0" applyFont="1" applyFill="1" applyBorder="1" applyAlignment="1">
      <alignment vertical="center" wrapText="1"/>
    </xf>
    <xf numFmtId="0" fontId="20" fillId="16" borderId="22" xfId="20" applyFill="1" applyBorder="1" applyAlignment="1" applyProtection="1">
      <alignment horizontal="center" vertical="center" wrapText="1"/>
    </xf>
    <xf numFmtId="180" fontId="23" fillId="16" borderId="3" xfId="8" applyNumberFormat="1" applyFont="1" applyFill="1" applyBorder="1" applyAlignment="1">
      <alignment horizontal="center" vertical="center" wrapText="1"/>
    </xf>
    <xf numFmtId="10" fontId="23" fillId="16" borderId="3" xfId="17" applyNumberFormat="1" applyFont="1" applyFill="1" applyBorder="1" applyAlignment="1">
      <alignment horizontal="center" vertical="center" wrapText="1"/>
    </xf>
    <xf numFmtId="9" fontId="23" fillId="0" borderId="3" xfId="19" applyFont="1" applyFill="1" applyBorder="1" applyAlignment="1" applyProtection="1">
      <alignment horizontal="center" vertical="center" wrapText="1"/>
      <protection locked="0"/>
    </xf>
    <xf numFmtId="175" fontId="23" fillId="0" borderId="3" xfId="8" applyNumberFormat="1" applyFont="1" applyFill="1" applyBorder="1" applyAlignment="1">
      <alignment horizontal="center" vertical="center" wrapText="1"/>
    </xf>
    <xf numFmtId="14" fontId="23" fillId="16" borderId="3" xfId="0" applyNumberFormat="1" applyFont="1" applyFill="1" applyBorder="1" applyAlignment="1">
      <alignment horizontal="center" vertical="center" wrapText="1"/>
    </xf>
    <xf numFmtId="175" fontId="23" fillId="16" borderId="3" xfId="8" applyNumberFormat="1" applyFont="1" applyFill="1" applyBorder="1" applyAlignment="1">
      <alignment horizontal="center" vertical="center" wrapText="1"/>
    </xf>
    <xf numFmtId="0" fontId="23" fillId="16" borderId="3" xfId="0" applyFont="1" applyFill="1" applyBorder="1" applyAlignment="1">
      <alignment horizontal="left" vertical="center" wrapText="1"/>
    </xf>
    <xf numFmtId="174" fontId="23" fillId="0" borderId="3" xfId="2" applyNumberFormat="1" applyFont="1" applyFill="1" applyBorder="1" applyAlignment="1">
      <alignment horizontal="center" vertical="center" wrapText="1"/>
    </xf>
    <xf numFmtId="174" fontId="23" fillId="15" borderId="3" xfId="2" applyNumberFormat="1" applyFont="1" applyFill="1" applyBorder="1" applyAlignment="1">
      <alignment horizontal="center" vertical="center" wrapText="1"/>
    </xf>
    <xf numFmtId="9" fontId="23" fillId="15" borderId="3" xfId="0" applyNumberFormat="1" applyFont="1" applyFill="1" applyBorder="1" applyAlignment="1">
      <alignment horizontal="center" vertical="center" wrapText="1"/>
    </xf>
    <xf numFmtId="171" fontId="23" fillId="15" borderId="3" xfId="0" applyNumberFormat="1" applyFont="1" applyFill="1" applyBorder="1" applyAlignment="1">
      <alignment horizontal="center" vertical="center"/>
    </xf>
    <xf numFmtId="0" fontId="37" fillId="19" borderId="27" xfId="95" applyFont="1" applyFill="1" applyBorder="1" applyAlignment="1">
      <alignment horizontal="center" vertical="center" wrapText="1"/>
    </xf>
    <xf numFmtId="171" fontId="23" fillId="16" borderId="3" xfId="0" applyNumberFormat="1" applyFont="1" applyFill="1" applyBorder="1" applyAlignment="1">
      <alignment horizontal="center" vertical="center"/>
    </xf>
    <xf numFmtId="0" fontId="23" fillId="13" borderId="22" xfId="0" applyFont="1" applyFill="1" applyBorder="1" applyAlignment="1">
      <alignment vertical="center" wrapText="1"/>
    </xf>
    <xf numFmtId="2" fontId="38" fillId="16" borderId="3" xfId="0" applyNumberFormat="1" applyFont="1" applyFill="1" applyBorder="1" applyAlignment="1">
      <alignment horizontal="center" vertical="center" wrapText="1"/>
    </xf>
    <xf numFmtId="2" fontId="20" fillId="16" borderId="3" xfId="20" applyNumberFormat="1" applyFill="1" applyBorder="1" applyAlignment="1" applyProtection="1">
      <alignment horizontal="center" vertical="center" wrapText="1"/>
    </xf>
    <xf numFmtId="1" fontId="38" fillId="16" borderId="3" xfId="0" applyNumberFormat="1" applyFont="1" applyFill="1" applyBorder="1" applyAlignment="1">
      <alignment horizontal="center" vertical="center" wrapText="1"/>
    </xf>
    <xf numFmtId="4" fontId="23" fillId="16" borderId="3" xfId="16" applyNumberFormat="1" applyFont="1" applyFill="1" applyBorder="1" applyAlignment="1">
      <alignment vertical="center" wrapText="1"/>
    </xf>
    <xf numFmtId="1" fontId="23" fillId="16" borderId="3" xfId="2" applyNumberFormat="1" applyFont="1" applyFill="1" applyBorder="1" applyAlignment="1">
      <alignment horizontal="center" vertical="center" wrapText="1"/>
    </xf>
    <xf numFmtId="3" fontId="23" fillId="16" borderId="3" xfId="2" applyNumberFormat="1" applyFont="1" applyFill="1" applyBorder="1" applyAlignment="1">
      <alignment horizontal="center" vertical="center" wrapText="1"/>
    </xf>
    <xf numFmtId="174" fontId="23" fillId="16" borderId="3" xfId="2" applyNumberFormat="1" applyFont="1" applyFill="1" applyBorder="1" applyAlignment="1">
      <alignment horizontal="center" vertical="center" wrapText="1"/>
    </xf>
    <xf numFmtId="0" fontId="40" fillId="15" borderId="3" xfId="0" applyFont="1" applyFill="1" applyBorder="1" applyAlignment="1">
      <alignment horizontal="justify" vertical="center"/>
    </xf>
    <xf numFmtId="2" fontId="23" fillId="16" borderId="3" xfId="9" applyNumberFormat="1" applyFont="1" applyFill="1" applyBorder="1" applyAlignment="1">
      <alignment horizontal="center" vertical="center" wrapText="1"/>
    </xf>
    <xf numFmtId="14" fontId="23" fillId="16" borderId="13" xfId="0" applyNumberFormat="1" applyFont="1" applyFill="1" applyBorder="1" applyAlignment="1">
      <alignment horizontal="center" vertical="center" wrapText="1"/>
    </xf>
    <xf numFmtId="0" fontId="23" fillId="16" borderId="13" xfId="0" applyFont="1" applyFill="1" applyBorder="1" applyAlignment="1">
      <alignment horizontal="center" vertical="center" wrapText="1"/>
    </xf>
    <xf numFmtId="164" fontId="23" fillId="16" borderId="13" xfId="58" applyFont="1" applyFill="1" applyBorder="1" applyAlignment="1">
      <alignment vertical="center" wrapText="1"/>
    </xf>
    <xf numFmtId="0" fontId="23" fillId="16" borderId="13" xfId="0" applyFont="1" applyFill="1" applyBorder="1" applyAlignment="1">
      <alignment horizontal="center" vertical="center"/>
    </xf>
    <xf numFmtId="0" fontId="23" fillId="0" borderId="3" xfId="0" applyFont="1" applyBorder="1" applyAlignment="1">
      <alignment horizontal="center" vertical="center" wrapText="1"/>
    </xf>
    <xf numFmtId="0" fontId="23" fillId="0" borderId="3" xfId="0" applyFont="1" applyFill="1" applyBorder="1" applyAlignment="1">
      <alignment horizontal="justify" vertical="center" wrapText="1"/>
    </xf>
    <xf numFmtId="0" fontId="25" fillId="2" borderId="0" xfId="0" applyFont="1" applyFill="1" applyBorder="1" applyAlignment="1">
      <alignment horizontal="center" vertical="center" wrapText="1"/>
    </xf>
    <xf numFmtId="0" fontId="41" fillId="16" borderId="3" xfId="0" applyFont="1" applyFill="1" applyBorder="1" applyAlignment="1">
      <alignment horizontal="center" vertical="center" wrapText="1"/>
    </xf>
    <xf numFmtId="0" fontId="20" fillId="16" borderId="3" xfId="20" applyFill="1" applyBorder="1" applyAlignment="1">
      <alignment horizontal="center" vertical="center" wrapText="1"/>
    </xf>
    <xf numFmtId="4" fontId="23" fillId="16" borderId="3" xfId="16" applyNumberFormat="1" applyFont="1" applyFill="1" applyBorder="1" applyAlignment="1">
      <alignment horizontal="center" vertical="center" wrapText="1"/>
    </xf>
    <xf numFmtId="0" fontId="23" fillId="20" borderId="3" xfId="0" applyFont="1" applyFill="1" applyBorder="1" applyAlignment="1">
      <alignment vertical="center" wrapText="1"/>
    </xf>
    <xf numFmtId="3" fontId="23" fillId="16" borderId="3" xfId="0" applyNumberFormat="1" applyFont="1" applyFill="1" applyBorder="1" applyAlignment="1">
      <alignment horizontal="center" vertical="center"/>
    </xf>
    <xf numFmtId="0" fontId="23" fillId="16" borderId="3" xfId="0" applyFont="1" applyFill="1" applyBorder="1" applyAlignment="1">
      <alignment horizontal="center"/>
    </xf>
    <xf numFmtId="0" fontId="23" fillId="17" borderId="3" xfId="0" applyFont="1" applyFill="1" applyBorder="1" applyAlignment="1">
      <alignment horizontal="center" vertical="center" wrapText="1"/>
    </xf>
    <xf numFmtId="179" fontId="23" fillId="17" borderId="3" xfId="8" applyNumberFormat="1" applyFont="1" applyFill="1" applyBorder="1" applyAlignment="1">
      <alignment horizontal="center" vertical="center" wrapText="1"/>
    </xf>
    <xf numFmtId="174" fontId="23" fillId="17" borderId="3" xfId="2" applyNumberFormat="1" applyFont="1" applyFill="1" applyBorder="1" applyAlignment="1">
      <alignment horizontal="center" vertical="center" wrapText="1"/>
    </xf>
    <xf numFmtId="0" fontId="23" fillId="17" borderId="3" xfId="0" applyFont="1" applyFill="1" applyBorder="1" applyAlignment="1">
      <alignment horizontal="center" vertical="center"/>
    </xf>
    <xf numFmtId="174" fontId="23" fillId="17" borderId="3" xfId="2" applyNumberFormat="1" applyFont="1" applyFill="1" applyBorder="1" applyAlignment="1">
      <alignment vertical="center" wrapText="1"/>
    </xf>
    <xf numFmtId="0" fontId="23" fillId="15" borderId="3" xfId="0" applyFont="1" applyFill="1" applyBorder="1" applyAlignment="1">
      <alignment horizontal="center" vertical="center"/>
    </xf>
    <xf numFmtId="0" fontId="23" fillId="15" borderId="3" xfId="0" applyFont="1" applyFill="1" applyBorder="1" applyAlignment="1">
      <alignment horizontal="left" vertical="center" wrapText="1"/>
    </xf>
    <xf numFmtId="0" fontId="23" fillId="0" borderId="3" xfId="0" applyFont="1" applyFill="1" applyBorder="1" applyAlignment="1">
      <alignment wrapText="1"/>
    </xf>
    <xf numFmtId="0" fontId="23" fillId="16" borderId="3" xfId="0" applyFont="1" applyFill="1" applyBorder="1" applyAlignment="1">
      <alignment horizontal="center" vertical="center" wrapText="1"/>
    </xf>
    <xf numFmtId="178" fontId="23" fillId="16" borderId="3" xfId="0" applyNumberFormat="1" applyFont="1" applyFill="1" applyBorder="1" applyAlignment="1">
      <alignment horizontal="center" vertical="center" wrapText="1"/>
    </xf>
    <xf numFmtId="0" fontId="20" fillId="16" borderId="3" xfId="20" applyFill="1" applyBorder="1" applyAlignment="1">
      <alignment horizontal="center" vertical="center"/>
    </xf>
    <xf numFmtId="0" fontId="23" fillId="17" borderId="3" xfId="0" applyFont="1" applyFill="1" applyBorder="1"/>
    <xf numFmtId="0" fontId="43" fillId="16" borderId="3" xfId="15" applyFont="1" applyFill="1" applyBorder="1" applyAlignment="1">
      <alignment horizontal="left" vertical="center" wrapText="1"/>
    </xf>
    <xf numFmtId="0" fontId="20" fillId="16" borderId="3" xfId="20" applyFill="1" applyBorder="1" applyAlignment="1" applyProtection="1">
      <alignment horizontal="left" vertical="center" wrapText="1"/>
    </xf>
    <xf numFmtId="0" fontId="23" fillId="16" borderId="3" xfId="0" applyNumberFormat="1" applyFont="1" applyFill="1" applyBorder="1" applyAlignment="1">
      <alignment horizontal="center" vertical="center" wrapText="1"/>
    </xf>
    <xf numFmtId="0" fontId="23" fillId="16" borderId="3" xfId="0" applyFont="1" applyFill="1" applyBorder="1" applyAlignment="1">
      <alignment vertical="center"/>
    </xf>
    <xf numFmtId="0" fontId="44" fillId="15" borderId="3" xfId="0" applyFont="1" applyFill="1" applyBorder="1" applyAlignment="1">
      <alignment horizontal="center" vertical="center"/>
    </xf>
    <xf numFmtId="0" fontId="44" fillId="15" borderId="3" xfId="0" applyFont="1" applyFill="1" applyBorder="1" applyAlignment="1">
      <alignment horizontal="center" vertical="center" wrapText="1"/>
    </xf>
    <xf numFmtId="0" fontId="45" fillId="14" borderId="3" xfId="0" applyFont="1" applyFill="1" applyBorder="1" applyAlignment="1">
      <alignment horizontal="center" vertical="center" wrapText="1"/>
    </xf>
    <xf numFmtId="0" fontId="45" fillId="0" borderId="3" xfId="0" applyFont="1" applyFill="1" applyBorder="1" applyAlignment="1">
      <alignment horizontal="left" vertical="center" wrapText="1"/>
    </xf>
    <xf numFmtId="0" fontId="45" fillId="15" borderId="3" xfId="0" applyFont="1" applyFill="1" applyBorder="1" applyAlignment="1">
      <alignment horizontal="center" vertical="center"/>
    </xf>
    <xf numFmtId="0" fontId="24" fillId="0" borderId="3" xfId="0" applyFont="1" applyFill="1" applyBorder="1" applyAlignment="1">
      <alignment horizontal="center" vertical="center"/>
    </xf>
    <xf numFmtId="0" fontId="23" fillId="16" borderId="13" xfId="0" applyFont="1" applyFill="1" applyBorder="1" applyAlignment="1">
      <alignment horizontal="center" vertical="center"/>
    </xf>
    <xf numFmtId="0" fontId="23" fillId="16" borderId="2" xfId="0" applyFont="1" applyFill="1" applyBorder="1" applyAlignment="1">
      <alignment horizontal="center" vertical="center"/>
    </xf>
    <xf numFmtId="0" fontId="46" fillId="16" borderId="27" xfId="0" applyFont="1" applyFill="1" applyBorder="1" applyAlignment="1">
      <alignment horizontal="center" vertical="center" wrapText="1"/>
    </xf>
    <xf numFmtId="0" fontId="46" fillId="16" borderId="27" xfId="351" applyFont="1" applyFill="1" applyBorder="1" applyAlignment="1">
      <alignment horizontal="center" vertical="center" wrapText="1"/>
    </xf>
    <xf numFmtId="0" fontId="48" fillId="16" borderId="27" xfId="351" applyFont="1" applyFill="1" applyBorder="1" applyAlignment="1">
      <alignment horizontal="center" vertical="center" wrapText="1"/>
    </xf>
    <xf numFmtId="0" fontId="22" fillId="15" borderId="3" xfId="0" applyFont="1" applyFill="1" applyBorder="1" applyAlignment="1">
      <alignment horizontal="center" vertical="center" wrapText="1"/>
    </xf>
    <xf numFmtId="9" fontId="23" fillId="17" borderId="3" xfId="0" applyNumberFormat="1" applyFont="1" applyFill="1" applyBorder="1" applyAlignment="1">
      <alignment horizontal="center" vertical="center" wrapText="1"/>
    </xf>
    <xf numFmtId="0" fontId="0" fillId="16" borderId="24" xfId="0" applyFill="1" applyBorder="1" applyAlignment="1">
      <alignment vertical="center" wrapText="1"/>
    </xf>
    <xf numFmtId="0" fontId="0" fillId="16" borderId="29" xfId="0" applyFill="1" applyBorder="1" applyAlignment="1">
      <alignment horizontal="center" vertical="center" wrapText="1"/>
    </xf>
    <xf numFmtId="0" fontId="0" fillId="16" borderId="0" xfId="0" applyFill="1" applyAlignment="1">
      <alignment horizontal="center" vertical="center" wrapText="1"/>
    </xf>
    <xf numFmtId="0" fontId="23" fillId="17" borderId="2" xfId="0" applyFont="1" applyFill="1" applyBorder="1"/>
    <xf numFmtId="0" fontId="23" fillId="16" borderId="2" xfId="0" applyFont="1" applyFill="1" applyBorder="1"/>
    <xf numFmtId="175" fontId="23" fillId="17" borderId="3" xfId="8" applyNumberFormat="1" applyFont="1" applyFill="1" applyBorder="1" applyAlignment="1">
      <alignment horizontal="center" vertical="center" wrapText="1"/>
    </xf>
    <xf numFmtId="9" fontId="23" fillId="16" borderId="3" xfId="8" applyNumberFormat="1" applyFont="1" applyFill="1" applyBorder="1" applyAlignment="1">
      <alignment horizontal="center" vertical="center" wrapText="1"/>
    </xf>
    <xf numFmtId="0" fontId="49" fillId="16" borderId="0" xfId="0" applyFont="1" applyFill="1" applyAlignment="1">
      <alignment horizontal="center" vertical="center" wrapText="1" readingOrder="1"/>
    </xf>
    <xf numFmtId="0" fontId="23" fillId="16" borderId="3" xfId="8" applyNumberFormat="1" applyFont="1" applyFill="1" applyBorder="1" applyAlignment="1">
      <alignment horizontal="center" vertical="center" wrapText="1"/>
    </xf>
    <xf numFmtId="175" fontId="23" fillId="16" borderId="22" xfId="8" applyNumberFormat="1" applyFont="1" applyFill="1" applyBorder="1" applyAlignment="1">
      <alignment horizontal="center" vertical="center" wrapText="1"/>
    </xf>
    <xf numFmtId="6" fontId="50" fillId="16" borderId="3" xfId="0" applyNumberFormat="1" applyFont="1" applyFill="1" applyBorder="1" applyAlignment="1">
      <alignment horizontal="center" vertical="center" wrapText="1"/>
    </xf>
    <xf numFmtId="175" fontId="23" fillId="0" borderId="4" xfId="8" applyNumberFormat="1" applyFont="1" applyFill="1" applyBorder="1" applyAlignment="1">
      <alignment horizontal="center" vertical="center" wrapText="1"/>
    </xf>
    <xf numFmtId="175" fontId="45" fillId="0" borderId="3" xfId="8" applyNumberFormat="1" applyFont="1" applyFill="1" applyBorder="1" applyAlignment="1">
      <alignment horizontal="center" vertical="center" wrapText="1"/>
    </xf>
    <xf numFmtId="0" fontId="23" fillId="21" borderId="3" xfId="0" applyFont="1" applyFill="1" applyBorder="1" applyAlignment="1">
      <alignment horizontal="center" vertical="center"/>
    </xf>
    <xf numFmtId="0" fontId="0" fillId="16" borderId="3" xfId="0" applyFill="1" applyBorder="1" applyAlignment="1">
      <alignment horizontal="center" vertical="center" wrapText="1"/>
    </xf>
    <xf numFmtId="0" fontId="23" fillId="17" borderId="4" xfId="0" applyFont="1" applyFill="1" applyBorder="1"/>
    <xf numFmtId="0" fontId="0" fillId="16" borderId="30" xfId="0" applyFill="1" applyBorder="1" applyAlignment="1">
      <alignment horizontal="center" vertical="center" wrapText="1"/>
    </xf>
    <xf numFmtId="0" fontId="0" fillId="0" borderId="3" xfId="0" applyBorder="1" applyAlignment="1">
      <alignment horizontal="center" vertical="center" wrapText="1"/>
    </xf>
    <xf numFmtId="0" fontId="23" fillId="23" borderId="3" xfId="0" applyFont="1" applyFill="1" applyBorder="1" applyAlignment="1">
      <alignment horizontal="center" vertical="center"/>
    </xf>
    <xf numFmtId="0" fontId="23" fillId="23" borderId="3" xfId="0" applyFont="1" applyFill="1" applyBorder="1" applyAlignment="1">
      <alignment horizontal="justify" vertical="center" wrapText="1"/>
    </xf>
    <xf numFmtId="0" fontId="23" fillId="23" borderId="3" xfId="0" applyFont="1" applyFill="1" applyBorder="1" applyAlignment="1">
      <alignment horizontal="center" vertical="center" wrapText="1"/>
    </xf>
    <xf numFmtId="9" fontId="0" fillId="16" borderId="3" xfId="0" applyNumberFormat="1" applyFill="1" applyBorder="1" applyAlignment="1">
      <alignment horizontal="center" vertical="center"/>
    </xf>
    <xf numFmtId="0" fontId="0" fillId="16" borderId="3" xfId="0" applyFill="1" applyBorder="1" applyAlignment="1">
      <alignment wrapText="1"/>
    </xf>
    <xf numFmtId="175" fontId="23" fillId="23" borderId="3" xfId="8" applyNumberFormat="1" applyFont="1" applyFill="1" applyBorder="1" applyAlignment="1">
      <alignment horizontal="center" vertical="center" wrapText="1"/>
    </xf>
    <xf numFmtId="0" fontId="23" fillId="24" borderId="3" xfId="0" applyFont="1" applyFill="1" applyBorder="1" applyAlignment="1">
      <alignment horizontal="center" vertical="center" wrapText="1"/>
    </xf>
    <xf numFmtId="0" fontId="43" fillId="16" borderId="3" xfId="0" applyNumberFormat="1" applyFont="1" applyFill="1" applyBorder="1" applyAlignment="1" applyProtection="1">
      <alignment horizontal="center" vertical="center" wrapText="1"/>
    </xf>
    <xf numFmtId="0" fontId="0" fillId="0" borderId="3" xfId="0" applyBorder="1" applyAlignment="1">
      <alignment vertical="center" wrapText="1"/>
    </xf>
    <xf numFmtId="0" fontId="0" fillId="16" borderId="3" xfId="0" applyFill="1" applyBorder="1" applyAlignment="1">
      <alignment vertical="center" wrapText="1"/>
    </xf>
    <xf numFmtId="10" fontId="0" fillId="16" borderId="3" xfId="0" applyNumberFormat="1" applyFill="1" applyBorder="1" applyAlignment="1">
      <alignment horizontal="center" vertical="center"/>
    </xf>
    <xf numFmtId="0" fontId="0" fillId="16" borderId="3" xfId="0" applyFill="1" applyBorder="1" applyAlignment="1">
      <alignment horizontal="left" vertical="center" wrapText="1"/>
    </xf>
    <xf numFmtId="0" fontId="24" fillId="22" borderId="0" xfId="0" applyFont="1" applyFill="1" applyBorder="1" applyAlignment="1">
      <alignment horizontal="center" vertical="center"/>
    </xf>
    <xf numFmtId="3" fontId="0" fillId="16" borderId="3" xfId="0" applyNumberFormat="1" applyFill="1" applyBorder="1" applyAlignment="1">
      <alignment horizontal="right" vertical="center" wrapText="1"/>
    </xf>
    <xf numFmtId="0" fontId="51" fillId="16" borderId="4" xfId="0" applyFont="1" applyFill="1" applyBorder="1" applyAlignment="1">
      <alignment vertical="top" wrapText="1"/>
    </xf>
    <xf numFmtId="0" fontId="0" fillId="16" borderId="3" xfId="0" applyFont="1" applyFill="1" applyBorder="1" applyAlignment="1">
      <alignment horizontal="left" vertical="center" wrapText="1"/>
    </xf>
    <xf numFmtId="14" fontId="0" fillId="16" borderId="3" xfId="0" applyNumberFormat="1" applyFill="1" applyBorder="1" applyAlignment="1">
      <alignment horizontal="center" vertical="center" wrapText="1"/>
    </xf>
    <xf numFmtId="0" fontId="23" fillId="0" borderId="3" xfId="0" applyFont="1" applyFill="1" applyBorder="1" applyAlignment="1">
      <alignment horizontal="left" vertical="top" wrapText="1"/>
    </xf>
    <xf numFmtId="0" fontId="23" fillId="0" borderId="3" xfId="0" applyFont="1" applyFill="1" applyBorder="1" applyAlignment="1">
      <alignment horizontal="center" vertical="center" wrapText="1"/>
    </xf>
    <xf numFmtId="14" fontId="23" fillId="0" borderId="3" xfId="0" applyNumberFormat="1" applyFont="1" applyFill="1" applyBorder="1" applyAlignment="1">
      <alignment horizontal="center" vertical="center" wrapText="1"/>
    </xf>
    <xf numFmtId="9" fontId="23" fillId="0" borderId="3" xfId="19" applyFont="1" applyFill="1" applyBorder="1" applyAlignment="1" applyProtection="1">
      <alignment horizontal="center" vertical="center" wrapText="1"/>
      <protection locked="0"/>
    </xf>
    <xf numFmtId="9" fontId="23" fillId="0" borderId="3" xfId="0" applyNumberFormat="1" applyFont="1" applyFill="1" applyBorder="1" applyAlignment="1">
      <alignment horizontal="center" vertical="center" wrapText="1"/>
    </xf>
    <xf numFmtId="9" fontId="23" fillId="0" borderId="3" xfId="18" applyFont="1" applyFill="1" applyBorder="1" applyAlignment="1">
      <alignment horizontal="center" vertical="center" wrapText="1"/>
    </xf>
    <xf numFmtId="168" fontId="23" fillId="0" borderId="3" xfId="3" applyFont="1" applyFill="1" applyBorder="1" applyAlignment="1">
      <alignment horizontal="center" vertical="center" wrapText="1"/>
    </xf>
    <xf numFmtId="175" fontId="23" fillId="0" borderId="3" xfId="8" applyNumberFormat="1" applyFont="1" applyFill="1" applyBorder="1" applyAlignment="1">
      <alignment horizontal="center" vertical="center" wrapText="1"/>
    </xf>
    <xf numFmtId="0" fontId="23" fillId="0" borderId="3" xfId="0" applyFont="1" applyFill="1" applyBorder="1" applyAlignment="1">
      <alignment horizontal="left" vertical="center" wrapText="1"/>
    </xf>
    <xf numFmtId="0" fontId="23" fillId="16" borderId="3" xfId="0" applyFont="1" applyFill="1" applyBorder="1" applyAlignment="1">
      <alignment horizontal="center" vertical="center" wrapText="1"/>
    </xf>
    <xf numFmtId="14" fontId="23" fillId="16" borderId="3" xfId="0" applyNumberFormat="1" applyFont="1" applyFill="1" applyBorder="1" applyAlignment="1">
      <alignment horizontal="center" vertical="center" wrapText="1"/>
    </xf>
    <xf numFmtId="9" fontId="23" fillId="16" borderId="3" xfId="0" applyNumberFormat="1" applyFont="1" applyFill="1" applyBorder="1" applyAlignment="1">
      <alignment horizontal="center" vertical="center" wrapText="1"/>
    </xf>
    <xf numFmtId="0" fontId="20" fillId="16" borderId="3" xfId="20" applyFill="1" applyBorder="1" applyAlignment="1">
      <alignment horizontal="center" vertical="center"/>
    </xf>
    <xf numFmtId="0" fontId="24" fillId="16" borderId="3" xfId="0" applyFont="1" applyFill="1" applyBorder="1" applyAlignment="1">
      <alignment horizontal="center" vertical="center" wrapText="1"/>
    </xf>
    <xf numFmtId="175" fontId="23" fillId="16" borderId="3" xfId="8" applyNumberFormat="1" applyFont="1" applyFill="1" applyBorder="1" applyAlignment="1">
      <alignment horizontal="center" vertical="center" wrapText="1"/>
    </xf>
    <xf numFmtId="0" fontId="24" fillId="0" borderId="3" xfId="0" applyFont="1" applyFill="1" applyBorder="1" applyAlignment="1">
      <alignment horizontal="center" vertical="center"/>
    </xf>
    <xf numFmtId="0" fontId="24" fillId="0" borderId="3" xfId="0" applyFont="1" applyFill="1" applyBorder="1" applyAlignment="1">
      <alignment horizontal="center" vertical="center" wrapText="1"/>
    </xf>
    <xf numFmtId="0" fontId="24" fillId="0" borderId="3" xfId="0" applyFont="1" applyFill="1" applyBorder="1"/>
    <xf numFmtId="0" fontId="24" fillId="16" borderId="3" xfId="0" applyFont="1" applyFill="1" applyBorder="1" applyAlignment="1">
      <alignment horizontal="center" vertical="center"/>
    </xf>
    <xf numFmtId="173" fontId="24" fillId="0" borderId="3" xfId="17" applyNumberFormat="1" applyFont="1" applyFill="1" applyBorder="1" applyAlignment="1">
      <alignment horizontal="center" vertical="center"/>
    </xf>
    <xf numFmtId="0" fontId="52" fillId="16" borderId="3" xfId="0" applyFont="1" applyFill="1" applyBorder="1" applyAlignment="1">
      <alignment horizontal="center" vertical="center" wrapText="1"/>
    </xf>
    <xf numFmtId="0" fontId="52" fillId="16" borderId="27" xfId="0" applyFont="1" applyFill="1" applyBorder="1" applyAlignment="1">
      <alignment horizontal="center" vertical="center" wrapText="1"/>
    </xf>
    <xf numFmtId="0" fontId="24" fillId="14" borderId="3" xfId="0" applyFont="1" applyFill="1" applyBorder="1" applyAlignment="1">
      <alignment horizontal="center" vertical="center"/>
    </xf>
    <xf numFmtId="0" fontId="52" fillId="16" borderId="3" xfId="0" applyFont="1" applyFill="1" applyBorder="1" applyAlignment="1">
      <alignment horizontal="justify" vertical="center" wrapText="1"/>
    </xf>
    <xf numFmtId="0" fontId="24" fillId="16" borderId="3" xfId="0" applyFont="1" applyFill="1" applyBorder="1" applyAlignment="1">
      <alignment horizontal="justify" vertical="center" wrapText="1"/>
    </xf>
    <xf numFmtId="164" fontId="24" fillId="16" borderId="3" xfId="58" applyFont="1" applyFill="1" applyBorder="1" applyAlignment="1">
      <alignment horizontal="center" vertical="center"/>
    </xf>
    <xf numFmtId="9" fontId="24" fillId="16" borderId="3" xfId="17" applyNumberFormat="1" applyFont="1" applyFill="1" applyBorder="1" applyAlignment="1">
      <alignment horizontal="center" vertical="center"/>
    </xf>
    <xf numFmtId="183" fontId="24" fillId="16" borderId="3" xfId="0" applyNumberFormat="1" applyFont="1" applyFill="1" applyBorder="1" applyAlignment="1">
      <alignment horizontal="center" vertical="center"/>
    </xf>
    <xf numFmtId="9" fontId="24" fillId="16" borderId="3" xfId="17" applyFont="1" applyFill="1" applyBorder="1" applyAlignment="1">
      <alignment horizontal="center" vertical="center"/>
    </xf>
    <xf numFmtId="0" fontId="22" fillId="0" borderId="3" xfId="0" applyFont="1" applyFill="1" applyBorder="1" applyAlignment="1">
      <alignment horizontal="left" vertical="center" wrapText="1"/>
    </xf>
    <xf numFmtId="184" fontId="23" fillId="16" borderId="3" xfId="0" applyNumberFormat="1" applyFont="1" applyFill="1" applyBorder="1" applyAlignment="1">
      <alignment horizontal="center" vertical="center"/>
    </xf>
    <xf numFmtId="185" fontId="0" fillId="16" borderId="0" xfId="0" applyNumberFormat="1" applyFill="1" applyAlignment="1">
      <alignment horizontal="center" vertical="center"/>
    </xf>
    <xf numFmtId="14" fontId="24" fillId="16" borderId="3" xfId="0" applyNumberFormat="1" applyFont="1" applyFill="1" applyBorder="1" applyAlignment="1">
      <alignment horizontal="center" vertical="center"/>
    </xf>
    <xf numFmtId="0" fontId="50" fillId="16" borderId="3" xfId="0" applyFont="1" applyFill="1" applyBorder="1" applyAlignment="1">
      <alignment horizontal="center" vertical="center" wrapText="1"/>
    </xf>
    <xf numFmtId="8" fontId="23" fillId="16" borderId="3" xfId="0" applyNumberFormat="1" applyFont="1" applyFill="1" applyBorder="1" applyAlignment="1">
      <alignment horizontal="center" vertical="center"/>
    </xf>
    <xf numFmtId="0" fontId="24" fillId="0" borderId="14" xfId="0" applyFont="1" applyFill="1" applyBorder="1" applyAlignment="1">
      <alignment vertical="center"/>
    </xf>
    <xf numFmtId="0" fontId="50" fillId="0" borderId="3" xfId="0" applyFont="1" applyFill="1" applyBorder="1" applyAlignment="1">
      <alignment horizontal="center" vertical="center" wrapText="1"/>
    </xf>
    <xf numFmtId="14" fontId="24" fillId="0" borderId="3" xfId="0" applyNumberFormat="1" applyFont="1" applyFill="1" applyBorder="1" applyAlignment="1">
      <alignment horizontal="center" vertical="center" wrapText="1"/>
    </xf>
    <xf numFmtId="0" fontId="24" fillId="0" borderId="14" xfId="0" applyFont="1" applyFill="1" applyBorder="1" applyAlignment="1">
      <alignment vertical="center" wrapText="1"/>
    </xf>
    <xf numFmtId="0" fontId="25" fillId="2" borderId="0" xfId="0" applyFont="1" applyFill="1" applyBorder="1" applyAlignment="1">
      <alignment horizontal="center" vertical="center" wrapText="1"/>
    </xf>
    <xf numFmtId="0" fontId="23" fillId="0" borderId="13" xfId="0" applyFont="1" applyFill="1" applyBorder="1" applyAlignment="1">
      <alignment horizontal="center" vertical="center" wrapText="1"/>
    </xf>
    <xf numFmtId="186" fontId="53" fillId="5" borderId="3" xfId="0" applyNumberFormat="1" applyFont="1" applyFill="1" applyBorder="1" applyAlignment="1">
      <alignment horizontal="center"/>
    </xf>
    <xf numFmtId="0" fontId="24" fillId="0" borderId="3" xfId="0" applyFont="1" applyFill="1" applyBorder="1" applyAlignment="1">
      <alignment vertical="center"/>
    </xf>
    <xf numFmtId="0" fontId="24" fillId="2" borderId="13" xfId="0" applyFont="1" applyFill="1" applyBorder="1"/>
    <xf numFmtId="0" fontId="23" fillId="0" borderId="3" xfId="0" applyFont="1" applyFill="1" applyBorder="1" applyAlignment="1">
      <alignment horizontal="center"/>
    </xf>
    <xf numFmtId="0" fontId="23" fillId="0" borderId="13" xfId="0" applyFont="1" applyFill="1" applyBorder="1" applyAlignment="1">
      <alignment horizontal="center" vertical="center"/>
    </xf>
    <xf numFmtId="0" fontId="41" fillId="0" borderId="3" xfId="0" applyFont="1" applyFill="1" applyBorder="1" applyAlignment="1">
      <alignment horizontal="center" vertical="center"/>
    </xf>
    <xf numFmtId="0" fontId="41" fillId="0" borderId="3" xfId="0" applyFont="1" applyFill="1" applyBorder="1" applyAlignment="1">
      <alignment horizontal="left" vertical="center" wrapText="1"/>
    </xf>
    <xf numFmtId="0" fontId="41" fillId="0" borderId="3" xfId="0" applyFont="1" applyFill="1" applyBorder="1" applyAlignment="1">
      <alignment horizontal="center" vertical="center" wrapText="1"/>
    </xf>
    <xf numFmtId="0" fontId="41" fillId="0" borderId="3" xfId="0" applyFont="1" applyFill="1" applyBorder="1" applyAlignment="1" applyProtection="1">
      <alignment horizontal="left" vertical="center" wrapText="1"/>
    </xf>
    <xf numFmtId="0" fontId="41" fillId="0" borderId="3" xfId="0" applyFont="1" applyFill="1" applyBorder="1" applyAlignment="1" applyProtection="1">
      <alignment horizontal="center" vertical="center" wrapText="1"/>
    </xf>
    <xf numFmtId="0" fontId="41" fillId="0" borderId="3" xfId="16" applyFont="1" applyFill="1" applyBorder="1" applyAlignment="1">
      <alignment vertical="center" wrapText="1"/>
    </xf>
    <xf numFmtId="0" fontId="56" fillId="0" borderId="3" xfId="0" applyFont="1" applyFill="1" applyBorder="1" applyAlignment="1">
      <alignment horizontal="center" vertical="center"/>
    </xf>
    <xf numFmtId="0" fontId="57" fillId="0" borderId="3" xfId="0" applyFont="1" applyFill="1" applyBorder="1" applyAlignment="1">
      <alignment horizontal="center" vertical="center"/>
    </xf>
    <xf numFmtId="0" fontId="20" fillId="0" borderId="3" xfId="20" applyFill="1" applyBorder="1" applyAlignment="1">
      <alignment horizontal="center" vertical="center"/>
    </xf>
    <xf numFmtId="0" fontId="0" fillId="0" borderId="0" xfId="0" applyFill="1" applyAlignment="1">
      <alignment horizontal="center" vertical="center" wrapText="1"/>
    </xf>
    <xf numFmtId="3" fontId="23" fillId="0" borderId="3" xfId="0" applyNumberFormat="1" applyFont="1" applyFill="1" applyBorder="1" applyAlignment="1">
      <alignment horizontal="center" vertical="center"/>
    </xf>
    <xf numFmtId="164" fontId="23" fillId="0" borderId="3" xfId="58" applyFont="1" applyFill="1" applyBorder="1" applyAlignment="1">
      <alignment horizontal="center" vertical="center" wrapText="1"/>
    </xf>
    <xf numFmtId="0" fontId="0" fillId="0" borderId="3" xfId="0" applyFill="1" applyBorder="1" applyAlignment="1">
      <alignment horizontal="center" vertical="center" wrapText="1"/>
    </xf>
    <xf numFmtId="0" fontId="43" fillId="0" borderId="3" xfId="15" applyFont="1" applyFill="1" applyBorder="1" applyAlignment="1">
      <alignment horizontal="left" vertical="center" wrapText="1"/>
    </xf>
    <xf numFmtId="0" fontId="20" fillId="0" borderId="3" xfId="20" applyFill="1" applyBorder="1" applyAlignment="1" applyProtection="1">
      <alignment horizontal="left" vertical="center" wrapText="1"/>
    </xf>
    <xf numFmtId="171" fontId="23" fillId="0" borderId="3" xfId="0" applyNumberFormat="1" applyFont="1" applyFill="1" applyBorder="1" applyAlignment="1">
      <alignment horizontal="center" vertical="center"/>
    </xf>
    <xf numFmtId="0" fontId="20" fillId="0" borderId="22" xfId="20" applyFill="1" applyBorder="1" applyAlignment="1" applyProtection="1">
      <alignment horizontal="center" vertical="center" wrapText="1"/>
    </xf>
    <xf numFmtId="10" fontId="23" fillId="0" borderId="3" xfId="17" applyNumberFormat="1" applyFont="1" applyFill="1" applyBorder="1" applyAlignment="1">
      <alignment horizontal="center" vertical="center" wrapText="1"/>
    </xf>
    <xf numFmtId="0" fontId="0" fillId="0" borderId="30" xfId="0" applyFill="1" applyBorder="1" applyAlignment="1">
      <alignment horizontal="center" vertical="center" wrapText="1"/>
    </xf>
    <xf numFmtId="14" fontId="23" fillId="0" borderId="13" xfId="0" applyNumberFormat="1" applyFont="1" applyFill="1" applyBorder="1" applyAlignment="1">
      <alignment horizontal="center" vertical="center" wrapText="1"/>
    </xf>
    <xf numFmtId="0" fontId="37" fillId="0" borderId="27" xfId="95" applyFont="1" applyFill="1" applyBorder="1" applyAlignment="1">
      <alignment horizontal="center" vertical="center" wrapText="1"/>
    </xf>
    <xf numFmtId="184" fontId="23" fillId="0" borderId="3" xfId="0" applyNumberFormat="1" applyFont="1" applyFill="1" applyBorder="1" applyAlignment="1">
      <alignment horizontal="center" vertical="center"/>
    </xf>
    <xf numFmtId="185" fontId="0" fillId="0" borderId="0" xfId="0" applyNumberFormat="1" applyFill="1" applyAlignment="1">
      <alignment horizontal="center" vertical="center"/>
    </xf>
    <xf numFmtId="2" fontId="38" fillId="0" borderId="3" xfId="0" applyNumberFormat="1" applyFont="1" applyFill="1" applyBorder="1" applyAlignment="1">
      <alignment horizontal="center" vertical="center" wrapText="1"/>
    </xf>
    <xf numFmtId="2" fontId="20" fillId="0" borderId="3" xfId="20" applyNumberFormat="1" applyFill="1" applyBorder="1" applyAlignment="1" applyProtection="1">
      <alignment horizontal="center" vertical="center" wrapText="1"/>
    </xf>
    <xf numFmtId="1" fontId="23" fillId="0" borderId="3" xfId="2" applyNumberFormat="1" applyFont="1" applyFill="1" applyBorder="1" applyAlignment="1">
      <alignment horizontal="center" vertical="center" wrapText="1"/>
    </xf>
    <xf numFmtId="3" fontId="23" fillId="0" borderId="3" xfId="2" applyNumberFormat="1" applyFont="1" applyFill="1" applyBorder="1" applyAlignment="1">
      <alignment horizontal="center" vertical="center" wrapText="1"/>
    </xf>
    <xf numFmtId="1" fontId="38" fillId="0" borderId="3" xfId="0" applyNumberFormat="1" applyFont="1" applyFill="1" applyBorder="1" applyAlignment="1">
      <alignment horizontal="center" vertical="center" wrapText="1"/>
    </xf>
    <xf numFmtId="4" fontId="23" fillId="0" borderId="3" xfId="16" applyNumberFormat="1" applyFont="1" applyFill="1" applyBorder="1" applyAlignment="1">
      <alignment horizontal="center" vertical="center" wrapText="1"/>
    </xf>
    <xf numFmtId="0" fontId="22" fillId="0" borderId="22" xfId="0" applyFont="1" applyFill="1" applyBorder="1" applyAlignment="1">
      <alignment horizontal="center" vertical="center" wrapText="1"/>
    </xf>
    <xf numFmtId="4" fontId="23" fillId="0" borderId="3" xfId="0" applyNumberFormat="1" applyFont="1" applyFill="1" applyBorder="1" applyAlignment="1">
      <alignment vertical="center" wrapText="1"/>
    </xf>
    <xf numFmtId="0" fontId="46" fillId="0" borderId="27" xfId="0" applyFont="1" applyFill="1" applyBorder="1" applyAlignment="1">
      <alignment horizontal="center" vertical="center" wrapText="1"/>
    </xf>
    <xf numFmtId="0" fontId="48" fillId="0" borderId="27" xfId="351" applyFont="1" applyFill="1" applyBorder="1" applyAlignment="1">
      <alignment horizontal="center" vertical="center" wrapText="1"/>
    </xf>
    <xf numFmtId="0" fontId="52" fillId="0" borderId="3" xfId="0" applyFont="1" applyFill="1" applyBorder="1" applyAlignment="1">
      <alignment horizontal="center" vertical="center" wrapText="1"/>
    </xf>
    <xf numFmtId="0" fontId="52" fillId="0" borderId="27" xfId="0" applyFont="1" applyFill="1" applyBorder="1" applyAlignment="1">
      <alignment horizontal="center" vertical="center" wrapText="1"/>
    </xf>
    <xf numFmtId="0" fontId="52" fillId="0" borderId="3" xfId="0" applyFont="1" applyFill="1" applyBorder="1" applyAlignment="1">
      <alignment horizontal="justify" vertical="center" wrapText="1"/>
    </xf>
    <xf numFmtId="0" fontId="24" fillId="0" borderId="3" xfId="0" applyFont="1" applyFill="1" applyBorder="1" applyAlignment="1">
      <alignment horizontal="justify" vertical="center" wrapText="1"/>
    </xf>
    <xf numFmtId="164" fontId="24" fillId="0" borderId="3" xfId="58" applyFont="1" applyFill="1" applyBorder="1" applyAlignment="1">
      <alignment horizontal="center" vertical="center"/>
    </xf>
    <xf numFmtId="9" fontId="24" fillId="0" borderId="3" xfId="17" applyNumberFormat="1" applyFont="1" applyFill="1" applyBorder="1" applyAlignment="1">
      <alignment horizontal="center" vertical="center"/>
    </xf>
    <xf numFmtId="0" fontId="46" fillId="0" borderId="27" xfId="351" applyFont="1" applyFill="1" applyBorder="1" applyAlignment="1">
      <alignment horizontal="center" vertical="center" wrapText="1"/>
    </xf>
    <xf numFmtId="183" fontId="24" fillId="0" borderId="3" xfId="0" applyNumberFormat="1" applyFont="1" applyFill="1" applyBorder="1" applyAlignment="1">
      <alignment horizontal="center" vertical="center"/>
    </xf>
    <xf numFmtId="9" fontId="24" fillId="0" borderId="3" xfId="17" applyFont="1" applyFill="1" applyBorder="1" applyAlignment="1">
      <alignment horizontal="center" vertical="center"/>
    </xf>
    <xf numFmtId="9" fontId="23" fillId="0" borderId="3" xfId="8" applyNumberFormat="1" applyFont="1" applyFill="1" applyBorder="1" applyAlignment="1">
      <alignment horizontal="center" vertical="center" wrapText="1"/>
    </xf>
    <xf numFmtId="0" fontId="49" fillId="0" borderId="0" xfId="0" applyFont="1" applyFill="1" applyAlignment="1">
      <alignment horizontal="center" vertical="center" wrapText="1" readingOrder="1"/>
    </xf>
    <xf numFmtId="0" fontId="23" fillId="0" borderId="3" xfId="8" applyNumberFormat="1" applyFont="1" applyFill="1" applyBorder="1" applyAlignment="1">
      <alignment horizontal="center" vertical="center" wrapText="1"/>
    </xf>
    <xf numFmtId="175" fontId="23" fillId="0" borderId="22" xfId="8" applyNumberFormat="1" applyFont="1" applyFill="1" applyBorder="1" applyAlignment="1">
      <alignment horizontal="center" vertical="center" wrapText="1"/>
    </xf>
    <xf numFmtId="6" fontId="50" fillId="0" borderId="3" xfId="0" applyNumberFormat="1" applyFont="1" applyFill="1" applyBorder="1" applyAlignment="1">
      <alignment horizontal="center" vertical="center" wrapText="1"/>
    </xf>
    <xf numFmtId="14" fontId="0" fillId="0" borderId="3" xfId="0" applyNumberFormat="1" applyFill="1" applyBorder="1" applyAlignment="1">
      <alignment horizontal="center" vertical="center" wrapText="1"/>
    </xf>
    <xf numFmtId="0" fontId="0" fillId="0" borderId="3" xfId="0" applyFill="1" applyBorder="1" applyAlignment="1">
      <alignment horizontal="left" vertical="center" wrapText="1"/>
    </xf>
    <xf numFmtId="0" fontId="0" fillId="0" borderId="3" xfId="0" applyFont="1" applyFill="1" applyBorder="1" applyAlignment="1">
      <alignment horizontal="center" vertical="center" wrapText="1"/>
    </xf>
    <xf numFmtId="10" fontId="0" fillId="0" borderId="3" xfId="0" applyNumberFormat="1" applyFill="1" applyBorder="1" applyAlignment="1">
      <alignment horizontal="center" vertical="center"/>
    </xf>
    <xf numFmtId="0" fontId="0" fillId="0" borderId="3" xfId="0" applyFill="1" applyBorder="1" applyAlignment="1">
      <alignment vertical="center" wrapText="1"/>
    </xf>
    <xf numFmtId="9" fontId="0" fillId="0" borderId="3" xfId="0" applyNumberFormat="1" applyFill="1" applyBorder="1" applyAlignment="1">
      <alignment horizontal="center" vertical="center"/>
    </xf>
    <xf numFmtId="0" fontId="51" fillId="0" borderId="4" xfId="0" applyFont="1" applyFill="1" applyBorder="1" applyAlignment="1">
      <alignment horizontal="center" vertical="center" wrapText="1"/>
    </xf>
    <xf numFmtId="0" fontId="43" fillId="0" borderId="3" xfId="0" applyNumberFormat="1" applyFont="1" applyFill="1" applyBorder="1" applyAlignment="1" applyProtection="1">
      <alignment horizontal="center" vertical="center" wrapText="1"/>
    </xf>
    <xf numFmtId="0" fontId="0" fillId="0" borderId="3" xfId="0" applyFill="1" applyBorder="1" applyAlignment="1">
      <alignment wrapText="1"/>
    </xf>
    <xf numFmtId="8" fontId="23" fillId="0" borderId="3" xfId="0" applyNumberFormat="1" applyFont="1" applyFill="1" applyBorder="1" applyAlignment="1">
      <alignment horizontal="center" vertical="center"/>
    </xf>
    <xf numFmtId="9" fontId="24" fillId="0" borderId="3" xfId="0" applyNumberFormat="1" applyFont="1" applyFill="1" applyBorder="1" applyAlignment="1">
      <alignment horizontal="center" vertical="center" wrapText="1"/>
    </xf>
    <xf numFmtId="0" fontId="20" fillId="0" borderId="3" xfId="20" applyFill="1" applyBorder="1" applyAlignment="1">
      <alignment horizontal="center" vertical="center" wrapText="1"/>
    </xf>
    <xf numFmtId="0" fontId="56" fillId="0" borderId="3" xfId="0" applyFont="1" applyFill="1" applyBorder="1" applyAlignment="1">
      <alignment horizontal="center" vertical="center" wrapText="1"/>
    </xf>
    <xf numFmtId="3" fontId="0" fillId="0" borderId="3" xfId="0" applyNumberFormat="1" applyFill="1" applyBorder="1" applyAlignment="1">
      <alignment horizontal="center" vertical="center" wrapText="1"/>
    </xf>
    <xf numFmtId="0" fontId="23" fillId="21" borderId="3" xfId="0" applyFont="1" applyFill="1" applyBorder="1" applyAlignment="1">
      <alignment horizontal="center" vertical="center" wrapText="1"/>
    </xf>
    <xf numFmtId="0" fontId="24" fillId="21" borderId="14" xfId="0" applyFont="1" applyFill="1" applyBorder="1" applyAlignment="1">
      <alignment vertical="center"/>
    </xf>
    <xf numFmtId="0" fontId="24" fillId="21" borderId="3" xfId="0" applyFont="1" applyFill="1" applyBorder="1" applyAlignment="1">
      <alignment horizontal="center" vertical="center" wrapText="1"/>
    </xf>
    <xf numFmtId="0" fontId="24" fillId="21" borderId="3" xfId="0" applyFont="1" applyFill="1" applyBorder="1" applyAlignment="1">
      <alignment horizontal="center" vertical="center"/>
    </xf>
    <xf numFmtId="14" fontId="22" fillId="21" borderId="3" xfId="0" applyNumberFormat="1" applyFont="1" applyFill="1" applyBorder="1" applyAlignment="1">
      <alignment horizontal="center" vertical="center" wrapText="1"/>
    </xf>
    <xf numFmtId="14" fontId="24" fillId="21" borderId="3" xfId="0" applyNumberFormat="1" applyFont="1" applyFill="1" applyBorder="1" applyAlignment="1">
      <alignment horizontal="center" vertical="center"/>
    </xf>
    <xf numFmtId="0" fontId="50" fillId="21" borderId="3" xfId="0" applyFont="1" applyFill="1" applyBorder="1" applyAlignment="1">
      <alignment horizontal="center" vertical="center" wrapText="1"/>
    </xf>
    <xf numFmtId="9" fontId="24" fillId="21" borderId="3" xfId="0" applyNumberFormat="1" applyFont="1" applyFill="1" applyBorder="1" applyAlignment="1">
      <alignment horizontal="center" vertical="center" wrapText="1"/>
    </xf>
    <xf numFmtId="0" fontId="24" fillId="21" borderId="3" xfId="0" applyFont="1" applyFill="1" applyBorder="1" applyAlignment="1">
      <alignment horizontal="left" vertical="center" wrapText="1"/>
    </xf>
    <xf numFmtId="164" fontId="23" fillId="21" borderId="3" xfId="58" applyFont="1" applyFill="1" applyBorder="1" applyAlignment="1">
      <alignment horizontal="center" vertical="center" wrapText="1"/>
    </xf>
    <xf numFmtId="0" fontId="24" fillId="21" borderId="3" xfId="0" applyFont="1" applyFill="1" applyBorder="1"/>
    <xf numFmtId="0" fontId="24" fillId="21" borderId="0" xfId="0" applyFont="1" applyFill="1" applyBorder="1"/>
    <xf numFmtId="9" fontId="23" fillId="24" borderId="3" xfId="0" applyNumberFormat="1" applyFont="1" applyFill="1" applyBorder="1" applyAlignment="1">
      <alignment horizontal="center" vertical="center" wrapText="1"/>
    </xf>
    <xf numFmtId="1" fontId="23" fillId="24" borderId="3" xfId="2" applyNumberFormat="1" applyFont="1" applyFill="1" applyBorder="1" applyAlignment="1" applyProtection="1">
      <alignment horizontal="center" vertical="center" wrapText="1"/>
    </xf>
    <xf numFmtId="0" fontId="23" fillId="24" borderId="3" xfId="0" applyFont="1" applyFill="1" applyBorder="1" applyAlignment="1">
      <alignment vertical="center" wrapText="1"/>
    </xf>
    <xf numFmtId="0" fontId="23" fillId="24" borderId="3" xfId="0" applyFont="1" applyFill="1" applyBorder="1" applyAlignment="1">
      <alignment horizontal="center" vertical="center"/>
    </xf>
    <xf numFmtId="0" fontId="23" fillId="24" borderId="3" xfId="0" applyFont="1" applyFill="1" applyBorder="1" applyAlignment="1">
      <alignment vertical="center"/>
    </xf>
    <xf numFmtId="0" fontId="23" fillId="24" borderId="3" xfId="0" applyFont="1" applyFill="1" applyBorder="1"/>
    <xf numFmtId="1" fontId="23" fillId="24" borderId="3" xfId="0" applyNumberFormat="1" applyFont="1" applyFill="1" applyBorder="1" applyAlignment="1" applyProtection="1">
      <alignment horizontal="center" vertical="center" wrapText="1"/>
    </xf>
    <xf numFmtId="0" fontId="23" fillId="24" borderId="3" xfId="0" applyFont="1" applyFill="1" applyBorder="1" applyAlignment="1">
      <alignment wrapText="1"/>
    </xf>
    <xf numFmtId="0" fontId="0" fillId="24" borderId="3" xfId="0" applyFill="1" applyBorder="1" applyAlignment="1">
      <alignment horizontal="center" vertical="center" wrapText="1"/>
    </xf>
    <xf numFmtId="0" fontId="23" fillId="24" borderId="2" xfId="0" applyFont="1" applyFill="1" applyBorder="1" applyAlignment="1">
      <alignment horizontal="center" vertical="center"/>
    </xf>
    <xf numFmtId="0" fontId="23" fillId="24" borderId="2" xfId="0" applyFont="1" applyFill="1" applyBorder="1"/>
    <xf numFmtId="0" fontId="23" fillId="0" borderId="13"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17" fillId="16" borderId="3" xfId="0" applyFont="1" applyFill="1" applyBorder="1" applyAlignment="1">
      <alignment horizontal="center" vertical="center" wrapText="1"/>
    </xf>
    <xf numFmtId="0" fontId="23" fillId="0" borderId="13" xfId="0" applyFont="1" applyFill="1" applyBorder="1" applyAlignment="1">
      <alignment horizontal="center" vertical="center"/>
    </xf>
    <xf numFmtId="0" fontId="23" fillId="0" borderId="2" xfId="0" applyFont="1" applyFill="1" applyBorder="1" applyAlignment="1">
      <alignment horizontal="center" vertical="center"/>
    </xf>
    <xf numFmtId="0" fontId="57" fillId="0" borderId="3" xfId="0" applyFont="1" applyFill="1" applyBorder="1" applyAlignment="1">
      <alignment horizontal="center" vertical="center"/>
    </xf>
    <xf numFmtId="0" fontId="0" fillId="0" borderId="29" xfId="0" applyFill="1" applyBorder="1" applyAlignment="1">
      <alignment horizontal="center" vertical="center" wrapText="1"/>
    </xf>
    <xf numFmtId="0" fontId="23" fillId="0" borderId="0" xfId="0" applyFont="1" applyFill="1" applyAlignment="1">
      <alignment horizontal="center" vertical="center" wrapText="1"/>
    </xf>
    <xf numFmtId="0" fontId="41" fillId="0" borderId="3" xfId="0" applyFont="1" applyFill="1" applyBorder="1" applyAlignment="1">
      <alignment horizontal="justify" vertical="center" wrapText="1"/>
    </xf>
    <xf numFmtId="0" fontId="28" fillId="24" borderId="3" xfId="0" applyFont="1" applyFill="1" applyBorder="1" applyAlignment="1">
      <alignment horizontal="center" vertical="center" wrapText="1"/>
    </xf>
    <xf numFmtId="0" fontId="23" fillId="24" borderId="3" xfId="0" applyFont="1" applyFill="1" applyBorder="1" applyAlignment="1">
      <alignment horizontal="center"/>
    </xf>
    <xf numFmtId="176" fontId="23" fillId="24" borderId="3" xfId="8" applyNumberFormat="1" applyFont="1" applyFill="1" applyBorder="1" applyAlignment="1">
      <alignment horizontal="center" vertical="center" wrapText="1"/>
    </xf>
    <xf numFmtId="0" fontId="23" fillId="24" borderId="13" xfId="0" applyFont="1" applyFill="1" applyBorder="1" applyAlignment="1">
      <alignment horizontal="center" vertical="center"/>
    </xf>
    <xf numFmtId="164" fontId="24" fillId="24" borderId="3" xfId="58" applyFont="1" applyFill="1" applyBorder="1" applyAlignment="1">
      <alignment horizontal="center" vertical="center"/>
    </xf>
    <xf numFmtId="175" fontId="23" fillId="24" borderId="3" xfId="8" applyNumberFormat="1" applyFont="1" applyFill="1" applyBorder="1" applyAlignment="1">
      <alignment horizontal="center" vertical="center" wrapText="1"/>
    </xf>
    <xf numFmtId="0" fontId="0" fillId="24" borderId="3" xfId="0" applyFill="1" applyBorder="1" applyAlignment="1">
      <alignment horizontal="left" vertical="center" wrapText="1"/>
    </xf>
    <xf numFmtId="0" fontId="24" fillId="24" borderId="3" xfId="0" applyFont="1" applyFill="1" applyBorder="1"/>
    <xf numFmtId="164" fontId="23" fillId="0" borderId="13" xfId="58" applyFont="1" applyFill="1" applyBorder="1" applyAlignment="1">
      <alignment horizontal="center" vertical="center" wrapText="1"/>
    </xf>
    <xf numFmtId="0" fontId="23" fillId="24" borderId="0" xfId="0" applyFont="1" applyFill="1" applyBorder="1"/>
    <xf numFmtId="9" fontId="23" fillId="24" borderId="3" xfId="17" applyFont="1" applyFill="1" applyBorder="1" applyAlignment="1">
      <alignment horizontal="center" vertical="center" wrapText="1"/>
    </xf>
    <xf numFmtId="9" fontId="23" fillId="24" borderId="3" xfId="0" applyNumberFormat="1" applyFont="1" applyFill="1" applyBorder="1" applyAlignment="1">
      <alignment horizontal="center" vertical="center"/>
    </xf>
    <xf numFmtId="0" fontId="24" fillId="24" borderId="3" xfId="0" applyFont="1" applyFill="1" applyBorder="1" applyAlignment="1">
      <alignment horizontal="center" vertical="center" wrapText="1"/>
    </xf>
    <xf numFmtId="0" fontId="24" fillId="24" borderId="3" xfId="0" applyFont="1" applyFill="1" applyBorder="1" applyAlignment="1">
      <alignment horizontal="center" vertical="center"/>
    </xf>
    <xf numFmtId="9" fontId="23" fillId="24" borderId="3" xfId="19" applyFont="1" applyFill="1" applyBorder="1" applyAlignment="1" applyProtection="1">
      <alignment horizontal="center" vertical="center" wrapText="1"/>
      <protection locked="0"/>
    </xf>
    <xf numFmtId="0" fontId="24" fillId="24" borderId="14" xfId="0" applyFont="1" applyFill="1" applyBorder="1" applyAlignment="1">
      <alignment vertical="center"/>
    </xf>
    <xf numFmtId="14" fontId="23" fillId="0" borderId="3" xfId="16" applyNumberFormat="1" applyFont="1" applyFill="1" applyBorder="1" applyAlignment="1">
      <alignment horizontal="center" vertical="center" wrapText="1"/>
    </xf>
    <xf numFmtId="0" fontId="24" fillId="24" borderId="3" xfId="0" applyFont="1" applyFill="1" applyBorder="1" applyAlignment="1">
      <alignment horizontal="justify" vertical="center" wrapText="1"/>
    </xf>
    <xf numFmtId="175" fontId="45" fillId="24" borderId="3" xfId="8" applyNumberFormat="1" applyFont="1" applyFill="1" applyBorder="1" applyAlignment="1">
      <alignment horizontal="center" vertical="center" wrapText="1"/>
    </xf>
    <xf numFmtId="9" fontId="23" fillId="20" borderId="3" xfId="0" applyNumberFormat="1" applyFont="1" applyFill="1" applyBorder="1" applyAlignment="1">
      <alignment horizontal="center" vertical="center" wrapText="1"/>
    </xf>
    <xf numFmtId="168" fontId="23" fillId="20" borderId="3" xfId="3" applyFont="1" applyFill="1" applyBorder="1" applyAlignment="1">
      <alignment horizontal="center" vertical="center" wrapText="1"/>
    </xf>
    <xf numFmtId="9" fontId="23" fillId="20" borderId="3" xfId="17" applyFont="1" applyFill="1" applyBorder="1" applyAlignment="1">
      <alignment horizontal="center" vertical="center" wrapText="1"/>
    </xf>
    <xf numFmtId="9" fontId="23" fillId="0" borderId="3" xfId="17" applyFont="1" applyFill="1" applyBorder="1" applyAlignment="1" applyProtection="1">
      <alignment vertical="center" wrapText="1"/>
    </xf>
    <xf numFmtId="10" fontId="22" fillId="0" borderId="3" xfId="0" applyNumberFormat="1" applyFont="1" applyFill="1" applyBorder="1" applyAlignment="1">
      <alignment horizontal="center" vertical="center" wrapText="1"/>
    </xf>
    <xf numFmtId="0" fontId="24" fillId="0" borderId="3" xfId="0" applyFont="1" applyFill="1" applyBorder="1" applyAlignment="1">
      <alignment vertical="center" wrapText="1"/>
    </xf>
    <xf numFmtId="0" fontId="17" fillId="18" borderId="3" xfId="0" applyFont="1" applyFill="1" applyBorder="1" applyAlignment="1">
      <alignment horizontal="center" vertical="center" wrapText="1"/>
    </xf>
    <xf numFmtId="0" fontId="10" fillId="16" borderId="3" xfId="0" applyFont="1" applyFill="1" applyBorder="1" applyAlignment="1">
      <alignment horizontal="center" vertical="center" wrapText="1"/>
    </xf>
    <xf numFmtId="0" fontId="28" fillId="17" borderId="3" xfId="0" applyFont="1" applyFill="1" applyBorder="1" applyAlignment="1">
      <alignment horizontal="center" vertical="center"/>
    </xf>
    <xf numFmtId="0" fontId="29" fillId="9" borderId="3" xfId="0" applyFont="1" applyFill="1" applyBorder="1" applyAlignment="1">
      <alignment horizontal="center" vertical="center" wrapText="1"/>
    </xf>
    <xf numFmtId="0" fontId="29" fillId="8" borderId="3" xfId="0" applyFont="1" applyFill="1" applyBorder="1" applyAlignment="1">
      <alignment horizontal="center" vertical="center"/>
    </xf>
    <xf numFmtId="0" fontId="30" fillId="17" borderId="3" xfId="0" applyFont="1" applyFill="1" applyBorder="1" applyAlignment="1">
      <alignment horizontal="center" vertical="center"/>
    </xf>
    <xf numFmtId="0" fontId="29" fillId="8" borderId="3" xfId="0" applyFont="1" applyFill="1" applyBorder="1" applyAlignment="1">
      <alignment horizontal="center" vertical="center" wrapText="1"/>
    </xf>
    <xf numFmtId="0" fontId="30" fillId="17" borderId="3" xfId="0" applyFont="1" applyFill="1" applyBorder="1" applyAlignment="1">
      <alignment horizontal="center" vertical="center" wrapText="1"/>
    </xf>
    <xf numFmtId="0" fontId="29" fillId="16" borderId="16" xfId="0" applyFont="1" applyFill="1" applyBorder="1" applyAlignment="1">
      <alignment horizontal="center" vertical="center"/>
    </xf>
    <xf numFmtId="0" fontId="29" fillId="16" borderId="15" xfId="0" applyFont="1" applyFill="1" applyBorder="1" applyAlignment="1">
      <alignment horizontal="center" vertical="center"/>
    </xf>
    <xf numFmtId="0" fontId="29" fillId="16" borderId="14" xfId="0" applyFont="1" applyFill="1" applyBorder="1" applyAlignment="1">
      <alignment horizontal="center" vertical="center"/>
    </xf>
    <xf numFmtId="0" fontId="29" fillId="16" borderId="25" xfId="0" applyFont="1" applyFill="1" applyBorder="1" applyAlignment="1">
      <alignment horizontal="center" vertical="center"/>
    </xf>
    <xf numFmtId="0" fontId="29" fillId="16" borderId="8" xfId="0" applyFont="1" applyFill="1" applyBorder="1" applyAlignment="1">
      <alignment horizontal="center" vertical="center"/>
    </xf>
    <xf numFmtId="0" fontId="29" fillId="16" borderId="26" xfId="0" applyFont="1" applyFill="1" applyBorder="1" applyAlignment="1">
      <alignment horizontal="center" vertical="center"/>
    </xf>
    <xf numFmtId="0" fontId="10" fillId="16" borderId="22" xfId="0" applyFont="1" applyFill="1" applyBorder="1" applyAlignment="1">
      <alignment horizontal="center" vertical="center" wrapText="1"/>
    </xf>
    <xf numFmtId="0" fontId="10" fillId="16" borderId="23" xfId="0" applyFont="1" applyFill="1" applyBorder="1" applyAlignment="1">
      <alignment horizontal="center" vertical="center" wrapText="1"/>
    </xf>
    <xf numFmtId="0" fontId="10" fillId="16" borderId="4" xfId="0" applyFont="1" applyFill="1" applyBorder="1" applyAlignment="1">
      <alignment horizontal="center" vertical="center" wrapText="1"/>
    </xf>
    <xf numFmtId="0" fontId="30" fillId="16" borderId="22" xfId="0" applyFont="1" applyFill="1" applyBorder="1" applyAlignment="1">
      <alignment horizontal="center" vertical="center"/>
    </xf>
    <xf numFmtId="0" fontId="30" fillId="16" borderId="23" xfId="0" applyFont="1" applyFill="1" applyBorder="1" applyAlignment="1">
      <alignment horizontal="center" vertical="center"/>
    </xf>
    <xf numFmtId="0" fontId="30" fillId="16" borderId="4" xfId="0" applyFont="1" applyFill="1" applyBorder="1" applyAlignment="1">
      <alignment horizontal="center" vertical="center"/>
    </xf>
    <xf numFmtId="0" fontId="30" fillId="0" borderId="22" xfId="0" applyFont="1" applyFill="1" applyBorder="1" applyAlignment="1">
      <alignment horizontal="center" vertical="center"/>
    </xf>
    <xf numFmtId="0" fontId="30" fillId="0" borderId="4" xfId="0" applyFont="1" applyFill="1" applyBorder="1" applyAlignment="1">
      <alignment horizontal="center" vertical="center"/>
    </xf>
    <xf numFmtId="0" fontId="24" fillId="2" borderId="13" xfId="0" applyFont="1" applyFill="1" applyBorder="1" applyAlignment="1">
      <alignment horizontal="center" vertical="center"/>
    </xf>
    <xf numFmtId="0" fontId="24" fillId="2" borderId="2" xfId="0" applyFont="1" applyFill="1" applyBorder="1" applyAlignment="1">
      <alignment horizontal="center" vertical="center"/>
    </xf>
    <xf numFmtId="0" fontId="24" fillId="2" borderId="13" xfId="0" applyFont="1" applyFill="1" applyBorder="1" applyAlignment="1">
      <alignment horizontal="center"/>
    </xf>
    <xf numFmtId="0" fontId="24" fillId="2" borderId="2" xfId="0" applyFont="1" applyFill="1" applyBorder="1" applyAlignment="1">
      <alignment horizontal="center"/>
    </xf>
    <xf numFmtId="0" fontId="30" fillId="16" borderId="22" xfId="0" applyFont="1" applyFill="1" applyBorder="1" applyAlignment="1">
      <alignment horizontal="center" vertical="center" wrapText="1"/>
    </xf>
    <xf numFmtId="0" fontId="30" fillId="16" borderId="4"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6" fillId="11" borderId="3" xfId="0" applyFont="1" applyFill="1" applyBorder="1" applyAlignment="1">
      <alignment horizontal="center"/>
    </xf>
    <xf numFmtId="0" fontId="26" fillId="5" borderId="3" xfId="0" applyFont="1" applyFill="1" applyBorder="1" applyAlignment="1">
      <alignment horizontal="center"/>
    </xf>
    <xf numFmtId="0" fontId="27" fillId="5" borderId="3" xfId="0" applyFont="1" applyFill="1" applyBorder="1" applyAlignment="1">
      <alignment horizontal="center"/>
    </xf>
    <xf numFmtId="0" fontId="26" fillId="2" borderId="3" xfId="0" applyFont="1" applyFill="1" applyBorder="1" applyAlignment="1">
      <alignment horizontal="left"/>
    </xf>
    <xf numFmtId="0" fontId="29" fillId="16" borderId="22" xfId="0" applyFont="1" applyFill="1" applyBorder="1" applyAlignment="1">
      <alignment horizontal="center" vertical="center" wrapText="1"/>
    </xf>
    <xf numFmtId="0" fontId="29" fillId="16" borderId="4" xfId="0" applyFont="1" applyFill="1" applyBorder="1" applyAlignment="1">
      <alignment horizontal="center" vertical="center" wrapText="1"/>
    </xf>
    <xf numFmtId="166" fontId="23" fillId="16" borderId="13" xfId="9" applyFont="1" applyFill="1" applyBorder="1" applyAlignment="1">
      <alignment horizontal="center" vertical="center" wrapText="1"/>
    </xf>
    <xf numFmtId="166" fontId="23" fillId="16" borderId="28" xfId="9" applyFont="1" applyFill="1" applyBorder="1" applyAlignment="1">
      <alignment horizontal="center" vertical="center" wrapText="1"/>
    </xf>
    <xf numFmtId="166" fontId="23" fillId="16" borderId="2" xfId="9" applyFont="1" applyFill="1" applyBorder="1" applyAlignment="1">
      <alignment horizontal="center" vertical="center" wrapText="1"/>
    </xf>
    <xf numFmtId="14" fontId="23" fillId="16" borderId="13" xfId="0" applyNumberFormat="1" applyFont="1" applyFill="1" applyBorder="1" applyAlignment="1">
      <alignment horizontal="center" vertical="center" wrapText="1"/>
    </xf>
    <xf numFmtId="14" fontId="23" fillId="16" borderId="28" xfId="0" applyNumberFormat="1" applyFont="1" applyFill="1" applyBorder="1" applyAlignment="1">
      <alignment horizontal="center" vertical="center" wrapText="1"/>
    </xf>
    <xf numFmtId="14" fontId="23" fillId="16" borderId="2" xfId="0" applyNumberFormat="1" applyFont="1" applyFill="1" applyBorder="1" applyAlignment="1">
      <alignment horizontal="center" vertical="center" wrapText="1"/>
    </xf>
    <xf numFmtId="0" fontId="23" fillId="16" borderId="13" xfId="0" applyFont="1" applyFill="1" applyBorder="1" applyAlignment="1">
      <alignment horizontal="center" vertical="center" wrapText="1"/>
    </xf>
    <xf numFmtId="0" fontId="23" fillId="16" borderId="28" xfId="0" applyFont="1" applyFill="1" applyBorder="1" applyAlignment="1">
      <alignment horizontal="center" vertical="center" wrapText="1"/>
    </xf>
    <xf numFmtId="0" fontId="23" fillId="16" borderId="2" xfId="0" applyFont="1" applyFill="1" applyBorder="1" applyAlignment="1">
      <alignment horizontal="center" vertical="center" wrapText="1"/>
    </xf>
    <xf numFmtId="1" fontId="23" fillId="16" borderId="13" xfId="9" applyNumberFormat="1" applyFont="1" applyFill="1" applyBorder="1" applyAlignment="1">
      <alignment horizontal="center" vertical="center" wrapText="1"/>
    </xf>
    <xf numFmtId="1" fontId="23" fillId="16" borderId="2" xfId="9" applyNumberFormat="1" applyFont="1" applyFill="1" applyBorder="1" applyAlignment="1">
      <alignment horizontal="center" vertical="center" wrapText="1"/>
    </xf>
    <xf numFmtId="164" fontId="23" fillId="16" borderId="13" xfId="58" applyFont="1" applyFill="1" applyBorder="1" applyAlignment="1">
      <alignment horizontal="center" vertical="center" wrapText="1"/>
    </xf>
    <xf numFmtId="164" fontId="23" fillId="16" borderId="28" xfId="58" applyFont="1" applyFill="1" applyBorder="1" applyAlignment="1">
      <alignment horizontal="center" vertical="center" wrapText="1"/>
    </xf>
    <xf numFmtId="164" fontId="23" fillId="16" borderId="2" xfId="58" applyFont="1" applyFill="1" applyBorder="1" applyAlignment="1">
      <alignment horizontal="center" vertical="center" wrapText="1"/>
    </xf>
    <xf numFmtId="0" fontId="23" fillId="16" borderId="13" xfId="0" applyFont="1" applyFill="1" applyBorder="1" applyAlignment="1">
      <alignment horizontal="center" vertical="center"/>
    </xf>
    <xf numFmtId="0" fontId="23" fillId="16" borderId="28" xfId="0" applyFont="1" applyFill="1" applyBorder="1" applyAlignment="1">
      <alignment horizontal="center" vertical="center"/>
    </xf>
    <xf numFmtId="0" fontId="23" fillId="16" borderId="2" xfId="0" applyFont="1" applyFill="1" applyBorder="1" applyAlignment="1">
      <alignment horizontal="center" vertical="center"/>
    </xf>
    <xf numFmtId="0" fontId="23" fillId="0" borderId="13" xfId="0" applyFont="1" applyFill="1" applyBorder="1" applyAlignment="1">
      <alignment horizontal="center" vertical="center" wrapText="1"/>
    </xf>
    <xf numFmtId="0" fontId="23" fillId="0" borderId="28" xfId="0" applyFont="1" applyFill="1" applyBorder="1" applyAlignment="1">
      <alignment horizontal="center" vertical="center" wrapText="1"/>
    </xf>
    <xf numFmtId="0" fontId="23" fillId="0" borderId="2" xfId="0" applyFont="1" applyFill="1" applyBorder="1" applyAlignment="1">
      <alignment horizontal="center" vertical="center" wrapText="1"/>
    </xf>
    <xf numFmtId="10" fontId="23" fillId="16" borderId="13" xfId="0" applyNumberFormat="1" applyFont="1" applyFill="1" applyBorder="1" applyAlignment="1">
      <alignment horizontal="center" vertical="center" wrapText="1"/>
    </xf>
    <xf numFmtId="10" fontId="23" fillId="16" borderId="2" xfId="0" applyNumberFormat="1" applyFont="1" applyFill="1" applyBorder="1" applyAlignment="1">
      <alignment horizontal="center" vertical="center" wrapText="1"/>
    </xf>
    <xf numFmtId="176" fontId="23" fillId="16" borderId="13" xfId="8" applyNumberFormat="1" applyFont="1" applyFill="1" applyBorder="1" applyAlignment="1">
      <alignment horizontal="center" vertical="center"/>
    </xf>
    <xf numFmtId="176" fontId="23" fillId="16" borderId="2" xfId="8" applyNumberFormat="1" applyFont="1" applyFill="1" applyBorder="1" applyAlignment="1">
      <alignment horizontal="center" vertical="center"/>
    </xf>
    <xf numFmtId="0" fontId="23" fillId="24" borderId="13" xfId="0" applyFont="1" applyFill="1" applyBorder="1" applyAlignment="1">
      <alignment horizontal="center" vertical="center" wrapText="1"/>
    </xf>
    <xf numFmtId="0" fontId="23" fillId="24" borderId="28" xfId="0" applyFont="1" applyFill="1" applyBorder="1" applyAlignment="1">
      <alignment horizontal="center" vertical="center" wrapText="1"/>
    </xf>
    <xf numFmtId="0" fontId="23" fillId="24" borderId="2" xfId="0" applyFont="1" applyFill="1" applyBorder="1" applyAlignment="1">
      <alignment horizontal="center" vertical="center" wrapText="1"/>
    </xf>
    <xf numFmtId="10" fontId="23" fillId="24" borderId="13" xfId="0" applyNumberFormat="1" applyFont="1" applyFill="1" applyBorder="1" applyAlignment="1">
      <alignment horizontal="center" vertical="center" wrapText="1"/>
    </xf>
    <xf numFmtId="10" fontId="23" fillId="24" borderId="2" xfId="0" applyNumberFormat="1" applyFont="1" applyFill="1" applyBorder="1" applyAlignment="1">
      <alignment horizontal="center" vertical="center" wrapText="1"/>
    </xf>
    <xf numFmtId="10" fontId="23" fillId="0" borderId="13" xfId="0" applyNumberFormat="1" applyFont="1" applyFill="1" applyBorder="1" applyAlignment="1">
      <alignment horizontal="center" vertical="center" wrapText="1"/>
    </xf>
    <xf numFmtId="10" fontId="23" fillId="0" borderId="2" xfId="0" applyNumberFormat="1" applyFont="1" applyFill="1" applyBorder="1" applyAlignment="1">
      <alignment horizontal="center" vertical="center" wrapText="1"/>
    </xf>
    <xf numFmtId="186" fontId="54" fillId="5" borderId="22" xfId="0" applyNumberFormat="1" applyFont="1" applyFill="1" applyBorder="1" applyAlignment="1">
      <alignment horizontal="center" vertical="center"/>
    </xf>
    <xf numFmtId="166" fontId="23" fillId="0" borderId="13" xfId="9" applyFont="1" applyFill="1" applyBorder="1" applyAlignment="1">
      <alignment horizontal="center" vertical="center" wrapText="1"/>
    </xf>
    <xf numFmtId="166" fontId="23" fillId="0" borderId="2" xfId="9" applyFont="1" applyFill="1" applyBorder="1" applyAlignment="1">
      <alignment horizontal="center" vertical="center" wrapText="1"/>
    </xf>
    <xf numFmtId="14" fontId="23" fillId="0" borderId="13" xfId="0" applyNumberFormat="1" applyFont="1" applyFill="1" applyBorder="1" applyAlignment="1">
      <alignment horizontal="center" vertical="center" wrapText="1"/>
    </xf>
    <xf numFmtId="14" fontId="23" fillId="0" borderId="2" xfId="0" applyNumberFormat="1" applyFont="1" applyFill="1" applyBorder="1" applyAlignment="1">
      <alignment horizontal="center" vertical="center" wrapText="1"/>
    </xf>
    <xf numFmtId="1" fontId="23" fillId="0" borderId="13" xfId="9" applyNumberFormat="1" applyFont="1" applyFill="1" applyBorder="1" applyAlignment="1">
      <alignment horizontal="center" vertical="center" wrapText="1"/>
    </xf>
    <xf numFmtId="1" fontId="23" fillId="0" borderId="2" xfId="9" applyNumberFormat="1" applyFont="1" applyFill="1" applyBorder="1" applyAlignment="1">
      <alignment horizontal="center" vertical="center" wrapText="1"/>
    </xf>
    <xf numFmtId="166" fontId="23" fillId="0" borderId="28" xfId="9" applyFont="1" applyFill="1" applyBorder="1" applyAlignment="1">
      <alignment horizontal="center" vertical="center" wrapText="1"/>
    </xf>
    <xf numFmtId="14" fontId="23" fillId="0" borderId="28" xfId="0" applyNumberFormat="1" applyFont="1" applyFill="1" applyBorder="1" applyAlignment="1">
      <alignment horizontal="center" vertical="center" wrapText="1"/>
    </xf>
    <xf numFmtId="0" fontId="24" fillId="0" borderId="3" xfId="0" applyFont="1" applyFill="1" applyBorder="1" applyAlignment="1">
      <alignment horizontal="center"/>
    </xf>
    <xf numFmtId="0" fontId="57" fillId="0" borderId="3" xfId="0" applyFont="1" applyFill="1" applyBorder="1" applyAlignment="1">
      <alignment horizontal="center" vertical="center"/>
    </xf>
    <xf numFmtId="0" fontId="54" fillId="2" borderId="4" xfId="0" applyFont="1" applyFill="1" applyBorder="1" applyAlignment="1">
      <alignment horizontal="center" vertical="center"/>
    </xf>
    <xf numFmtId="0" fontId="54" fillId="2" borderId="3"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2" xfId="0" applyFont="1" applyFill="1" applyBorder="1" applyAlignment="1">
      <alignment horizontal="center" vertical="center"/>
    </xf>
    <xf numFmtId="176" fontId="23" fillId="0" borderId="13" xfId="8" applyNumberFormat="1" applyFont="1" applyFill="1" applyBorder="1" applyAlignment="1">
      <alignment horizontal="center" vertical="center"/>
    </xf>
    <xf numFmtId="176" fontId="23" fillId="0" borderId="2" xfId="8" applyNumberFormat="1" applyFont="1" applyFill="1" applyBorder="1" applyAlignment="1">
      <alignment horizontal="center" vertical="center"/>
    </xf>
    <xf numFmtId="0" fontId="23" fillId="24" borderId="13" xfId="0" applyFont="1" applyFill="1" applyBorder="1" applyAlignment="1">
      <alignment horizontal="center" vertical="center"/>
    </xf>
    <xf numFmtId="0" fontId="23" fillId="24" borderId="2" xfId="0" applyFont="1" applyFill="1" applyBorder="1" applyAlignment="1">
      <alignment horizontal="center" vertical="center"/>
    </xf>
    <xf numFmtId="164" fontId="23" fillId="0" borderId="13" xfId="58" applyFont="1" applyFill="1" applyBorder="1" applyAlignment="1">
      <alignment horizontal="center" vertical="center" wrapText="1"/>
    </xf>
    <xf numFmtId="164" fontId="23" fillId="0" borderId="28" xfId="58" applyFont="1" applyFill="1" applyBorder="1" applyAlignment="1">
      <alignment horizontal="center" vertical="center" wrapText="1"/>
    </xf>
    <xf numFmtId="164" fontId="23" fillId="0" borderId="2" xfId="58" applyFont="1" applyFill="1" applyBorder="1" applyAlignment="1">
      <alignment horizontal="center" vertical="center" wrapText="1"/>
    </xf>
    <xf numFmtId="0" fontId="23" fillId="0" borderId="28" xfId="0" applyFont="1" applyFill="1" applyBorder="1" applyAlignment="1">
      <alignment horizontal="center" vertical="center"/>
    </xf>
    <xf numFmtId="0" fontId="23" fillId="24" borderId="28" xfId="0" applyFont="1" applyFill="1" applyBorder="1" applyAlignment="1">
      <alignment horizontal="center" vertical="center"/>
    </xf>
    <xf numFmtId="10" fontId="23" fillId="0" borderId="28" xfId="0" applyNumberFormat="1" applyFont="1" applyFill="1" applyBorder="1" applyAlignment="1">
      <alignment horizontal="center" vertical="center" wrapText="1"/>
    </xf>
    <xf numFmtId="0" fontId="58" fillId="16" borderId="22" xfId="0" applyFont="1" applyFill="1" applyBorder="1" applyAlignment="1">
      <alignment horizontal="center" vertical="center" wrapText="1"/>
    </xf>
    <xf numFmtId="0" fontId="58" fillId="16" borderId="4" xfId="0" applyFont="1" applyFill="1" applyBorder="1" applyAlignment="1">
      <alignment horizontal="center" vertical="center" wrapText="1"/>
    </xf>
    <xf numFmtId="0" fontId="54" fillId="11" borderId="3" xfId="0" applyFont="1" applyFill="1" applyBorder="1" applyAlignment="1">
      <alignment horizontal="center" vertical="center"/>
    </xf>
    <xf numFmtId="0" fontId="54" fillId="5" borderId="3" xfId="0" applyFont="1" applyFill="1" applyBorder="1" applyAlignment="1">
      <alignment horizontal="center" vertical="center"/>
    </xf>
    <xf numFmtId="0" fontId="55" fillId="5" borderId="3" xfId="0" applyFont="1" applyFill="1" applyBorder="1" applyAlignment="1">
      <alignment horizontal="center" vertical="center"/>
    </xf>
    <xf numFmtId="0" fontId="23" fillId="15" borderId="13" xfId="0" applyFont="1" applyFill="1" applyBorder="1" applyAlignment="1">
      <alignment horizontal="center" vertical="center" wrapText="1"/>
    </xf>
    <xf numFmtId="0" fontId="23" fillId="15" borderId="28" xfId="0" applyFont="1" applyFill="1" applyBorder="1" applyAlignment="1">
      <alignment horizontal="center" vertical="center" wrapText="1"/>
    </xf>
    <xf numFmtId="0" fontId="23" fillId="15" borderId="2" xfId="0" applyFont="1" applyFill="1" applyBorder="1" applyAlignment="1">
      <alignment horizontal="center" vertical="center" wrapText="1"/>
    </xf>
    <xf numFmtId="0" fontId="40" fillId="15" borderId="13" xfId="0" applyFont="1" applyFill="1" applyBorder="1" applyAlignment="1">
      <alignment horizontal="center" vertical="center" wrapText="1"/>
    </xf>
    <xf numFmtId="0" fontId="40" fillId="15" borderId="2" xfId="0" applyFont="1" applyFill="1" applyBorder="1" applyAlignment="1">
      <alignment horizontal="center" vertical="center" wrapText="1"/>
    </xf>
    <xf numFmtId="0" fontId="34" fillId="0" borderId="0" xfId="0" applyFont="1" applyAlignment="1">
      <alignment horizontal="center"/>
    </xf>
    <xf numFmtId="0" fontId="32" fillId="15" borderId="9" xfId="0" applyFont="1" applyFill="1" applyBorder="1" applyAlignment="1">
      <alignment horizontal="center" vertical="center"/>
    </xf>
    <xf numFmtId="0" fontId="32" fillId="15" borderId="10" xfId="0" applyFont="1" applyFill="1" applyBorder="1" applyAlignment="1">
      <alignment horizontal="center" vertical="center"/>
    </xf>
    <xf numFmtId="0" fontId="32" fillId="15" borderId="11" xfId="0" applyFont="1" applyFill="1" applyBorder="1" applyAlignment="1">
      <alignment horizontal="center" vertical="center"/>
    </xf>
    <xf numFmtId="0" fontId="32" fillId="15" borderId="5" xfId="0" applyFont="1" applyFill="1" applyBorder="1" applyAlignment="1">
      <alignment horizontal="center" vertical="center"/>
    </xf>
    <xf numFmtId="0" fontId="32" fillId="15" borderId="0" xfId="0" applyFont="1" applyFill="1" applyBorder="1" applyAlignment="1">
      <alignment horizontal="center" vertical="center"/>
    </xf>
    <xf numFmtId="0" fontId="32" fillId="15" borderId="18" xfId="0" applyFont="1" applyFill="1" applyBorder="1" applyAlignment="1">
      <alignment horizontal="center" vertical="center"/>
    </xf>
    <xf numFmtId="0" fontId="32" fillId="15" borderId="19" xfId="0" applyFont="1" applyFill="1" applyBorder="1" applyAlignment="1">
      <alignment horizontal="center" vertical="center"/>
    </xf>
    <xf numFmtId="0" fontId="32" fillId="15" borderId="12" xfId="0" applyFont="1" applyFill="1" applyBorder="1" applyAlignment="1">
      <alignment horizontal="center" vertical="center"/>
    </xf>
    <xf numFmtId="0" fontId="30" fillId="12" borderId="20" xfId="0" applyFont="1" applyFill="1" applyBorder="1" applyAlignment="1">
      <alignment horizontal="center" vertical="center"/>
    </xf>
    <xf numFmtId="0" fontId="30" fillId="12" borderId="21" xfId="0" applyFont="1" applyFill="1" applyBorder="1" applyAlignment="1">
      <alignment horizontal="center" vertical="center"/>
    </xf>
    <xf numFmtId="0" fontId="30" fillId="12" borderId="24" xfId="0" applyFont="1" applyFill="1" applyBorder="1" applyAlignment="1">
      <alignment horizontal="center" vertical="center"/>
    </xf>
    <xf numFmtId="0" fontId="30" fillId="8" borderId="15" xfId="0" applyFont="1" applyFill="1" applyBorder="1" applyAlignment="1">
      <alignment horizontal="center" vertical="center"/>
    </xf>
    <xf numFmtId="0" fontId="30" fillId="8" borderId="14" xfId="0" applyFont="1" applyFill="1" applyBorder="1" applyAlignment="1">
      <alignment horizontal="center" vertical="center"/>
    </xf>
    <xf numFmtId="0" fontId="30" fillId="8" borderId="0" xfId="0" applyFont="1" applyFill="1" applyBorder="1" applyAlignment="1">
      <alignment horizontal="center" vertical="center" wrapText="1"/>
    </xf>
    <xf numFmtId="0" fontId="30" fillId="8" borderId="17" xfId="0" applyFont="1" applyFill="1" applyBorder="1" applyAlignment="1">
      <alignment horizontal="center" vertical="center" wrapText="1"/>
    </xf>
    <xf numFmtId="0" fontId="30" fillId="8" borderId="16" xfId="0" applyFont="1" applyFill="1" applyBorder="1" applyAlignment="1">
      <alignment horizontal="center" vertical="center" wrapText="1"/>
    </xf>
    <xf numFmtId="0" fontId="30" fillId="8" borderId="15" xfId="0" applyFont="1" applyFill="1" applyBorder="1" applyAlignment="1">
      <alignment horizontal="center" vertical="center" wrapText="1"/>
    </xf>
    <xf numFmtId="0" fontId="28" fillId="12" borderId="10" xfId="0" applyFont="1" applyFill="1" applyBorder="1" applyAlignment="1">
      <alignment horizontal="center" vertical="center"/>
    </xf>
    <xf numFmtId="0" fontId="28" fillId="12" borderId="8" xfId="0" applyFont="1" applyFill="1" applyBorder="1" applyAlignment="1">
      <alignment horizontal="center" vertical="center"/>
    </xf>
    <xf numFmtId="0" fontId="60" fillId="21" borderId="23" xfId="0" applyFont="1" applyFill="1" applyBorder="1" applyAlignment="1">
      <alignment vertical="center"/>
    </xf>
    <xf numFmtId="0" fontId="61" fillId="21" borderId="3" xfId="0" applyFont="1" applyFill="1" applyBorder="1" applyAlignment="1">
      <alignment horizontal="center" vertical="center" wrapText="1"/>
    </xf>
    <xf numFmtId="0" fontId="58" fillId="21" borderId="3" xfId="0" applyFont="1" applyFill="1" applyBorder="1" applyAlignment="1">
      <alignment vertical="center"/>
    </xf>
    <xf numFmtId="0" fontId="58" fillId="21" borderId="14" xfId="0" applyFont="1" applyFill="1" applyBorder="1" applyAlignment="1">
      <alignment vertical="center"/>
    </xf>
    <xf numFmtId="0" fontId="58" fillId="21" borderId="14" xfId="0" applyFont="1" applyFill="1" applyBorder="1" applyAlignment="1">
      <alignment vertical="center" wrapText="1"/>
    </xf>
    <xf numFmtId="0" fontId="58" fillId="21" borderId="3" xfId="0" applyFont="1" applyFill="1" applyBorder="1" applyAlignment="1">
      <alignment horizontal="center" vertical="center" wrapText="1"/>
    </xf>
    <xf numFmtId="0" fontId="62" fillId="25" borderId="3" xfId="0" applyFont="1" applyFill="1" applyBorder="1" applyAlignment="1">
      <alignment horizontal="center" vertical="center" wrapText="1"/>
    </xf>
    <xf numFmtId="0" fontId="29" fillId="25" borderId="16" xfId="0" applyFont="1" applyFill="1" applyBorder="1" applyAlignment="1">
      <alignment horizontal="center" vertical="center" wrapText="1"/>
    </xf>
    <xf numFmtId="0" fontId="29" fillId="25" borderId="15" xfId="0" applyFont="1" applyFill="1" applyBorder="1" applyAlignment="1">
      <alignment horizontal="center" vertical="center" wrapText="1"/>
    </xf>
    <xf numFmtId="0" fontId="29" fillId="25" borderId="14" xfId="0" applyFont="1" applyFill="1" applyBorder="1" applyAlignment="1">
      <alignment horizontal="center" vertical="center" wrapText="1"/>
    </xf>
    <xf numFmtId="0" fontId="29" fillId="25" borderId="31" xfId="0" applyFont="1" applyFill="1" applyBorder="1" applyAlignment="1">
      <alignment horizontal="center" vertical="center" wrapText="1"/>
    </xf>
    <xf numFmtId="0" fontId="29" fillId="25" borderId="0" xfId="0" applyFont="1" applyFill="1" applyBorder="1" applyAlignment="1">
      <alignment horizontal="center" vertical="center" wrapText="1"/>
    </xf>
    <xf numFmtId="0" fontId="29" fillId="25" borderId="17" xfId="0" applyFont="1" applyFill="1" applyBorder="1" applyAlignment="1">
      <alignment horizontal="center" vertical="center" wrapText="1"/>
    </xf>
    <xf numFmtId="0" fontId="29" fillId="25" borderId="25" xfId="0" applyFont="1" applyFill="1" applyBorder="1" applyAlignment="1">
      <alignment horizontal="center" vertical="center" wrapText="1"/>
    </xf>
    <xf numFmtId="0" fontId="29" fillId="25" borderId="8" xfId="0" applyFont="1" applyFill="1" applyBorder="1" applyAlignment="1">
      <alignment horizontal="center" vertical="center" wrapText="1"/>
    </xf>
    <xf numFmtId="0" fontId="29" fillId="25" borderId="26" xfId="0" applyFont="1" applyFill="1" applyBorder="1" applyAlignment="1">
      <alignment horizontal="center" vertical="center" wrapText="1"/>
    </xf>
    <xf numFmtId="0" fontId="29" fillId="25" borderId="3" xfId="0" applyFont="1" applyFill="1" applyBorder="1" applyAlignment="1">
      <alignment horizontal="center" vertical="center" wrapText="1"/>
    </xf>
    <xf numFmtId="0" fontId="30" fillId="25" borderId="3" xfId="0" applyFont="1" applyFill="1" applyBorder="1" applyAlignment="1">
      <alignment horizontal="center" vertical="center" wrapText="1"/>
    </xf>
    <xf numFmtId="0" fontId="28" fillId="25" borderId="16" xfId="0" applyFont="1" applyFill="1" applyBorder="1" applyAlignment="1">
      <alignment horizontal="center" vertical="center"/>
    </xf>
    <xf numFmtId="0" fontId="28" fillId="25" borderId="15" xfId="0" applyFont="1" applyFill="1" applyBorder="1" applyAlignment="1">
      <alignment horizontal="center" vertical="center"/>
    </xf>
    <xf numFmtId="0" fontId="28" fillId="25" borderId="14" xfId="0" applyFont="1" applyFill="1" applyBorder="1" applyAlignment="1">
      <alignment horizontal="center" vertical="center"/>
    </xf>
    <xf numFmtId="0" fontId="28" fillId="25" borderId="25" xfId="0" applyFont="1" applyFill="1" applyBorder="1" applyAlignment="1">
      <alignment horizontal="center" vertical="center"/>
    </xf>
    <xf numFmtId="0" fontId="28" fillId="25" borderId="8" xfId="0" applyFont="1" applyFill="1" applyBorder="1" applyAlignment="1">
      <alignment horizontal="center" vertical="center"/>
    </xf>
    <xf numFmtId="0" fontId="28" fillId="25" borderId="26" xfId="0" applyFont="1" applyFill="1" applyBorder="1" applyAlignment="1">
      <alignment horizontal="center" vertical="center"/>
    </xf>
    <xf numFmtId="0" fontId="57" fillId="25" borderId="13" xfId="0" applyFont="1" applyFill="1" applyBorder="1" applyAlignment="1">
      <alignment horizontal="center" vertical="center"/>
    </xf>
    <xf numFmtId="0" fontId="28" fillId="25" borderId="13" xfId="0" applyFont="1" applyFill="1" applyBorder="1" applyAlignment="1">
      <alignment horizontal="center" vertical="center" wrapText="1"/>
    </xf>
    <xf numFmtId="0" fontId="57" fillId="25" borderId="2" xfId="0" applyFont="1" applyFill="1" applyBorder="1" applyAlignment="1">
      <alignment horizontal="center" vertical="center"/>
    </xf>
    <xf numFmtId="0" fontId="28" fillId="25" borderId="2" xfId="0" applyFont="1" applyFill="1" applyBorder="1" applyAlignment="1">
      <alignment horizontal="center" vertical="center" wrapText="1"/>
    </xf>
    <xf numFmtId="0" fontId="30" fillId="25" borderId="3" xfId="0" applyFont="1" applyFill="1" applyBorder="1" applyAlignment="1">
      <alignment horizontal="center" vertical="center"/>
    </xf>
    <xf numFmtId="0" fontId="30" fillId="25" borderId="3" xfId="0" applyFont="1" applyFill="1" applyBorder="1" applyAlignment="1">
      <alignment horizontal="center" vertical="center" wrapText="1"/>
    </xf>
    <xf numFmtId="0" fontId="17" fillId="26" borderId="3" xfId="0" applyFont="1" applyFill="1" applyBorder="1" applyAlignment="1">
      <alignment horizontal="center" vertical="center" wrapText="1"/>
    </xf>
    <xf numFmtId="0" fontId="0" fillId="24" borderId="3" xfId="0" applyFill="1" applyBorder="1" applyAlignment="1">
      <alignment vertical="center" wrapText="1"/>
    </xf>
    <xf numFmtId="0" fontId="24" fillId="2" borderId="22" xfId="0" applyFont="1" applyFill="1" applyBorder="1"/>
    <xf numFmtId="0" fontId="54" fillId="11" borderId="22" xfId="0" applyFont="1" applyFill="1" applyBorder="1" applyAlignment="1">
      <alignment horizontal="center" vertical="center"/>
    </xf>
    <xf numFmtId="0" fontId="54" fillId="5" borderId="22" xfId="0" applyFont="1" applyFill="1" applyBorder="1" applyAlignment="1">
      <alignment horizontal="center" vertical="center"/>
    </xf>
    <xf numFmtId="0" fontId="55" fillId="5" borderId="22" xfId="0" applyFont="1" applyFill="1" applyBorder="1" applyAlignment="1">
      <alignment horizontal="center" vertical="center"/>
    </xf>
    <xf numFmtId="186" fontId="54" fillId="5" borderId="23" xfId="0" applyNumberFormat="1" applyFont="1" applyFill="1" applyBorder="1" applyAlignment="1">
      <alignment horizontal="center" vertical="center"/>
    </xf>
    <xf numFmtId="0" fontId="25" fillId="2" borderId="3" xfId="0" applyFont="1" applyFill="1" applyBorder="1" applyAlignment="1">
      <alignment horizontal="center" vertical="center" wrapText="1"/>
    </xf>
    <xf numFmtId="0" fontId="63" fillId="0" borderId="3" xfId="20" applyFont="1" applyFill="1" applyBorder="1" applyAlignment="1">
      <alignment horizontal="center" vertical="center"/>
    </xf>
    <xf numFmtId="14" fontId="22" fillId="0" borderId="3" xfId="0" applyNumberFormat="1" applyFont="1" applyFill="1" applyBorder="1" applyAlignment="1">
      <alignment horizontal="center" vertical="center"/>
    </xf>
    <xf numFmtId="0" fontId="63" fillId="0" borderId="22" xfId="20" applyFont="1" applyFill="1" applyBorder="1" applyAlignment="1" applyProtection="1">
      <alignment horizontal="center" vertical="center" wrapText="1"/>
    </xf>
    <xf numFmtId="2" fontId="63" fillId="0" borderId="3" xfId="20" applyNumberFormat="1" applyFont="1" applyFill="1" applyBorder="1" applyAlignment="1" applyProtection="1">
      <alignment horizontal="center" vertical="center" wrapText="1"/>
    </xf>
    <xf numFmtId="14" fontId="22" fillId="0" borderId="3" xfId="16" applyNumberFormat="1" applyFont="1" applyFill="1" applyBorder="1" applyAlignment="1">
      <alignment vertical="center" wrapText="1"/>
    </xf>
    <xf numFmtId="0" fontId="63" fillId="0" borderId="3" xfId="20" applyFont="1" applyFill="1" applyBorder="1" applyAlignment="1">
      <alignment horizontal="center" vertical="center" wrapText="1"/>
    </xf>
  </cellXfs>
  <cellStyles count="517">
    <cellStyle name="Hipervínculo" xfId="20" builtinId="8"/>
    <cellStyle name="Hipervínculo 2" xfId="1"/>
    <cellStyle name="Millares" xfId="2" builtinId="3"/>
    <cellStyle name="Millares [0]" xfId="3" builtinId="6"/>
    <cellStyle name="Millares [0] 12" xfId="4"/>
    <cellStyle name="Millares [0] 2" xfId="352"/>
    <cellStyle name="Millares 2" xfId="5"/>
    <cellStyle name="Millares 2 10" xfId="353"/>
    <cellStyle name="Millares 2 2" xfId="29"/>
    <cellStyle name="Millares 2 2 2" xfId="48"/>
    <cellStyle name="Millares 2 2 2 2" xfId="122"/>
    <cellStyle name="Millares 2 2 2 2 2" xfId="286"/>
    <cellStyle name="Millares 2 2 2 2 3" xfId="452"/>
    <cellStyle name="Millares 2 2 2 3" xfId="213"/>
    <cellStyle name="Millares 2 2 2 4" xfId="379"/>
    <cellStyle name="Millares 2 2 3" xfId="67"/>
    <cellStyle name="Millares 2 2 3 2" xfId="141"/>
    <cellStyle name="Millares 2 2 3 2 2" xfId="305"/>
    <cellStyle name="Millares 2 2 3 2 3" xfId="471"/>
    <cellStyle name="Millares 2 2 3 3" xfId="232"/>
    <cellStyle name="Millares 2 2 3 4" xfId="398"/>
    <cellStyle name="Millares 2 2 4" xfId="85"/>
    <cellStyle name="Millares 2 2 4 2" xfId="159"/>
    <cellStyle name="Millares 2 2 4 2 2" xfId="323"/>
    <cellStyle name="Millares 2 2 4 2 3" xfId="489"/>
    <cellStyle name="Millares 2 2 4 3" xfId="250"/>
    <cellStyle name="Millares 2 2 4 4" xfId="416"/>
    <cellStyle name="Millares 2 2 5" xfId="104"/>
    <cellStyle name="Millares 2 2 5 2" xfId="268"/>
    <cellStyle name="Millares 2 2 5 3" xfId="434"/>
    <cellStyle name="Millares 2 2 6" xfId="177"/>
    <cellStyle name="Millares 2 2 6 2" xfId="341"/>
    <cellStyle name="Millares 2 2 6 3" xfId="507"/>
    <cellStyle name="Millares 2 2 7" xfId="195"/>
    <cellStyle name="Millares 2 2 8" xfId="361"/>
    <cellStyle name="Millares 2 3" xfId="36"/>
    <cellStyle name="Millares 2 3 2" xfId="54"/>
    <cellStyle name="Millares 2 3 2 2" xfId="128"/>
    <cellStyle name="Millares 2 3 2 2 2" xfId="292"/>
    <cellStyle name="Millares 2 3 2 2 3" xfId="458"/>
    <cellStyle name="Millares 2 3 2 3" xfId="219"/>
    <cellStyle name="Millares 2 3 2 4" xfId="385"/>
    <cellStyle name="Millares 2 3 3" xfId="73"/>
    <cellStyle name="Millares 2 3 3 2" xfId="147"/>
    <cellStyle name="Millares 2 3 3 2 2" xfId="311"/>
    <cellStyle name="Millares 2 3 3 2 3" xfId="477"/>
    <cellStyle name="Millares 2 3 3 3" xfId="238"/>
    <cellStyle name="Millares 2 3 3 4" xfId="404"/>
    <cellStyle name="Millares 2 3 4" xfId="91"/>
    <cellStyle name="Millares 2 3 4 2" xfId="165"/>
    <cellStyle name="Millares 2 3 4 2 2" xfId="329"/>
    <cellStyle name="Millares 2 3 4 2 3" xfId="495"/>
    <cellStyle name="Millares 2 3 4 3" xfId="256"/>
    <cellStyle name="Millares 2 3 4 4" xfId="422"/>
    <cellStyle name="Millares 2 3 5" xfId="110"/>
    <cellStyle name="Millares 2 3 5 2" xfId="274"/>
    <cellStyle name="Millares 2 3 5 3" xfId="440"/>
    <cellStyle name="Millares 2 3 6" xfId="183"/>
    <cellStyle name="Millares 2 3 6 2" xfId="347"/>
    <cellStyle name="Millares 2 3 6 3" xfId="513"/>
    <cellStyle name="Millares 2 3 7" xfId="201"/>
    <cellStyle name="Millares 2 3 8" xfId="367"/>
    <cellStyle name="Millares 2 4" xfId="40"/>
    <cellStyle name="Millares 2 4 2" xfId="114"/>
    <cellStyle name="Millares 2 4 2 2" xfId="278"/>
    <cellStyle name="Millares 2 4 2 3" xfId="444"/>
    <cellStyle name="Millares 2 4 3" xfId="205"/>
    <cellStyle name="Millares 2 4 4" xfId="371"/>
    <cellStyle name="Millares 2 5" xfId="59"/>
    <cellStyle name="Millares 2 5 2" xfId="133"/>
    <cellStyle name="Millares 2 5 2 2" xfId="297"/>
    <cellStyle name="Millares 2 5 2 3" xfId="463"/>
    <cellStyle name="Millares 2 5 3" xfId="224"/>
    <cellStyle name="Millares 2 5 4" xfId="390"/>
    <cellStyle name="Millares 2 6" xfId="77"/>
    <cellStyle name="Millares 2 6 2" xfId="151"/>
    <cellStyle name="Millares 2 6 2 2" xfId="315"/>
    <cellStyle name="Millares 2 6 2 3" xfId="481"/>
    <cellStyle name="Millares 2 6 3" xfId="242"/>
    <cellStyle name="Millares 2 6 4" xfId="408"/>
    <cellStyle name="Millares 2 7" xfId="96"/>
    <cellStyle name="Millares 2 7 2" xfId="260"/>
    <cellStyle name="Millares 2 7 3" xfId="426"/>
    <cellStyle name="Millares 2 8" xfId="169"/>
    <cellStyle name="Millares 2 8 2" xfId="333"/>
    <cellStyle name="Millares 2 8 3" xfId="499"/>
    <cellStyle name="Millares 2 9" xfId="187"/>
    <cellStyle name="Millares 3" xfId="6"/>
    <cellStyle name="Millares 3 10" xfId="354"/>
    <cellStyle name="Millares 3 2" xfId="30"/>
    <cellStyle name="Millares 3 2 2" xfId="49"/>
    <cellStyle name="Millares 3 2 2 2" xfId="123"/>
    <cellStyle name="Millares 3 2 2 2 2" xfId="287"/>
    <cellStyle name="Millares 3 2 2 2 3" xfId="453"/>
    <cellStyle name="Millares 3 2 2 3" xfId="214"/>
    <cellStyle name="Millares 3 2 2 4" xfId="380"/>
    <cellStyle name="Millares 3 2 3" xfId="68"/>
    <cellStyle name="Millares 3 2 3 2" xfId="142"/>
    <cellStyle name="Millares 3 2 3 2 2" xfId="306"/>
    <cellStyle name="Millares 3 2 3 2 3" xfId="472"/>
    <cellStyle name="Millares 3 2 3 3" xfId="233"/>
    <cellStyle name="Millares 3 2 3 4" xfId="399"/>
    <cellStyle name="Millares 3 2 4" xfId="86"/>
    <cellStyle name="Millares 3 2 4 2" xfId="160"/>
    <cellStyle name="Millares 3 2 4 2 2" xfId="324"/>
    <cellStyle name="Millares 3 2 4 2 3" xfId="490"/>
    <cellStyle name="Millares 3 2 4 3" xfId="251"/>
    <cellStyle name="Millares 3 2 4 4" xfId="417"/>
    <cellStyle name="Millares 3 2 5" xfId="105"/>
    <cellStyle name="Millares 3 2 5 2" xfId="269"/>
    <cellStyle name="Millares 3 2 5 3" xfId="435"/>
    <cellStyle name="Millares 3 2 6" xfId="178"/>
    <cellStyle name="Millares 3 2 6 2" xfId="342"/>
    <cellStyle name="Millares 3 2 6 3" xfId="508"/>
    <cellStyle name="Millares 3 2 7" xfId="196"/>
    <cellStyle name="Millares 3 2 8" xfId="362"/>
    <cellStyle name="Millares 3 3" xfId="37"/>
    <cellStyle name="Millares 3 3 2" xfId="55"/>
    <cellStyle name="Millares 3 3 2 2" xfId="129"/>
    <cellStyle name="Millares 3 3 2 2 2" xfId="293"/>
    <cellStyle name="Millares 3 3 2 2 3" xfId="459"/>
    <cellStyle name="Millares 3 3 2 3" xfId="220"/>
    <cellStyle name="Millares 3 3 2 4" xfId="386"/>
    <cellStyle name="Millares 3 3 3" xfId="74"/>
    <cellStyle name="Millares 3 3 3 2" xfId="148"/>
    <cellStyle name="Millares 3 3 3 2 2" xfId="312"/>
    <cellStyle name="Millares 3 3 3 2 3" xfId="478"/>
    <cellStyle name="Millares 3 3 3 3" xfId="239"/>
    <cellStyle name="Millares 3 3 3 4" xfId="405"/>
    <cellStyle name="Millares 3 3 4" xfId="92"/>
    <cellStyle name="Millares 3 3 4 2" xfId="166"/>
    <cellStyle name="Millares 3 3 4 2 2" xfId="330"/>
    <cellStyle name="Millares 3 3 4 2 3" xfId="496"/>
    <cellStyle name="Millares 3 3 4 3" xfId="257"/>
    <cellStyle name="Millares 3 3 4 4" xfId="423"/>
    <cellStyle name="Millares 3 3 5" xfId="111"/>
    <cellStyle name="Millares 3 3 5 2" xfId="275"/>
    <cellStyle name="Millares 3 3 5 3" xfId="441"/>
    <cellStyle name="Millares 3 3 6" xfId="184"/>
    <cellStyle name="Millares 3 3 6 2" xfId="348"/>
    <cellStyle name="Millares 3 3 6 3" xfId="514"/>
    <cellStyle name="Millares 3 3 7" xfId="202"/>
    <cellStyle name="Millares 3 3 8" xfId="368"/>
    <cellStyle name="Millares 3 4" xfId="41"/>
    <cellStyle name="Millares 3 4 2" xfId="115"/>
    <cellStyle name="Millares 3 4 2 2" xfId="279"/>
    <cellStyle name="Millares 3 4 2 3" xfId="445"/>
    <cellStyle name="Millares 3 4 3" xfId="206"/>
    <cellStyle name="Millares 3 4 4" xfId="372"/>
    <cellStyle name="Millares 3 5" xfId="60"/>
    <cellStyle name="Millares 3 5 2" xfId="134"/>
    <cellStyle name="Millares 3 5 2 2" xfId="298"/>
    <cellStyle name="Millares 3 5 2 3" xfId="464"/>
    <cellStyle name="Millares 3 5 3" xfId="225"/>
    <cellStyle name="Millares 3 5 4" xfId="391"/>
    <cellStyle name="Millares 3 6" xfId="78"/>
    <cellStyle name="Millares 3 6 2" xfId="152"/>
    <cellStyle name="Millares 3 6 2 2" xfId="316"/>
    <cellStyle name="Millares 3 6 2 3" xfId="482"/>
    <cellStyle name="Millares 3 6 3" xfId="243"/>
    <cellStyle name="Millares 3 6 4" xfId="409"/>
    <cellStyle name="Millares 3 7" xfId="97"/>
    <cellStyle name="Millares 3 7 2" xfId="261"/>
    <cellStyle name="Millares 3 7 3" xfId="427"/>
    <cellStyle name="Millares 3 8" xfId="170"/>
    <cellStyle name="Millares 3 8 2" xfId="334"/>
    <cellStyle name="Millares 3 8 3" xfId="500"/>
    <cellStyle name="Millares 3 9" xfId="188"/>
    <cellStyle name="Millares 4" xfId="7"/>
    <cellStyle name="Millares 4 10" xfId="355"/>
    <cellStyle name="Millares 4 2" xfId="31"/>
    <cellStyle name="Millares 4 2 2" xfId="50"/>
    <cellStyle name="Millares 4 2 2 2" xfId="124"/>
    <cellStyle name="Millares 4 2 2 2 2" xfId="288"/>
    <cellStyle name="Millares 4 2 2 2 3" xfId="454"/>
    <cellStyle name="Millares 4 2 2 3" xfId="215"/>
    <cellStyle name="Millares 4 2 2 4" xfId="381"/>
    <cellStyle name="Millares 4 2 3" xfId="69"/>
    <cellStyle name="Millares 4 2 3 2" xfId="143"/>
    <cellStyle name="Millares 4 2 3 2 2" xfId="307"/>
    <cellStyle name="Millares 4 2 3 2 3" xfId="473"/>
    <cellStyle name="Millares 4 2 3 3" xfId="234"/>
    <cellStyle name="Millares 4 2 3 4" xfId="400"/>
    <cellStyle name="Millares 4 2 4" xfId="87"/>
    <cellStyle name="Millares 4 2 4 2" xfId="161"/>
    <cellStyle name="Millares 4 2 4 2 2" xfId="325"/>
    <cellStyle name="Millares 4 2 4 2 3" xfId="491"/>
    <cellStyle name="Millares 4 2 4 3" xfId="252"/>
    <cellStyle name="Millares 4 2 4 4" xfId="418"/>
    <cellStyle name="Millares 4 2 5" xfId="106"/>
    <cellStyle name="Millares 4 2 5 2" xfId="270"/>
    <cellStyle name="Millares 4 2 5 3" xfId="436"/>
    <cellStyle name="Millares 4 2 6" xfId="179"/>
    <cellStyle name="Millares 4 2 6 2" xfId="343"/>
    <cellStyle name="Millares 4 2 6 3" xfId="509"/>
    <cellStyle name="Millares 4 2 7" xfId="197"/>
    <cellStyle name="Millares 4 2 8" xfId="363"/>
    <cellStyle name="Millares 4 3" xfId="38"/>
    <cellStyle name="Millares 4 3 2" xfId="56"/>
    <cellStyle name="Millares 4 3 2 2" xfId="130"/>
    <cellStyle name="Millares 4 3 2 2 2" xfId="294"/>
    <cellStyle name="Millares 4 3 2 2 3" xfId="460"/>
    <cellStyle name="Millares 4 3 2 3" xfId="221"/>
    <cellStyle name="Millares 4 3 2 4" xfId="387"/>
    <cellStyle name="Millares 4 3 3" xfId="75"/>
    <cellStyle name="Millares 4 3 3 2" xfId="149"/>
    <cellStyle name="Millares 4 3 3 2 2" xfId="313"/>
    <cellStyle name="Millares 4 3 3 2 3" xfId="479"/>
    <cellStyle name="Millares 4 3 3 3" xfId="240"/>
    <cellStyle name="Millares 4 3 3 4" xfId="406"/>
    <cellStyle name="Millares 4 3 4" xfId="93"/>
    <cellStyle name="Millares 4 3 4 2" xfId="167"/>
    <cellStyle name="Millares 4 3 4 2 2" xfId="331"/>
    <cellStyle name="Millares 4 3 4 2 3" xfId="497"/>
    <cellStyle name="Millares 4 3 4 3" xfId="258"/>
    <cellStyle name="Millares 4 3 4 4" xfId="424"/>
    <cellStyle name="Millares 4 3 5" xfId="112"/>
    <cellStyle name="Millares 4 3 5 2" xfId="276"/>
    <cellStyle name="Millares 4 3 5 3" xfId="442"/>
    <cellStyle name="Millares 4 3 6" xfId="185"/>
    <cellStyle name="Millares 4 3 6 2" xfId="349"/>
    <cellStyle name="Millares 4 3 6 3" xfId="515"/>
    <cellStyle name="Millares 4 3 7" xfId="203"/>
    <cellStyle name="Millares 4 3 8" xfId="369"/>
    <cellStyle name="Millares 4 4" xfId="42"/>
    <cellStyle name="Millares 4 4 2" xfId="116"/>
    <cellStyle name="Millares 4 4 2 2" xfId="280"/>
    <cellStyle name="Millares 4 4 2 3" xfId="446"/>
    <cellStyle name="Millares 4 4 3" xfId="207"/>
    <cellStyle name="Millares 4 4 4" xfId="373"/>
    <cellStyle name="Millares 4 5" xfId="61"/>
    <cellStyle name="Millares 4 5 2" xfId="135"/>
    <cellStyle name="Millares 4 5 2 2" xfId="299"/>
    <cellStyle name="Millares 4 5 2 3" xfId="465"/>
    <cellStyle name="Millares 4 5 3" xfId="226"/>
    <cellStyle name="Millares 4 5 4" xfId="392"/>
    <cellStyle name="Millares 4 6" xfId="79"/>
    <cellStyle name="Millares 4 6 2" xfId="153"/>
    <cellStyle name="Millares 4 6 2 2" xfId="317"/>
    <cellStyle name="Millares 4 6 2 3" xfId="483"/>
    <cellStyle name="Millares 4 6 3" xfId="244"/>
    <cellStyle name="Millares 4 6 4" xfId="410"/>
    <cellStyle name="Millares 4 7" xfId="98"/>
    <cellStyle name="Millares 4 7 2" xfId="262"/>
    <cellStyle name="Millares 4 7 3" xfId="428"/>
    <cellStyle name="Millares 4 8" xfId="171"/>
    <cellStyle name="Millares 4 8 2" xfId="335"/>
    <cellStyle name="Millares 4 8 3" xfId="501"/>
    <cellStyle name="Millares 4 9" xfId="189"/>
    <cellStyle name="Millares 5" xfId="21"/>
    <cellStyle name="Millares 5 2" xfId="34"/>
    <cellStyle name="Millares 5 2 2" xfId="52"/>
    <cellStyle name="Millares 5 2 2 2" xfId="126"/>
    <cellStyle name="Millares 5 2 2 2 2" xfId="290"/>
    <cellStyle name="Millares 5 2 2 2 3" xfId="456"/>
    <cellStyle name="Millares 5 2 2 3" xfId="217"/>
    <cellStyle name="Millares 5 2 2 4" xfId="383"/>
    <cellStyle name="Millares 5 2 3" xfId="71"/>
    <cellStyle name="Millares 5 2 3 2" xfId="145"/>
    <cellStyle name="Millares 5 2 3 2 2" xfId="309"/>
    <cellStyle name="Millares 5 2 3 2 3" xfId="475"/>
    <cellStyle name="Millares 5 2 3 3" xfId="236"/>
    <cellStyle name="Millares 5 2 3 4" xfId="402"/>
    <cellStyle name="Millares 5 2 4" xfId="89"/>
    <cellStyle name="Millares 5 2 4 2" xfId="163"/>
    <cellStyle name="Millares 5 2 4 2 2" xfId="327"/>
    <cellStyle name="Millares 5 2 4 2 3" xfId="493"/>
    <cellStyle name="Millares 5 2 4 3" xfId="254"/>
    <cellStyle name="Millares 5 2 4 4" xfId="420"/>
    <cellStyle name="Millares 5 2 5" xfId="108"/>
    <cellStyle name="Millares 5 2 5 2" xfId="272"/>
    <cellStyle name="Millares 5 2 5 3" xfId="438"/>
    <cellStyle name="Millares 5 2 6" xfId="181"/>
    <cellStyle name="Millares 5 2 6 2" xfId="345"/>
    <cellStyle name="Millares 5 2 6 3" xfId="511"/>
    <cellStyle name="Millares 5 2 7" xfId="199"/>
    <cellStyle name="Millares 5 2 8" xfId="365"/>
    <cellStyle name="Millares 5 3" xfId="44"/>
    <cellStyle name="Millares 5 3 2" xfId="118"/>
    <cellStyle name="Millares 5 3 2 2" xfId="282"/>
    <cellStyle name="Millares 5 3 2 3" xfId="448"/>
    <cellStyle name="Millares 5 3 3" xfId="209"/>
    <cellStyle name="Millares 5 3 4" xfId="375"/>
    <cellStyle name="Millares 5 4" xfId="63"/>
    <cellStyle name="Millares 5 4 2" xfId="137"/>
    <cellStyle name="Millares 5 4 2 2" xfId="301"/>
    <cellStyle name="Millares 5 4 2 3" xfId="467"/>
    <cellStyle name="Millares 5 4 3" xfId="228"/>
    <cellStyle name="Millares 5 4 4" xfId="394"/>
    <cellStyle name="Millares 5 5" xfId="81"/>
    <cellStyle name="Millares 5 5 2" xfId="155"/>
    <cellStyle name="Millares 5 5 2 2" xfId="319"/>
    <cellStyle name="Millares 5 5 2 3" xfId="485"/>
    <cellStyle name="Millares 5 5 3" xfId="246"/>
    <cellStyle name="Millares 5 5 4" xfId="412"/>
    <cellStyle name="Millares 5 6" xfId="100"/>
    <cellStyle name="Millares 5 6 2" xfId="264"/>
    <cellStyle name="Millares 5 6 3" xfId="430"/>
    <cellStyle name="Millares 5 7" xfId="173"/>
    <cellStyle name="Millares 5 7 2" xfId="337"/>
    <cellStyle name="Millares 5 7 3" xfId="503"/>
    <cellStyle name="Millares 5 8" xfId="191"/>
    <cellStyle name="Millares 5 9" xfId="357"/>
    <cellStyle name="Millares 6" xfId="26"/>
    <cellStyle name="Millares 6 2" xfId="35"/>
    <cellStyle name="Millares 6 2 2" xfId="53"/>
    <cellStyle name="Millares 6 2 2 2" xfId="127"/>
    <cellStyle name="Millares 6 2 2 2 2" xfId="291"/>
    <cellStyle name="Millares 6 2 2 2 3" xfId="457"/>
    <cellStyle name="Millares 6 2 2 3" xfId="218"/>
    <cellStyle name="Millares 6 2 2 4" xfId="384"/>
    <cellStyle name="Millares 6 2 3" xfId="72"/>
    <cellStyle name="Millares 6 2 3 2" xfId="146"/>
    <cellStyle name="Millares 6 2 3 2 2" xfId="310"/>
    <cellStyle name="Millares 6 2 3 2 3" xfId="476"/>
    <cellStyle name="Millares 6 2 3 3" xfId="237"/>
    <cellStyle name="Millares 6 2 3 4" xfId="403"/>
    <cellStyle name="Millares 6 2 4" xfId="90"/>
    <cellStyle name="Millares 6 2 4 2" xfId="164"/>
    <cellStyle name="Millares 6 2 4 2 2" xfId="328"/>
    <cellStyle name="Millares 6 2 4 2 3" xfId="494"/>
    <cellStyle name="Millares 6 2 4 3" xfId="255"/>
    <cellStyle name="Millares 6 2 4 4" xfId="421"/>
    <cellStyle name="Millares 6 2 5" xfId="109"/>
    <cellStyle name="Millares 6 2 5 2" xfId="273"/>
    <cellStyle name="Millares 6 2 5 3" xfId="439"/>
    <cellStyle name="Millares 6 2 6" xfId="182"/>
    <cellStyle name="Millares 6 2 6 2" xfId="346"/>
    <cellStyle name="Millares 6 2 6 3" xfId="512"/>
    <cellStyle name="Millares 6 2 7" xfId="200"/>
    <cellStyle name="Millares 6 2 8" xfId="366"/>
    <cellStyle name="Millares 6 3" xfId="47"/>
    <cellStyle name="Millares 6 3 2" xfId="121"/>
    <cellStyle name="Millares 6 3 2 2" xfId="285"/>
    <cellStyle name="Millares 6 3 2 3" xfId="451"/>
    <cellStyle name="Millares 6 3 3" xfId="212"/>
    <cellStyle name="Millares 6 3 4" xfId="378"/>
    <cellStyle name="Millares 6 4" xfId="66"/>
    <cellStyle name="Millares 6 4 2" xfId="140"/>
    <cellStyle name="Millares 6 4 2 2" xfId="304"/>
    <cellStyle name="Millares 6 4 2 3" xfId="470"/>
    <cellStyle name="Millares 6 4 3" xfId="231"/>
    <cellStyle name="Millares 6 4 4" xfId="397"/>
    <cellStyle name="Millares 6 5" xfId="84"/>
    <cellStyle name="Millares 6 5 2" xfId="158"/>
    <cellStyle name="Millares 6 5 2 2" xfId="322"/>
    <cellStyle name="Millares 6 5 2 3" xfId="488"/>
    <cellStyle name="Millares 6 5 3" xfId="249"/>
    <cellStyle name="Millares 6 5 4" xfId="415"/>
    <cellStyle name="Millares 6 6" xfId="103"/>
    <cellStyle name="Millares 6 6 2" xfId="267"/>
    <cellStyle name="Millares 6 6 3" xfId="433"/>
    <cellStyle name="Millares 6 7" xfId="176"/>
    <cellStyle name="Millares 6 7 2" xfId="340"/>
    <cellStyle name="Millares 6 7 3" xfId="506"/>
    <cellStyle name="Millares 6 8" xfId="194"/>
    <cellStyle name="Millares 6 9" xfId="360"/>
    <cellStyle name="Millares 7" xfId="23"/>
    <cellStyle name="Millares 7 2" xfId="45"/>
    <cellStyle name="Millares 7 2 2" xfId="119"/>
    <cellStyle name="Millares 7 2 2 2" xfId="283"/>
    <cellStyle name="Millares 7 2 2 3" xfId="449"/>
    <cellStyle name="Millares 7 2 3" xfId="210"/>
    <cellStyle name="Millares 7 2 4" xfId="376"/>
    <cellStyle name="Millares 7 3" xfId="64"/>
    <cellStyle name="Millares 7 3 2" xfId="138"/>
    <cellStyle name="Millares 7 3 2 2" xfId="302"/>
    <cellStyle name="Millares 7 3 2 3" xfId="468"/>
    <cellStyle name="Millares 7 3 3" xfId="229"/>
    <cellStyle name="Millares 7 3 4" xfId="395"/>
    <cellStyle name="Millares 7 4" xfId="82"/>
    <cellStyle name="Millares 7 4 2" xfId="156"/>
    <cellStyle name="Millares 7 4 2 2" xfId="320"/>
    <cellStyle name="Millares 7 4 2 3" xfId="486"/>
    <cellStyle name="Millares 7 4 3" xfId="247"/>
    <cellStyle name="Millares 7 4 4" xfId="413"/>
    <cellStyle name="Millares 7 5" xfId="101"/>
    <cellStyle name="Millares 7 5 2" xfId="265"/>
    <cellStyle name="Millares 7 5 3" xfId="431"/>
    <cellStyle name="Millares 7 6" xfId="174"/>
    <cellStyle name="Millares 7 6 2" xfId="338"/>
    <cellStyle name="Millares 7 6 3" xfId="504"/>
    <cellStyle name="Millares 7 7" xfId="192"/>
    <cellStyle name="Millares 7 8" xfId="358"/>
    <cellStyle name="Millares 8" xfId="24"/>
    <cellStyle name="Millares 8 2" xfId="46"/>
    <cellStyle name="Millares 8 2 2" xfId="120"/>
    <cellStyle name="Millares 8 2 2 2" xfId="284"/>
    <cellStyle name="Millares 8 2 2 3" xfId="450"/>
    <cellStyle name="Millares 8 2 3" xfId="211"/>
    <cellStyle name="Millares 8 2 4" xfId="377"/>
    <cellStyle name="Millares 8 3" xfId="65"/>
    <cellStyle name="Millares 8 3 2" xfId="139"/>
    <cellStyle name="Millares 8 3 2 2" xfId="303"/>
    <cellStyle name="Millares 8 3 2 3" xfId="469"/>
    <cellStyle name="Millares 8 3 3" xfId="230"/>
    <cellStyle name="Millares 8 3 4" xfId="396"/>
    <cellStyle name="Millares 8 4" xfId="83"/>
    <cellStyle name="Millares 8 4 2" xfId="157"/>
    <cellStyle name="Millares 8 4 2 2" xfId="321"/>
    <cellStyle name="Millares 8 4 2 3" xfId="487"/>
    <cellStyle name="Millares 8 4 3" xfId="248"/>
    <cellStyle name="Millares 8 4 4" xfId="414"/>
    <cellStyle name="Millares 8 5" xfId="102"/>
    <cellStyle name="Millares 8 5 2" xfId="266"/>
    <cellStyle name="Millares 8 5 3" xfId="432"/>
    <cellStyle name="Millares 8 6" xfId="175"/>
    <cellStyle name="Millares 8 6 2" xfId="339"/>
    <cellStyle name="Millares 8 6 3" xfId="505"/>
    <cellStyle name="Millares 8 7" xfId="193"/>
    <cellStyle name="Millares 8 8" xfId="359"/>
    <cellStyle name="Moneda" xfId="8" builtinId="4"/>
    <cellStyle name="Moneda [0]" xfId="58" builtinId="7"/>
    <cellStyle name="Moneda [0] 2" xfId="9"/>
    <cellStyle name="Moneda [0] 3" xfId="32"/>
    <cellStyle name="Moneda [0] 4" xfId="132"/>
    <cellStyle name="Moneda [0] 4 2" xfId="296"/>
    <cellStyle name="Moneda [0] 4 3" xfId="462"/>
    <cellStyle name="Moneda [0] 5" xfId="223"/>
    <cellStyle name="Moneda [0] 6" xfId="389"/>
    <cellStyle name="Moneda 2" xfId="10"/>
    <cellStyle name="Moneda 3" xfId="11"/>
    <cellStyle name="Moneda 4" xfId="12"/>
    <cellStyle name="Moneda 5" xfId="13"/>
    <cellStyle name="Moneda 5 10" xfId="356"/>
    <cellStyle name="Moneda 5 2" xfId="33"/>
    <cellStyle name="Moneda 5 2 2" xfId="51"/>
    <cellStyle name="Moneda 5 2 2 2" xfId="125"/>
    <cellStyle name="Moneda 5 2 2 2 2" xfId="289"/>
    <cellStyle name="Moneda 5 2 2 2 3" xfId="455"/>
    <cellStyle name="Moneda 5 2 2 3" xfId="216"/>
    <cellStyle name="Moneda 5 2 2 4" xfId="382"/>
    <cellStyle name="Moneda 5 2 3" xfId="70"/>
    <cellStyle name="Moneda 5 2 3 2" xfId="144"/>
    <cellStyle name="Moneda 5 2 3 2 2" xfId="308"/>
    <cellStyle name="Moneda 5 2 3 2 3" xfId="474"/>
    <cellStyle name="Moneda 5 2 3 3" xfId="235"/>
    <cellStyle name="Moneda 5 2 3 4" xfId="401"/>
    <cellStyle name="Moneda 5 2 4" xfId="88"/>
    <cellStyle name="Moneda 5 2 4 2" xfId="162"/>
    <cellStyle name="Moneda 5 2 4 2 2" xfId="326"/>
    <cellStyle name="Moneda 5 2 4 2 3" xfId="492"/>
    <cellStyle name="Moneda 5 2 4 3" xfId="253"/>
    <cellStyle name="Moneda 5 2 4 4" xfId="419"/>
    <cellStyle name="Moneda 5 2 5" xfId="107"/>
    <cellStyle name="Moneda 5 2 5 2" xfId="271"/>
    <cellStyle name="Moneda 5 2 5 3" xfId="437"/>
    <cellStyle name="Moneda 5 2 6" xfId="180"/>
    <cellStyle name="Moneda 5 2 6 2" xfId="344"/>
    <cellStyle name="Moneda 5 2 6 3" xfId="510"/>
    <cellStyle name="Moneda 5 2 7" xfId="198"/>
    <cellStyle name="Moneda 5 2 8" xfId="364"/>
    <cellStyle name="Moneda 5 3" xfId="39"/>
    <cellStyle name="Moneda 5 3 2" xfId="57"/>
    <cellStyle name="Moneda 5 3 2 2" xfId="131"/>
    <cellStyle name="Moneda 5 3 2 2 2" xfId="295"/>
    <cellStyle name="Moneda 5 3 2 2 3" xfId="461"/>
    <cellStyle name="Moneda 5 3 2 3" xfId="222"/>
    <cellStyle name="Moneda 5 3 2 4" xfId="388"/>
    <cellStyle name="Moneda 5 3 3" xfId="76"/>
    <cellStyle name="Moneda 5 3 3 2" xfId="150"/>
    <cellStyle name="Moneda 5 3 3 2 2" xfId="314"/>
    <cellStyle name="Moneda 5 3 3 2 3" xfId="480"/>
    <cellStyle name="Moneda 5 3 3 3" xfId="241"/>
    <cellStyle name="Moneda 5 3 3 4" xfId="407"/>
    <cellStyle name="Moneda 5 3 4" xfId="94"/>
    <cellStyle name="Moneda 5 3 4 2" xfId="168"/>
    <cellStyle name="Moneda 5 3 4 2 2" xfId="332"/>
    <cellStyle name="Moneda 5 3 4 2 3" xfId="498"/>
    <cellStyle name="Moneda 5 3 4 3" xfId="259"/>
    <cellStyle name="Moneda 5 3 4 4" xfId="425"/>
    <cellStyle name="Moneda 5 3 5" xfId="113"/>
    <cellStyle name="Moneda 5 3 5 2" xfId="277"/>
    <cellStyle name="Moneda 5 3 5 3" xfId="443"/>
    <cellStyle name="Moneda 5 3 6" xfId="186"/>
    <cellStyle name="Moneda 5 3 6 2" xfId="350"/>
    <cellStyle name="Moneda 5 3 6 3" xfId="516"/>
    <cellStyle name="Moneda 5 3 7" xfId="204"/>
    <cellStyle name="Moneda 5 3 8" xfId="370"/>
    <cellStyle name="Moneda 5 4" xfId="43"/>
    <cellStyle name="Moneda 5 4 2" xfId="117"/>
    <cellStyle name="Moneda 5 4 2 2" xfId="281"/>
    <cellStyle name="Moneda 5 4 2 3" xfId="447"/>
    <cellStyle name="Moneda 5 4 3" xfId="208"/>
    <cellStyle name="Moneda 5 4 4" xfId="374"/>
    <cellStyle name="Moneda 5 5" xfId="62"/>
    <cellStyle name="Moneda 5 5 2" xfId="136"/>
    <cellStyle name="Moneda 5 5 2 2" xfId="300"/>
    <cellStyle name="Moneda 5 5 2 3" xfId="466"/>
    <cellStyle name="Moneda 5 5 3" xfId="227"/>
    <cellStyle name="Moneda 5 5 4" xfId="393"/>
    <cellStyle name="Moneda 5 6" xfId="80"/>
    <cellStyle name="Moneda 5 6 2" xfId="154"/>
    <cellStyle name="Moneda 5 6 2 2" xfId="318"/>
    <cellStyle name="Moneda 5 6 2 3" xfId="484"/>
    <cellStyle name="Moneda 5 6 3" xfId="245"/>
    <cellStyle name="Moneda 5 6 4" xfId="411"/>
    <cellStyle name="Moneda 5 7" xfId="99"/>
    <cellStyle name="Moneda 5 7 2" xfId="263"/>
    <cellStyle name="Moneda 5 7 3" xfId="429"/>
    <cellStyle name="Moneda 5 8" xfId="172"/>
    <cellStyle name="Moneda 5 8 2" xfId="336"/>
    <cellStyle name="Moneda 5 8 3" xfId="502"/>
    <cellStyle name="Moneda 5 9" xfId="190"/>
    <cellStyle name="Moneda 6" xfId="22"/>
    <cellStyle name="Moneda 7" xfId="25"/>
    <cellStyle name="Moneda 8" xfId="27"/>
    <cellStyle name="Moneda 9" xfId="28"/>
    <cellStyle name="Neutral" xfId="14" builtinId="28"/>
    <cellStyle name="Normal" xfId="0" builtinId="0"/>
    <cellStyle name="Normal 2" xfId="15"/>
    <cellStyle name="Normal 3" xfId="95"/>
    <cellStyle name="Normal 4" xfId="351"/>
    <cellStyle name="Normal 8" xfId="16"/>
    <cellStyle name="Porcentaje" xfId="17" builtinId="5"/>
    <cellStyle name="Porcentaje 2 2 2" xfId="18"/>
    <cellStyle name="Porcentual 2" xfId="19"/>
  </cellStyles>
  <dxfs count="84">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2" defaultPivotStyle="PivotStyleLight16"/>
  <colors>
    <mruColors>
      <color rgb="FFFFE3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aalmario@participacionbogota.gov.co" TargetMode="External"/><Relationship Id="rId21" Type="http://schemas.openxmlformats.org/officeDocument/2006/relationships/hyperlink" Target="mailto:cmelo@sdis.gov.co" TargetMode="External"/><Relationship Id="rId42" Type="http://schemas.openxmlformats.org/officeDocument/2006/relationships/hyperlink" Target="mailto:a1lopez@saludcapital.gov.co" TargetMode="External"/><Relationship Id="rId47" Type="http://schemas.openxmlformats.org/officeDocument/2006/relationships/hyperlink" Target="mailto:cvrodriguezv@alcaldiabogota.gov.co" TargetMode="External"/><Relationship Id="rId63" Type="http://schemas.openxmlformats.org/officeDocument/2006/relationships/hyperlink" Target="mailto:abadillo@sdmujer.gov.co/nacevedo@sdmujer.gov.co" TargetMode="External"/><Relationship Id="rId68" Type="http://schemas.openxmlformats.org/officeDocument/2006/relationships/hyperlink" Target="mailto:a1lopez@saludcapital.gov.co" TargetMode="External"/><Relationship Id="rId7" Type="http://schemas.openxmlformats.org/officeDocument/2006/relationships/hyperlink" Target="mailto:astrid.angulo@idartes.gov.co" TargetMode="External"/><Relationship Id="rId2" Type="http://schemas.openxmlformats.org/officeDocument/2006/relationships/hyperlink" Target="mailto:lmelom@sdis.gov.co" TargetMode="External"/><Relationship Id="rId16" Type="http://schemas.openxmlformats.org/officeDocument/2006/relationships/hyperlink" Target="mailto:astrid.angulo@idartes.gov.co" TargetMode="External"/><Relationship Id="rId29" Type="http://schemas.openxmlformats.org/officeDocument/2006/relationships/hyperlink" Target="mailto:a1lopez@saludcapital.gov.co" TargetMode="External"/><Relationship Id="rId11" Type="http://schemas.openxmlformats.org/officeDocument/2006/relationships/hyperlink" Target="mailto:astrid.angulo@idartes.gov.co" TargetMode="External"/><Relationship Id="rId24" Type="http://schemas.openxmlformats.org/officeDocument/2006/relationships/hyperlink" Target="mailto:orodriguezl@educacionbogota.gov.co" TargetMode="External"/><Relationship Id="rId32" Type="http://schemas.openxmlformats.org/officeDocument/2006/relationships/hyperlink" Target="mailto:a1lopez@saludcapital.gov.co" TargetMode="External"/><Relationship Id="rId37" Type="http://schemas.openxmlformats.org/officeDocument/2006/relationships/hyperlink" Target="mailto:a1lopez@saludcapital.gov.co" TargetMode="External"/><Relationship Id="rId40" Type="http://schemas.openxmlformats.org/officeDocument/2006/relationships/hyperlink" Target="mailto:a1lopez@saludcapital.gov.co" TargetMode="External"/><Relationship Id="rId45" Type="http://schemas.openxmlformats.org/officeDocument/2006/relationships/hyperlink" Target="mailto:mmalaver@movilidadbogota.gov.co" TargetMode="External"/><Relationship Id="rId53" Type="http://schemas.openxmlformats.org/officeDocument/2006/relationships/hyperlink" Target="mailto:abadillo@sdmujer.gov.co/nacevedo@sdmujer.gov.co" TargetMode="External"/><Relationship Id="rId58" Type="http://schemas.openxmlformats.org/officeDocument/2006/relationships/hyperlink" Target="mailto:abadillo@sdmujer.gov.co/nacevedo@sdmujer.gov.co" TargetMode="External"/><Relationship Id="rId66" Type="http://schemas.openxmlformats.org/officeDocument/2006/relationships/hyperlink" Target="mailto:a1lopez@saludcapital.gov.co" TargetMode="External"/><Relationship Id="rId5" Type="http://schemas.openxmlformats.org/officeDocument/2006/relationships/hyperlink" Target="mailto:lmelom@sdis.gov.co" TargetMode="External"/><Relationship Id="rId61" Type="http://schemas.openxmlformats.org/officeDocument/2006/relationships/hyperlink" Target="mailto:abadillo@sdmujer.gov.co/nacevedo@sdmujer.gov.co" TargetMode="External"/><Relationship Id="rId19" Type="http://schemas.openxmlformats.org/officeDocument/2006/relationships/hyperlink" Target="mailto:cmelo@sdis.gov.co" TargetMode="External"/><Relationship Id="rId14" Type="http://schemas.openxmlformats.org/officeDocument/2006/relationships/hyperlink" Target="mailto:astrid.angulo@idartes.gov.co" TargetMode="External"/><Relationship Id="rId22" Type="http://schemas.openxmlformats.org/officeDocument/2006/relationships/hyperlink" Target="mailto:vtorresm1@educacionbogota.gov.co" TargetMode="External"/><Relationship Id="rId27" Type="http://schemas.openxmlformats.org/officeDocument/2006/relationships/hyperlink" Target="mailto:jgonzalez@participacionbogota.gov.co" TargetMode="External"/><Relationship Id="rId30" Type="http://schemas.openxmlformats.org/officeDocument/2006/relationships/hyperlink" Target="mailto:a1lopez@saludcapital.gov.co" TargetMode="External"/><Relationship Id="rId35" Type="http://schemas.openxmlformats.org/officeDocument/2006/relationships/hyperlink" Target="mailto:a1lopez@saludcapital.gov.co" TargetMode="External"/><Relationship Id="rId43" Type="http://schemas.openxmlformats.org/officeDocument/2006/relationships/hyperlink" Target="mailto:a1lopez@saludcapital.gov.co" TargetMode="External"/><Relationship Id="rId48" Type="http://schemas.openxmlformats.org/officeDocument/2006/relationships/hyperlink" Target="mailto:cvrodriguezv@alcaldiabogota.gov.co" TargetMode="External"/><Relationship Id="rId56" Type="http://schemas.openxmlformats.org/officeDocument/2006/relationships/hyperlink" Target="mailto:abadillo@sdmujer.gov.co/nacevedo@sdmujer.gov.co" TargetMode="External"/><Relationship Id="rId64" Type="http://schemas.openxmlformats.org/officeDocument/2006/relationships/hyperlink" Target="mailto:abadillo@sdmujer.gov.co/nacevedo@sdmujer.gov.co" TargetMode="External"/><Relationship Id="rId69" Type="http://schemas.openxmlformats.org/officeDocument/2006/relationships/printerSettings" Target="../printerSettings/printerSettings1.bin"/><Relationship Id="rId8" Type="http://schemas.openxmlformats.org/officeDocument/2006/relationships/hyperlink" Target="mailto:astrid.angulo@idartes.gov.co" TargetMode="External"/><Relationship Id="rId51" Type="http://schemas.openxmlformats.org/officeDocument/2006/relationships/hyperlink" Target="mailto:abadillo@sdmujer.gov.co/nacevedo@sdmujer.gov.co" TargetMode="External"/><Relationship Id="rId3" Type="http://schemas.openxmlformats.org/officeDocument/2006/relationships/hyperlink" Target="mailto:lmelom@sdis.gov.co" TargetMode="External"/><Relationship Id="rId12" Type="http://schemas.openxmlformats.org/officeDocument/2006/relationships/hyperlink" Target="mailto:astrid.angulo@idartes.gov.co" TargetMode="External"/><Relationship Id="rId17" Type="http://schemas.openxmlformats.org/officeDocument/2006/relationships/hyperlink" Target="mailto:astrid.angulo@idartes.gov.co" TargetMode="External"/><Relationship Id="rId25" Type="http://schemas.openxmlformats.org/officeDocument/2006/relationships/hyperlink" Target="mailto:aalmario@participacionbogota.gov.co" TargetMode="External"/><Relationship Id="rId33" Type="http://schemas.openxmlformats.org/officeDocument/2006/relationships/hyperlink" Target="mailto:a1lopez@saludcapital.gov.co" TargetMode="External"/><Relationship Id="rId38" Type="http://schemas.openxmlformats.org/officeDocument/2006/relationships/hyperlink" Target="mailto:a1lopez@saludcapital.gov.co" TargetMode="External"/><Relationship Id="rId46" Type="http://schemas.openxmlformats.org/officeDocument/2006/relationships/hyperlink" Target="mailto:jorge.cordoba@habitatbogota.gov.co" TargetMode="External"/><Relationship Id="rId59" Type="http://schemas.openxmlformats.org/officeDocument/2006/relationships/hyperlink" Target="mailto:abadillo@sdmujer.gov.co/nacevedo@sdmujer.gov.co" TargetMode="External"/><Relationship Id="rId67" Type="http://schemas.openxmlformats.org/officeDocument/2006/relationships/hyperlink" Target="mailto:a1lopez@saludcapital.gov.co" TargetMode="External"/><Relationship Id="rId20" Type="http://schemas.openxmlformats.org/officeDocument/2006/relationships/hyperlink" Target="mailto:cmelo@sdis.gov.co" TargetMode="External"/><Relationship Id="rId41" Type="http://schemas.openxmlformats.org/officeDocument/2006/relationships/hyperlink" Target="mailto:a1lopez@saludcapital.gov.co" TargetMode="External"/><Relationship Id="rId54" Type="http://schemas.openxmlformats.org/officeDocument/2006/relationships/hyperlink" Target="mailto:abadillo@sdmujer.gov.co/nacevedo@sdmujer.gov.co" TargetMode="External"/><Relationship Id="rId62" Type="http://schemas.openxmlformats.org/officeDocument/2006/relationships/hyperlink" Target="mailto:abadillo@sdmujer.gov.co/nacevedo@sdmujer.gov.co" TargetMode="External"/><Relationship Id="rId1" Type="http://schemas.openxmlformats.org/officeDocument/2006/relationships/hyperlink" Target="mailto:lmelom@sdis.gov.co" TargetMode="External"/><Relationship Id="rId6" Type="http://schemas.openxmlformats.org/officeDocument/2006/relationships/hyperlink" Target="mailto:astrid.angulo@idartes.gov.co" TargetMode="External"/><Relationship Id="rId15" Type="http://schemas.openxmlformats.org/officeDocument/2006/relationships/hyperlink" Target="mailto:astrid.angulo@idartes.gov.co" TargetMode="External"/><Relationship Id="rId23" Type="http://schemas.openxmlformats.org/officeDocument/2006/relationships/hyperlink" Target="mailto:vtorresm1@educacionbogota.gov.co" TargetMode="External"/><Relationship Id="rId28" Type="http://schemas.openxmlformats.org/officeDocument/2006/relationships/hyperlink" Target="mailto:jgonzalez@participacionbogota.gov.co" TargetMode="External"/><Relationship Id="rId36" Type="http://schemas.openxmlformats.org/officeDocument/2006/relationships/hyperlink" Target="mailto:a1lopez@saludcapital.gov.co" TargetMode="External"/><Relationship Id="rId49" Type="http://schemas.openxmlformats.org/officeDocument/2006/relationships/hyperlink" Target="mailto:cvrodriguezv@alcaldiabogota.gov.co" TargetMode="External"/><Relationship Id="rId57" Type="http://schemas.openxmlformats.org/officeDocument/2006/relationships/hyperlink" Target="mailto:abadillo@sdmujer.gov.co/nacevedo@sdmujer.gov.co" TargetMode="External"/><Relationship Id="rId10" Type="http://schemas.openxmlformats.org/officeDocument/2006/relationships/hyperlink" Target="mailto:astrid.angulo@idartes.gov.co" TargetMode="External"/><Relationship Id="rId31" Type="http://schemas.openxmlformats.org/officeDocument/2006/relationships/hyperlink" Target="mailto:a1lopez@saludcapital.gov.co" TargetMode="External"/><Relationship Id="rId44" Type="http://schemas.openxmlformats.org/officeDocument/2006/relationships/hyperlink" Target="mailto:a1lopez@saludcapital.gov.co" TargetMode="External"/><Relationship Id="rId52" Type="http://schemas.openxmlformats.org/officeDocument/2006/relationships/hyperlink" Target="mailto:abadillo@sdmujer.gov.co/nacevedo@sdmujer.gov.co" TargetMode="External"/><Relationship Id="rId60" Type="http://schemas.openxmlformats.org/officeDocument/2006/relationships/hyperlink" Target="mailto:abadillo@sdmujer.gov.co/nacevedo@sdmujer.gov.co" TargetMode="External"/><Relationship Id="rId65" Type="http://schemas.openxmlformats.org/officeDocument/2006/relationships/hyperlink" Target="mailto:a1lopez@saludcapital.gov.co" TargetMode="External"/><Relationship Id="rId4" Type="http://schemas.openxmlformats.org/officeDocument/2006/relationships/hyperlink" Target="mailto:lmelom@sdis.gov.co" TargetMode="External"/><Relationship Id="rId9" Type="http://schemas.openxmlformats.org/officeDocument/2006/relationships/hyperlink" Target="mailto:astrid.angulo@idartes.gov.co" TargetMode="External"/><Relationship Id="rId13" Type="http://schemas.openxmlformats.org/officeDocument/2006/relationships/hyperlink" Target="mailto:astrid.angulo@idartes.gov.co" TargetMode="External"/><Relationship Id="rId18" Type="http://schemas.openxmlformats.org/officeDocument/2006/relationships/hyperlink" Target="mailto:cmelo@sdis.gov.co" TargetMode="External"/><Relationship Id="rId39" Type="http://schemas.openxmlformats.org/officeDocument/2006/relationships/hyperlink" Target="mailto:a1lopez@saludcapital.gov.co" TargetMode="External"/><Relationship Id="rId34" Type="http://schemas.openxmlformats.org/officeDocument/2006/relationships/hyperlink" Target="mailto:a1lopez@saludcapital.gov.co" TargetMode="External"/><Relationship Id="rId50" Type="http://schemas.openxmlformats.org/officeDocument/2006/relationships/hyperlink" Target="mailto:abadillo@sdmujer.gov.co/nacevedo@sdmujer.gov.co" TargetMode="External"/><Relationship Id="rId55" Type="http://schemas.openxmlformats.org/officeDocument/2006/relationships/hyperlink" Target="mailto:abadillo@sdmujer.gov.co/nacevedo@sdmujer.gov.co"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a1lopez@saludcapital.gov.co" TargetMode="External"/><Relationship Id="rId18" Type="http://schemas.openxmlformats.org/officeDocument/2006/relationships/hyperlink" Target="mailto:jgonzalez@participacionbogota.gov.co" TargetMode="External"/><Relationship Id="rId26" Type="http://schemas.openxmlformats.org/officeDocument/2006/relationships/hyperlink" Target="mailto:astrid.angulo@idartes.gov.co" TargetMode="External"/><Relationship Id="rId39" Type="http://schemas.openxmlformats.org/officeDocument/2006/relationships/hyperlink" Target="mailto:a1lopez@saludcapital.gov.co" TargetMode="External"/><Relationship Id="rId21" Type="http://schemas.openxmlformats.org/officeDocument/2006/relationships/hyperlink" Target="mailto:cvrodriguezv@alcaldiabogota.gov.co" TargetMode="External"/><Relationship Id="rId34" Type="http://schemas.openxmlformats.org/officeDocument/2006/relationships/hyperlink" Target="mailto:a1lopez@saludcapital.gov.co" TargetMode="External"/><Relationship Id="rId42" Type="http://schemas.openxmlformats.org/officeDocument/2006/relationships/hyperlink" Target="mailto:a1lopez@saludcapital.gov.co" TargetMode="External"/><Relationship Id="rId47" Type="http://schemas.openxmlformats.org/officeDocument/2006/relationships/hyperlink" Target="mailto:a1lopez@saludcapital.gov.co" TargetMode="External"/><Relationship Id="rId50" Type="http://schemas.openxmlformats.org/officeDocument/2006/relationships/hyperlink" Target="mailto:jorge.cordoba@habitatbogota.gov.co" TargetMode="External"/><Relationship Id="rId7" Type="http://schemas.openxmlformats.org/officeDocument/2006/relationships/hyperlink" Target="mailto:abadillo@sdmujer.gov.co/nacevedo@sdmujer.gov.co" TargetMode="External"/><Relationship Id="rId2" Type="http://schemas.openxmlformats.org/officeDocument/2006/relationships/hyperlink" Target="mailto:astrid.angulo@idartes.gov.co" TargetMode="External"/><Relationship Id="rId16" Type="http://schemas.openxmlformats.org/officeDocument/2006/relationships/hyperlink" Target="mailto:cvrodriguezv@alcaldiabogota.gov.co" TargetMode="External"/><Relationship Id="rId29" Type="http://schemas.openxmlformats.org/officeDocument/2006/relationships/hyperlink" Target="mailto:astrid.angulo@idartes.gov.co" TargetMode="External"/><Relationship Id="rId11" Type="http://schemas.openxmlformats.org/officeDocument/2006/relationships/hyperlink" Target="mailto:a1lopez@saludcapital.gov.co" TargetMode="External"/><Relationship Id="rId24" Type="http://schemas.openxmlformats.org/officeDocument/2006/relationships/hyperlink" Target="mailto:lmelom@sdis.gov.co" TargetMode="External"/><Relationship Id="rId32" Type="http://schemas.openxmlformats.org/officeDocument/2006/relationships/hyperlink" Target="mailto:astrid.angulo@idartes.gov.co" TargetMode="External"/><Relationship Id="rId37" Type="http://schemas.openxmlformats.org/officeDocument/2006/relationships/hyperlink" Target="mailto:a1lopez@saludcapital.gov.co" TargetMode="External"/><Relationship Id="rId40" Type="http://schemas.openxmlformats.org/officeDocument/2006/relationships/hyperlink" Target="mailto:a1lopez@saludcapital.gov.co" TargetMode="External"/><Relationship Id="rId45" Type="http://schemas.openxmlformats.org/officeDocument/2006/relationships/hyperlink" Target="mailto:a1lopez@saludcapital.gov.co" TargetMode="External"/><Relationship Id="rId53" Type="http://schemas.openxmlformats.org/officeDocument/2006/relationships/hyperlink" Target="mailto:abadillo@sdmujer.gov.co/nacevedo@sdmujer.gov.co" TargetMode="External"/><Relationship Id="rId5" Type="http://schemas.openxmlformats.org/officeDocument/2006/relationships/hyperlink" Target="mailto:abadillo@sdmujer.gov.co/nacevedo@sdmujer.gov.co" TargetMode="External"/><Relationship Id="rId10" Type="http://schemas.openxmlformats.org/officeDocument/2006/relationships/hyperlink" Target="mailto:aalmario@participacionbogota.gov.co" TargetMode="External"/><Relationship Id="rId19" Type="http://schemas.openxmlformats.org/officeDocument/2006/relationships/hyperlink" Target="mailto:jgonzalez@participacionbogota.gov.co" TargetMode="External"/><Relationship Id="rId31" Type="http://schemas.openxmlformats.org/officeDocument/2006/relationships/hyperlink" Target="mailto:astrid.angulo@idartes.gov.co" TargetMode="External"/><Relationship Id="rId44" Type="http://schemas.openxmlformats.org/officeDocument/2006/relationships/hyperlink" Target="mailto:a1lopez@saludcapital.gov.co" TargetMode="External"/><Relationship Id="rId52" Type="http://schemas.openxmlformats.org/officeDocument/2006/relationships/hyperlink" Target="mailto:abadillo@sdmujer.gov.co/nacevedo@sdmujer.gov.co" TargetMode="External"/><Relationship Id="rId4" Type="http://schemas.openxmlformats.org/officeDocument/2006/relationships/hyperlink" Target="mailto:abadillo@sdmujer.gov.co/nacevedo@sdmujer.gov.co" TargetMode="External"/><Relationship Id="rId9" Type="http://schemas.openxmlformats.org/officeDocument/2006/relationships/hyperlink" Target="mailto:abadillo@sdmujer.gov.co/nacevedo@sdmujer.gov.co" TargetMode="External"/><Relationship Id="rId14" Type="http://schemas.openxmlformats.org/officeDocument/2006/relationships/hyperlink" Target="mailto:a1lopez@saludcapital.gov.co" TargetMode="External"/><Relationship Id="rId22" Type="http://schemas.openxmlformats.org/officeDocument/2006/relationships/hyperlink" Target="mailto:abadillo@sdmujer.gov.co/nacevedo@sdmujer.gov.co" TargetMode="External"/><Relationship Id="rId27" Type="http://schemas.openxmlformats.org/officeDocument/2006/relationships/hyperlink" Target="mailto:astrid.angulo@idartes.gov.co" TargetMode="External"/><Relationship Id="rId30" Type="http://schemas.openxmlformats.org/officeDocument/2006/relationships/hyperlink" Target="mailto:astrid.angulo@idartes.gov.co" TargetMode="External"/><Relationship Id="rId35" Type="http://schemas.openxmlformats.org/officeDocument/2006/relationships/hyperlink" Target="mailto:a1lopez@saludcapital.gov.co" TargetMode="External"/><Relationship Id="rId43" Type="http://schemas.openxmlformats.org/officeDocument/2006/relationships/hyperlink" Target="mailto:a1lopez@saludcapital.gov.co" TargetMode="External"/><Relationship Id="rId48" Type="http://schemas.openxmlformats.org/officeDocument/2006/relationships/hyperlink" Target="mailto:a1lopez@saludcapital.gov.co" TargetMode="External"/><Relationship Id="rId8" Type="http://schemas.openxmlformats.org/officeDocument/2006/relationships/hyperlink" Target="mailto:abadillo@sdmujer.gov.co/nacevedo@sdmujer.gov.co" TargetMode="External"/><Relationship Id="rId51" Type="http://schemas.openxmlformats.org/officeDocument/2006/relationships/hyperlink" Target="mailto:abadillo@sdmujer.gov.co/nacevedo@sdmujer.gov.co" TargetMode="External"/><Relationship Id="rId3" Type="http://schemas.openxmlformats.org/officeDocument/2006/relationships/hyperlink" Target="mailto:astrid.angulo@idartes.gov.co" TargetMode="External"/><Relationship Id="rId12" Type="http://schemas.openxmlformats.org/officeDocument/2006/relationships/hyperlink" Target="mailto:a1lopez@saludcapital.gov.co" TargetMode="External"/><Relationship Id="rId17" Type="http://schemas.openxmlformats.org/officeDocument/2006/relationships/hyperlink" Target="mailto:cvrodriguezv@alcaldiabogota.gov.co" TargetMode="External"/><Relationship Id="rId25" Type="http://schemas.openxmlformats.org/officeDocument/2006/relationships/hyperlink" Target="mailto:astrid.angulo@idartes.gov.co" TargetMode="External"/><Relationship Id="rId33" Type="http://schemas.openxmlformats.org/officeDocument/2006/relationships/hyperlink" Target="mailto:cmelo@sdis.gov.co" TargetMode="External"/><Relationship Id="rId38" Type="http://schemas.openxmlformats.org/officeDocument/2006/relationships/hyperlink" Target="mailto:a1lopez@saludcapital.gov.co" TargetMode="External"/><Relationship Id="rId46" Type="http://schemas.openxmlformats.org/officeDocument/2006/relationships/hyperlink" Target="mailto:a1lopez@saludcapital.gov.co" TargetMode="External"/><Relationship Id="rId20" Type="http://schemas.openxmlformats.org/officeDocument/2006/relationships/hyperlink" Target="mailto:aalmario@participacionbogota.gov.co" TargetMode="External"/><Relationship Id="rId41" Type="http://schemas.openxmlformats.org/officeDocument/2006/relationships/hyperlink" Target="mailto:a1lopez@saludcapital.gov.co" TargetMode="External"/><Relationship Id="rId54" Type="http://schemas.openxmlformats.org/officeDocument/2006/relationships/printerSettings" Target="../printerSettings/printerSettings2.bin"/><Relationship Id="rId1" Type="http://schemas.openxmlformats.org/officeDocument/2006/relationships/hyperlink" Target="mailto:lmelom@sdis.gov.co" TargetMode="External"/><Relationship Id="rId6" Type="http://schemas.openxmlformats.org/officeDocument/2006/relationships/hyperlink" Target="mailto:vtorresm1@educacionbogota.gov.co" TargetMode="External"/><Relationship Id="rId15" Type="http://schemas.openxmlformats.org/officeDocument/2006/relationships/hyperlink" Target="mailto:lmelom@sdis.gov.co" TargetMode="External"/><Relationship Id="rId23" Type="http://schemas.openxmlformats.org/officeDocument/2006/relationships/hyperlink" Target="mailto:lmelom@sdis.gov.co" TargetMode="External"/><Relationship Id="rId28" Type="http://schemas.openxmlformats.org/officeDocument/2006/relationships/hyperlink" Target="mailto:astrid.angulo@idartes.gov.co" TargetMode="External"/><Relationship Id="rId36" Type="http://schemas.openxmlformats.org/officeDocument/2006/relationships/hyperlink" Target="mailto:a1lopez@saludcapital.gov.co" TargetMode="External"/><Relationship Id="rId49" Type="http://schemas.openxmlformats.org/officeDocument/2006/relationships/hyperlink" Target="mailto:a1lopez@saludcapital.gov.co"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11"/>
  <sheetViews>
    <sheetView zoomScale="59" zoomScaleNormal="59" workbookViewId="0">
      <selection sqref="A1:XFD1048576"/>
    </sheetView>
  </sheetViews>
  <sheetFormatPr baseColWidth="10" defaultColWidth="10.85546875" defaultRowHeight="12.75"/>
  <cols>
    <col min="1" max="1" width="6.7109375" style="123" customWidth="1"/>
    <col min="2" max="2" width="40.140625" style="123" customWidth="1"/>
    <col min="3" max="3" width="13.7109375" style="123" customWidth="1"/>
    <col min="4" max="4" width="46.28515625" style="123" customWidth="1"/>
    <col min="5" max="5" width="37.42578125" style="123" customWidth="1"/>
    <col min="6" max="6" width="17.42578125" style="123" customWidth="1"/>
    <col min="7" max="7" width="16.28515625" style="123" customWidth="1"/>
    <col min="8" max="8" width="19.42578125" style="123" customWidth="1"/>
    <col min="9" max="9" width="16.7109375" style="123" customWidth="1"/>
    <col min="10" max="10" width="21.28515625" style="123" customWidth="1"/>
    <col min="11" max="11" width="34.42578125" style="123" customWidth="1"/>
    <col min="12" max="12" width="19.7109375" style="123" customWidth="1"/>
    <col min="13" max="13" width="20.42578125" style="123" customWidth="1"/>
    <col min="14" max="14" width="28.42578125" style="123" customWidth="1"/>
    <col min="15" max="15" width="29.28515625" style="123" customWidth="1"/>
    <col min="16" max="16" width="24.7109375" style="123" customWidth="1"/>
    <col min="17" max="17" width="17.140625" style="123" customWidth="1"/>
    <col min="18" max="18" width="19" style="123" customWidth="1"/>
    <col min="19" max="19" width="21" style="123" customWidth="1"/>
    <col min="20" max="20" width="20.42578125" style="123" customWidth="1"/>
    <col min="21" max="21" width="22.28515625" style="123" customWidth="1"/>
    <col min="22" max="22" width="21.7109375" style="123" customWidth="1"/>
    <col min="23" max="24" width="20.42578125" style="123" customWidth="1"/>
    <col min="25" max="25" width="21.42578125" style="123" customWidth="1"/>
    <col min="26" max="26" width="19" style="123" customWidth="1"/>
    <col min="27" max="27" width="19.42578125" style="123" customWidth="1"/>
    <col min="28" max="28" width="26.42578125" style="123" customWidth="1"/>
    <col min="29" max="29" width="24.140625" style="123" customWidth="1"/>
    <col min="30" max="30" width="26.42578125" style="123" customWidth="1"/>
    <col min="31" max="31" width="19.28515625" style="123" customWidth="1"/>
    <col min="32" max="32" width="19" style="123" customWidth="1"/>
    <col min="33" max="33" width="42.28515625" style="123" customWidth="1"/>
    <col min="34" max="34" width="21.140625" style="124" customWidth="1"/>
    <col min="35" max="35" width="18.85546875" style="123" customWidth="1"/>
    <col min="36" max="36" width="20" style="123" customWidth="1"/>
    <col min="37" max="37" width="42.140625" style="123" customWidth="1"/>
    <col min="38" max="38" width="23.42578125" style="123" customWidth="1"/>
    <col min="39" max="39" width="15.85546875" style="123" customWidth="1"/>
    <col min="40" max="40" width="17.42578125" style="123" customWidth="1"/>
    <col min="41" max="43" width="30.7109375" style="123" customWidth="1"/>
    <col min="44" max="44" width="30" style="123" customWidth="1"/>
    <col min="45" max="45" width="30.7109375" style="123" customWidth="1"/>
    <col min="46" max="46" width="29.140625" style="123" customWidth="1"/>
    <col min="47" max="47" width="32.42578125" style="123" customWidth="1"/>
    <col min="48" max="49" width="29.7109375" style="123" customWidth="1"/>
    <col min="50" max="50" width="23.42578125" style="123" customWidth="1"/>
    <col min="51" max="51" width="19.42578125" style="123" customWidth="1"/>
    <col min="52" max="52" width="30.85546875" style="123" customWidth="1"/>
    <col min="53" max="53" width="24.42578125" style="123" customWidth="1"/>
    <col min="54" max="54" width="20.85546875" style="123" customWidth="1"/>
    <col min="55" max="55" width="19.85546875" style="123" customWidth="1"/>
    <col min="56" max="56" width="19.140625" style="123" customWidth="1"/>
    <col min="57" max="57" width="54.42578125" style="123" customWidth="1"/>
    <col min="58" max="16384" width="10.85546875" style="123"/>
  </cols>
  <sheetData>
    <row r="1" spans="1:58" ht="19.5" customHeight="1">
      <c r="A1" s="41"/>
      <c r="B1" s="169"/>
      <c r="C1" s="169"/>
      <c r="D1" s="169"/>
      <c r="E1" s="169"/>
      <c r="F1" s="517" t="s">
        <v>72</v>
      </c>
      <c r="G1" s="517"/>
      <c r="H1" s="517"/>
      <c r="I1" s="517"/>
      <c r="J1" s="517"/>
      <c r="K1" s="517"/>
      <c r="L1" s="517"/>
      <c r="M1" s="517"/>
      <c r="N1" s="517"/>
      <c r="O1" s="517"/>
      <c r="P1" s="517"/>
      <c r="Q1" s="517"/>
      <c r="R1" s="517"/>
      <c r="S1" s="517"/>
      <c r="T1" s="517"/>
      <c r="U1" s="517"/>
      <c r="V1" s="517"/>
      <c r="W1" s="517"/>
      <c r="X1" s="517"/>
      <c r="Y1" s="517"/>
      <c r="Z1" s="517"/>
      <c r="AA1" s="517"/>
      <c r="AB1" s="517"/>
      <c r="AC1" s="517"/>
      <c r="AD1" s="517"/>
      <c r="AE1" s="517"/>
      <c r="AF1" s="517"/>
      <c r="AG1" s="517"/>
      <c r="AH1" s="517"/>
      <c r="AI1" s="517"/>
      <c r="AJ1" s="517"/>
      <c r="AK1" s="155"/>
      <c r="AL1" s="155"/>
      <c r="AM1" s="155"/>
      <c r="AN1" s="155"/>
      <c r="AO1" s="155"/>
      <c r="AP1" s="254"/>
      <c r="AQ1" s="155"/>
      <c r="AR1" s="155"/>
      <c r="AS1" s="155"/>
      <c r="AT1" s="41"/>
      <c r="AU1" s="41"/>
      <c r="AV1" s="41"/>
      <c r="AW1" s="41"/>
      <c r="AX1" s="41"/>
      <c r="AY1" s="41"/>
      <c r="AZ1" s="41"/>
      <c r="BA1" s="41"/>
      <c r="BB1" s="41"/>
      <c r="BC1" s="41"/>
      <c r="BD1" s="41"/>
    </row>
    <row r="2" spans="1:58" ht="20.100000000000001" customHeight="1">
      <c r="A2" s="41"/>
      <c r="B2" s="170" t="s">
        <v>76</v>
      </c>
      <c r="C2" s="170"/>
      <c r="D2" s="518" t="s">
        <v>451</v>
      </c>
      <c r="E2" s="518"/>
      <c r="F2" s="517"/>
      <c r="G2" s="517"/>
      <c r="H2" s="517"/>
      <c r="I2" s="517"/>
      <c r="J2" s="517"/>
      <c r="K2" s="517"/>
      <c r="L2" s="517"/>
      <c r="M2" s="517"/>
      <c r="N2" s="517"/>
      <c r="O2" s="517"/>
      <c r="P2" s="517"/>
      <c r="Q2" s="517"/>
      <c r="R2" s="517"/>
      <c r="S2" s="517"/>
      <c r="T2" s="517"/>
      <c r="U2" s="517"/>
      <c r="V2" s="517"/>
      <c r="W2" s="517"/>
      <c r="X2" s="517"/>
      <c r="Y2" s="517"/>
      <c r="Z2" s="517"/>
      <c r="AA2" s="517"/>
      <c r="AB2" s="517"/>
      <c r="AC2" s="517"/>
      <c r="AD2" s="517"/>
      <c r="AE2" s="517"/>
      <c r="AF2" s="517"/>
      <c r="AG2" s="517"/>
      <c r="AH2" s="517"/>
      <c r="AI2" s="517"/>
      <c r="AJ2" s="517"/>
      <c r="AK2" s="155"/>
      <c r="AL2" s="155"/>
      <c r="AM2" s="155"/>
      <c r="AN2" s="155"/>
      <c r="AO2" s="155"/>
      <c r="AP2" s="254"/>
      <c r="AQ2" s="155"/>
      <c r="AR2" s="155"/>
      <c r="AS2" s="155"/>
      <c r="AT2" s="41"/>
      <c r="AU2" s="41"/>
      <c r="AV2" s="41"/>
      <c r="AW2" s="41"/>
      <c r="AX2" s="41"/>
      <c r="AY2" s="41"/>
      <c r="AZ2" s="41"/>
      <c r="BA2" s="41"/>
      <c r="BB2" s="41"/>
      <c r="BC2" s="41"/>
      <c r="BD2" s="41"/>
    </row>
    <row r="3" spans="1:58" ht="20.100000000000001" customHeight="1">
      <c r="A3" s="41"/>
      <c r="B3" s="170" t="s">
        <v>73</v>
      </c>
      <c r="C3" s="171"/>
      <c r="D3" s="519" t="s">
        <v>841</v>
      </c>
      <c r="E3" s="519"/>
      <c r="F3" s="517"/>
      <c r="G3" s="517"/>
      <c r="H3" s="517"/>
      <c r="I3" s="517"/>
      <c r="J3" s="517"/>
      <c r="K3" s="517"/>
      <c r="L3" s="517"/>
      <c r="M3" s="517"/>
      <c r="N3" s="517"/>
      <c r="O3" s="517"/>
      <c r="P3" s="517"/>
      <c r="Q3" s="517"/>
      <c r="R3" s="517"/>
      <c r="S3" s="517"/>
      <c r="T3" s="517"/>
      <c r="U3" s="517"/>
      <c r="V3" s="517"/>
      <c r="W3" s="517"/>
      <c r="X3" s="517"/>
      <c r="Y3" s="517"/>
      <c r="Z3" s="517"/>
      <c r="AA3" s="517"/>
      <c r="AB3" s="517"/>
      <c r="AC3" s="517"/>
      <c r="AD3" s="517"/>
      <c r="AE3" s="517"/>
      <c r="AF3" s="517"/>
      <c r="AG3" s="517"/>
      <c r="AH3" s="517"/>
      <c r="AI3" s="517"/>
      <c r="AJ3" s="517"/>
      <c r="AK3" s="155"/>
      <c r="AL3" s="155"/>
      <c r="AM3" s="155"/>
      <c r="AN3" s="155"/>
      <c r="AO3" s="155"/>
      <c r="AP3" s="254"/>
      <c r="AQ3" s="155"/>
      <c r="AR3" s="155"/>
      <c r="AS3" s="155"/>
      <c r="AT3" s="41"/>
      <c r="AU3" s="41"/>
      <c r="AV3" s="41"/>
      <c r="AW3" s="41"/>
      <c r="AX3" s="41"/>
      <c r="AY3" s="41"/>
      <c r="AZ3" s="41"/>
      <c r="BA3" s="41"/>
      <c r="BB3" s="41"/>
      <c r="BC3" s="41"/>
      <c r="BD3" s="41"/>
    </row>
    <row r="4" spans="1:58" ht="20.100000000000001" customHeight="1">
      <c r="A4" s="41"/>
      <c r="B4" s="170" t="s">
        <v>74</v>
      </c>
      <c r="C4" s="171"/>
      <c r="D4" s="520" t="s">
        <v>1135</v>
      </c>
      <c r="E4" s="520"/>
      <c r="F4" s="517"/>
      <c r="G4" s="517"/>
      <c r="H4" s="517"/>
      <c r="I4" s="517"/>
      <c r="J4" s="517"/>
      <c r="K4" s="517"/>
      <c r="L4" s="517"/>
      <c r="M4" s="517"/>
      <c r="N4" s="517"/>
      <c r="O4" s="517"/>
      <c r="P4" s="517"/>
      <c r="Q4" s="517"/>
      <c r="R4" s="517"/>
      <c r="S4" s="517"/>
      <c r="T4" s="517"/>
      <c r="U4" s="517"/>
      <c r="V4" s="517"/>
      <c r="W4" s="517"/>
      <c r="X4" s="517"/>
      <c r="Y4" s="517"/>
      <c r="Z4" s="517"/>
      <c r="AA4" s="517"/>
      <c r="AB4" s="517"/>
      <c r="AC4" s="517"/>
      <c r="AD4" s="517"/>
      <c r="AE4" s="517"/>
      <c r="AF4" s="517"/>
      <c r="AG4" s="517"/>
      <c r="AH4" s="517"/>
      <c r="AI4" s="517"/>
      <c r="AJ4" s="517"/>
      <c r="AK4" s="155"/>
      <c r="AL4" s="155"/>
      <c r="AM4" s="155"/>
      <c r="AN4" s="155"/>
      <c r="AO4" s="155"/>
      <c r="AP4" s="254"/>
      <c r="AQ4" s="155"/>
      <c r="AR4" s="155"/>
      <c r="AS4" s="155"/>
      <c r="AT4" s="41"/>
      <c r="AU4" s="41"/>
      <c r="AV4" s="41"/>
      <c r="AW4" s="41"/>
      <c r="AX4" s="41"/>
      <c r="AY4" s="41"/>
      <c r="AZ4" s="41"/>
      <c r="BA4" s="41"/>
      <c r="BB4" s="41"/>
      <c r="BC4" s="41"/>
      <c r="BD4" s="41"/>
    </row>
    <row r="5" spans="1:58" ht="20.100000000000001" customHeight="1">
      <c r="A5" s="41"/>
      <c r="B5" s="521" t="s">
        <v>75</v>
      </c>
      <c r="C5" s="521"/>
      <c r="D5" s="366">
        <v>44140</v>
      </c>
      <c r="E5" s="172"/>
      <c r="F5" s="517"/>
      <c r="G5" s="517"/>
      <c r="H5" s="517"/>
      <c r="I5" s="517"/>
      <c r="J5" s="517"/>
      <c r="K5" s="517"/>
      <c r="L5" s="517"/>
      <c r="M5" s="517"/>
      <c r="N5" s="517"/>
      <c r="O5" s="517"/>
      <c r="P5" s="517"/>
      <c r="Q5" s="517"/>
      <c r="R5" s="517"/>
      <c r="S5" s="517"/>
      <c r="T5" s="517"/>
      <c r="U5" s="517"/>
      <c r="V5" s="517"/>
      <c r="W5" s="517"/>
      <c r="X5" s="517"/>
      <c r="Y5" s="517"/>
      <c r="Z5" s="517"/>
      <c r="AA5" s="517"/>
      <c r="AB5" s="517"/>
      <c r="AC5" s="517"/>
      <c r="AD5" s="517"/>
      <c r="AE5" s="517"/>
      <c r="AF5" s="517"/>
      <c r="AG5" s="517"/>
      <c r="AH5" s="517"/>
      <c r="AI5" s="517"/>
      <c r="AJ5" s="517"/>
      <c r="AK5" s="155"/>
      <c r="AL5" s="155"/>
      <c r="AM5" s="155"/>
      <c r="AN5" s="155"/>
      <c r="AO5" s="155"/>
      <c r="AP5" s="254"/>
      <c r="AQ5" s="155"/>
      <c r="AR5" s="155"/>
      <c r="AS5" s="155"/>
      <c r="AT5" s="41"/>
      <c r="AU5" s="41"/>
      <c r="AV5" s="41"/>
      <c r="AW5" s="41"/>
      <c r="AX5" s="41"/>
      <c r="AY5" s="41"/>
      <c r="AZ5" s="41"/>
      <c r="BA5" s="41"/>
      <c r="BB5" s="41"/>
      <c r="BC5" s="41"/>
      <c r="BD5" s="41"/>
    </row>
    <row r="6" spans="1:58" ht="14.25" customHeight="1">
      <c r="A6" s="41"/>
      <c r="B6" s="41"/>
      <c r="C6" s="41"/>
      <c r="D6" s="41"/>
      <c r="E6" s="41"/>
      <c r="F6" s="517"/>
      <c r="G6" s="517"/>
      <c r="H6" s="517"/>
      <c r="I6" s="517"/>
      <c r="J6" s="517"/>
      <c r="K6" s="517"/>
      <c r="L6" s="517"/>
      <c r="M6" s="517"/>
      <c r="N6" s="517"/>
      <c r="O6" s="517"/>
      <c r="P6" s="517"/>
      <c r="Q6" s="517"/>
      <c r="R6" s="517"/>
      <c r="S6" s="517"/>
      <c r="T6" s="517"/>
      <c r="U6" s="517"/>
      <c r="V6" s="517"/>
      <c r="W6" s="517"/>
      <c r="X6" s="517"/>
      <c r="Y6" s="517"/>
      <c r="Z6" s="517"/>
      <c r="AA6" s="517"/>
      <c r="AB6" s="517"/>
      <c r="AC6" s="517"/>
      <c r="AD6" s="517"/>
      <c r="AE6" s="517"/>
      <c r="AF6" s="517"/>
      <c r="AG6" s="517"/>
      <c r="AH6" s="517"/>
      <c r="AI6" s="517"/>
      <c r="AJ6" s="517"/>
      <c r="AK6" s="155"/>
      <c r="AL6" s="155"/>
      <c r="AM6" s="155"/>
      <c r="AN6" s="155"/>
      <c r="AO6" s="155"/>
      <c r="AP6" s="254"/>
      <c r="AQ6" s="155"/>
      <c r="AR6" s="155"/>
      <c r="AS6" s="155"/>
      <c r="AT6" s="41"/>
      <c r="AU6" s="41"/>
      <c r="AV6" s="41"/>
      <c r="AW6" s="41"/>
      <c r="AX6" s="41"/>
      <c r="AY6" s="41"/>
      <c r="AZ6" s="41"/>
      <c r="BA6" s="41"/>
      <c r="BB6" s="41"/>
      <c r="BC6" s="41"/>
      <c r="BD6" s="41"/>
    </row>
    <row r="7" spans="1:58" s="166" customFormat="1" ht="15" customHeight="1">
      <c r="A7" s="513"/>
      <c r="B7" s="491" t="s">
        <v>142</v>
      </c>
      <c r="C7" s="491"/>
      <c r="D7" s="491"/>
      <c r="E7" s="491"/>
      <c r="F7" s="491"/>
      <c r="G7" s="491"/>
      <c r="H7" s="491"/>
      <c r="I7" s="491"/>
      <c r="J7" s="491"/>
      <c r="K7" s="491"/>
      <c r="L7" s="491"/>
      <c r="M7" s="491"/>
      <c r="N7" s="491"/>
      <c r="O7" s="491"/>
      <c r="P7" s="491"/>
      <c r="Q7" s="491"/>
      <c r="R7" s="491"/>
      <c r="S7" s="491"/>
      <c r="T7" s="491"/>
      <c r="U7" s="491"/>
      <c r="V7" s="491"/>
      <c r="W7" s="491"/>
      <c r="X7" s="491"/>
      <c r="Y7" s="491"/>
      <c r="Z7" s="491"/>
      <c r="AA7" s="173"/>
      <c r="AB7" s="492"/>
      <c r="AC7" s="492"/>
      <c r="AD7" s="492"/>
      <c r="AE7" s="493"/>
      <c r="AF7" s="493"/>
      <c r="AG7" s="493"/>
      <c r="AH7" s="493"/>
      <c r="AI7" s="493"/>
      <c r="AJ7" s="493"/>
      <c r="AK7" s="497" t="s">
        <v>1097</v>
      </c>
      <c r="AL7" s="498"/>
      <c r="AM7" s="498"/>
      <c r="AN7" s="498"/>
      <c r="AO7" s="498"/>
      <c r="AP7" s="498"/>
      <c r="AQ7" s="498"/>
      <c r="AR7" s="498"/>
      <c r="AS7" s="498"/>
      <c r="AT7" s="498"/>
      <c r="AU7" s="498"/>
      <c r="AV7" s="498"/>
      <c r="AW7" s="498"/>
      <c r="AX7" s="498"/>
      <c r="AY7" s="498"/>
      <c r="AZ7" s="498"/>
      <c r="BA7" s="498"/>
      <c r="BB7" s="498"/>
      <c r="BC7" s="498"/>
      <c r="BD7" s="499"/>
      <c r="BE7" s="489" t="s">
        <v>143</v>
      </c>
    </row>
    <row r="8" spans="1:58" s="166" customFormat="1" ht="15" customHeight="1">
      <c r="A8" s="514"/>
      <c r="B8" s="491"/>
      <c r="C8" s="491"/>
      <c r="D8" s="491"/>
      <c r="E8" s="491"/>
      <c r="F8" s="491"/>
      <c r="G8" s="491"/>
      <c r="H8" s="491"/>
      <c r="I8" s="491"/>
      <c r="J8" s="491"/>
      <c r="K8" s="491"/>
      <c r="L8" s="491"/>
      <c r="M8" s="491"/>
      <c r="N8" s="491"/>
      <c r="O8" s="491"/>
      <c r="P8" s="491"/>
      <c r="Q8" s="491"/>
      <c r="R8" s="491"/>
      <c r="S8" s="491"/>
      <c r="T8" s="491"/>
      <c r="U8" s="491"/>
      <c r="V8" s="491"/>
      <c r="W8" s="491"/>
      <c r="X8" s="491"/>
      <c r="Y8" s="491"/>
      <c r="Z8" s="491"/>
      <c r="AA8" s="173"/>
      <c r="AB8" s="492"/>
      <c r="AC8" s="492"/>
      <c r="AD8" s="492"/>
      <c r="AE8" s="493"/>
      <c r="AF8" s="493"/>
      <c r="AG8" s="493"/>
      <c r="AH8" s="493"/>
      <c r="AI8" s="493"/>
      <c r="AJ8" s="493"/>
      <c r="AK8" s="500"/>
      <c r="AL8" s="501"/>
      <c r="AM8" s="501"/>
      <c r="AN8" s="501"/>
      <c r="AO8" s="501"/>
      <c r="AP8" s="501"/>
      <c r="AQ8" s="501"/>
      <c r="AR8" s="501"/>
      <c r="AS8" s="501"/>
      <c r="AT8" s="501"/>
      <c r="AU8" s="501"/>
      <c r="AV8" s="501"/>
      <c r="AW8" s="501"/>
      <c r="AX8" s="501"/>
      <c r="AY8" s="501"/>
      <c r="AZ8" s="501"/>
      <c r="BA8" s="501"/>
      <c r="BB8" s="501"/>
      <c r="BC8" s="501"/>
      <c r="BD8" s="502"/>
      <c r="BE8" s="489"/>
    </row>
    <row r="9" spans="1:58" s="166" customFormat="1" ht="44.25" customHeight="1">
      <c r="A9" s="511" t="s">
        <v>1054</v>
      </c>
      <c r="B9" s="494" t="s">
        <v>123</v>
      </c>
      <c r="C9" s="494"/>
      <c r="D9" s="494"/>
      <c r="E9" s="176" t="s">
        <v>124</v>
      </c>
      <c r="F9" s="496" t="s">
        <v>449</v>
      </c>
      <c r="G9" s="496"/>
      <c r="H9" s="496"/>
      <c r="I9" s="496"/>
      <c r="J9" s="496"/>
      <c r="K9" s="496"/>
      <c r="L9" s="496" t="s">
        <v>88</v>
      </c>
      <c r="M9" s="496"/>
      <c r="N9" s="496" t="s">
        <v>135</v>
      </c>
      <c r="O9" s="496"/>
      <c r="P9" s="496"/>
      <c r="Q9" s="496"/>
      <c r="R9" s="496"/>
      <c r="S9" s="496"/>
      <c r="T9" s="496" t="s">
        <v>136</v>
      </c>
      <c r="U9" s="496"/>
      <c r="V9" s="496"/>
      <c r="W9" s="496"/>
      <c r="X9" s="496"/>
      <c r="Y9" s="496"/>
      <c r="Z9" s="496"/>
      <c r="AA9" s="496"/>
      <c r="AB9" s="492" t="s">
        <v>1089</v>
      </c>
      <c r="AC9" s="492"/>
      <c r="AD9" s="492"/>
      <c r="AE9" s="495" t="s">
        <v>1091</v>
      </c>
      <c r="AF9" s="495"/>
      <c r="AG9" s="495"/>
      <c r="AH9" s="495"/>
      <c r="AI9" s="495"/>
      <c r="AJ9" s="495"/>
      <c r="AK9" s="522" t="s">
        <v>1097</v>
      </c>
      <c r="AL9" s="523"/>
      <c r="AM9" s="515" t="s">
        <v>1086</v>
      </c>
      <c r="AN9" s="516"/>
      <c r="AO9" s="506" t="s">
        <v>1095</v>
      </c>
      <c r="AP9" s="507"/>
      <c r="AQ9" s="508"/>
      <c r="AR9" s="509" t="s">
        <v>1096</v>
      </c>
      <c r="AS9" s="510"/>
      <c r="AT9" s="503" t="s">
        <v>1073</v>
      </c>
      <c r="AU9" s="504"/>
      <c r="AV9" s="504"/>
      <c r="AW9" s="505"/>
      <c r="AX9" s="490" t="s">
        <v>1090</v>
      </c>
      <c r="AY9" s="490"/>
      <c r="AZ9" s="490"/>
      <c r="BA9" s="490"/>
      <c r="BB9" s="490"/>
      <c r="BC9" s="490"/>
      <c r="BD9" s="490"/>
      <c r="BE9" s="489"/>
    </row>
    <row r="10" spans="1:58" s="167" customFormat="1" ht="115.5" customHeight="1">
      <c r="A10" s="512"/>
      <c r="B10" s="165" t="s">
        <v>1061</v>
      </c>
      <c r="C10" s="165" t="s">
        <v>769</v>
      </c>
      <c r="D10" s="165" t="s">
        <v>770</v>
      </c>
      <c r="E10" s="165" t="s">
        <v>77</v>
      </c>
      <c r="F10" s="165" t="s">
        <v>80</v>
      </c>
      <c r="G10" s="165" t="s">
        <v>448</v>
      </c>
      <c r="H10" s="165" t="s">
        <v>81</v>
      </c>
      <c r="I10" s="161" t="s">
        <v>82</v>
      </c>
      <c r="J10" s="161" t="s">
        <v>83</v>
      </c>
      <c r="K10" s="161" t="s">
        <v>450</v>
      </c>
      <c r="L10" s="165" t="s">
        <v>79</v>
      </c>
      <c r="M10" s="165" t="s">
        <v>78</v>
      </c>
      <c r="N10" s="165" t="s">
        <v>125</v>
      </c>
      <c r="O10" s="165" t="s">
        <v>126</v>
      </c>
      <c r="P10" s="165" t="s">
        <v>127</v>
      </c>
      <c r="Q10" s="165" t="s">
        <v>128</v>
      </c>
      <c r="R10" s="165" t="s">
        <v>129</v>
      </c>
      <c r="S10" s="165" t="s">
        <v>130</v>
      </c>
      <c r="T10" s="165" t="s">
        <v>131</v>
      </c>
      <c r="U10" s="174" t="s">
        <v>137</v>
      </c>
      <c r="V10" s="165" t="s">
        <v>132</v>
      </c>
      <c r="W10" s="165" t="s">
        <v>138</v>
      </c>
      <c r="X10" s="165" t="s">
        <v>133</v>
      </c>
      <c r="Y10" s="165" t="s">
        <v>139</v>
      </c>
      <c r="Z10" s="165" t="s">
        <v>134</v>
      </c>
      <c r="AA10" s="165" t="s">
        <v>140</v>
      </c>
      <c r="AB10" s="175" t="s">
        <v>120</v>
      </c>
      <c r="AC10" s="175" t="s">
        <v>121</v>
      </c>
      <c r="AD10" s="175" t="s">
        <v>122</v>
      </c>
      <c r="AE10" s="43" t="s">
        <v>115</v>
      </c>
      <c r="AF10" s="43" t="s">
        <v>1070</v>
      </c>
      <c r="AG10" s="43" t="s">
        <v>116</v>
      </c>
      <c r="AH10" s="43" t="s">
        <v>84</v>
      </c>
      <c r="AI10" s="43" t="s">
        <v>119</v>
      </c>
      <c r="AJ10" s="43" t="s">
        <v>117</v>
      </c>
      <c r="AK10" s="161" t="s">
        <v>77</v>
      </c>
      <c r="AL10" s="161" t="s">
        <v>87</v>
      </c>
      <c r="AM10" s="161" t="s">
        <v>79</v>
      </c>
      <c r="AN10" s="161" t="s">
        <v>78</v>
      </c>
      <c r="AO10" s="161" t="s">
        <v>1098</v>
      </c>
      <c r="AP10" s="161" t="s">
        <v>1286</v>
      </c>
      <c r="AQ10" s="161" t="s">
        <v>1094</v>
      </c>
      <c r="AR10" s="196" t="s">
        <v>1093</v>
      </c>
      <c r="AS10" s="196" t="s">
        <v>1092</v>
      </c>
      <c r="AT10" s="190" t="s">
        <v>1074</v>
      </c>
      <c r="AU10" s="190" t="s">
        <v>1087</v>
      </c>
      <c r="AV10" s="190" t="s">
        <v>1075</v>
      </c>
      <c r="AW10" s="190" t="s">
        <v>1088</v>
      </c>
      <c r="AX10" s="190" t="s">
        <v>115</v>
      </c>
      <c r="AY10" s="190" t="s">
        <v>1076</v>
      </c>
      <c r="AZ10" s="190" t="s">
        <v>116</v>
      </c>
      <c r="BA10" s="190" t="s">
        <v>84</v>
      </c>
      <c r="BB10" s="190" t="s">
        <v>119</v>
      </c>
      <c r="BC10" s="190" t="s">
        <v>1077</v>
      </c>
      <c r="BD10" s="190" t="s">
        <v>118</v>
      </c>
      <c r="BE10" s="489"/>
    </row>
    <row r="11" spans="1:58" s="167" customFormat="1" ht="200.1" customHeight="1">
      <c r="A11" s="49" t="s">
        <v>959</v>
      </c>
      <c r="B11" s="81" t="s">
        <v>457</v>
      </c>
      <c r="C11" s="51" t="s">
        <v>465</v>
      </c>
      <c r="D11" s="81" t="s">
        <v>454</v>
      </c>
      <c r="E11" s="81" t="s">
        <v>961</v>
      </c>
      <c r="F11" s="51" t="s">
        <v>761</v>
      </c>
      <c r="G11" s="51" t="s">
        <v>466</v>
      </c>
      <c r="H11" s="51" t="s">
        <v>467</v>
      </c>
      <c r="I11" s="216" t="s">
        <v>777</v>
      </c>
      <c r="J11" s="216" t="s">
        <v>777</v>
      </c>
      <c r="K11" s="182" t="s">
        <v>777</v>
      </c>
      <c r="L11" s="52">
        <v>42826</v>
      </c>
      <c r="M11" s="52">
        <v>43830</v>
      </c>
      <c r="N11" s="51" t="s">
        <v>718</v>
      </c>
      <c r="O11" s="51" t="s">
        <v>685</v>
      </c>
      <c r="P11" s="53">
        <v>1</v>
      </c>
      <c r="Q11" s="53">
        <v>1</v>
      </c>
      <c r="R11" s="53">
        <v>1</v>
      </c>
      <c r="S11" s="53">
        <v>1</v>
      </c>
      <c r="T11" s="54" t="s">
        <v>1067</v>
      </c>
      <c r="U11" s="55"/>
      <c r="V11" s="54">
        <v>0.93</v>
      </c>
      <c r="W11" s="54">
        <f>+V11/Q11</f>
        <v>0.93</v>
      </c>
      <c r="X11" s="54">
        <v>0.98580000000000001</v>
      </c>
      <c r="Y11" s="54">
        <f>+X11/R11</f>
        <v>0.98580000000000001</v>
      </c>
      <c r="Z11" s="56"/>
      <c r="AA11" s="54"/>
      <c r="AB11" s="50" t="s">
        <v>502</v>
      </c>
      <c r="AC11" s="50" t="s">
        <v>503</v>
      </c>
      <c r="AD11" s="50"/>
      <c r="AE11" s="51">
        <v>1184</v>
      </c>
      <c r="AF11" s="51" t="s">
        <v>504</v>
      </c>
      <c r="AG11" s="50" t="s">
        <v>505</v>
      </c>
      <c r="AH11" s="57" t="s">
        <v>889</v>
      </c>
      <c r="AI11" s="57" t="s">
        <v>889</v>
      </c>
      <c r="AJ11" s="57" t="s">
        <v>889</v>
      </c>
      <c r="AK11" s="230" t="s">
        <v>777</v>
      </c>
      <c r="AL11" s="230"/>
      <c r="AM11" s="230" t="s">
        <v>777</v>
      </c>
      <c r="AN11" s="230" t="s">
        <v>777</v>
      </c>
      <c r="AO11" s="230" t="s">
        <v>777</v>
      </c>
      <c r="AP11" s="230" t="s">
        <v>777</v>
      </c>
      <c r="AQ11" s="230" t="s">
        <v>777</v>
      </c>
      <c r="AR11" s="227" t="s">
        <v>777</v>
      </c>
      <c r="AS11" s="227" t="s">
        <v>777</v>
      </c>
      <c r="AT11" s="230" t="s">
        <v>777</v>
      </c>
      <c r="AU11" s="230" t="s">
        <v>777</v>
      </c>
      <c r="AV11" s="230" t="s">
        <v>777</v>
      </c>
      <c r="AW11" s="230" t="s">
        <v>777</v>
      </c>
      <c r="AX11" s="230" t="s">
        <v>777</v>
      </c>
      <c r="AY11" s="230" t="s">
        <v>777</v>
      </c>
      <c r="AZ11" s="230" t="s">
        <v>777</v>
      </c>
      <c r="BA11" s="230" t="s">
        <v>777</v>
      </c>
      <c r="BB11" s="230" t="s">
        <v>777</v>
      </c>
      <c r="BC11" s="230" t="s">
        <v>777</v>
      </c>
      <c r="BD11" s="230" t="s">
        <v>777</v>
      </c>
      <c r="BE11" s="253" t="s">
        <v>1157</v>
      </c>
      <c r="BF11" s="167" t="s">
        <v>1270</v>
      </c>
    </row>
    <row r="12" spans="1:58" s="168" customFormat="1" ht="200.1" customHeight="1">
      <c r="A12" s="49" t="s">
        <v>960</v>
      </c>
      <c r="B12" s="81" t="s">
        <v>457</v>
      </c>
      <c r="C12" s="51" t="s">
        <v>465</v>
      </c>
      <c r="D12" s="81" t="s">
        <v>454</v>
      </c>
      <c r="E12" s="81" t="s">
        <v>962</v>
      </c>
      <c r="F12" s="51" t="s">
        <v>761</v>
      </c>
      <c r="G12" s="51" t="s">
        <v>466</v>
      </c>
      <c r="H12" s="51" t="s">
        <v>467</v>
      </c>
      <c r="I12" s="216" t="s">
        <v>777</v>
      </c>
      <c r="J12" s="216" t="s">
        <v>777</v>
      </c>
      <c r="K12" s="182" t="s">
        <v>777</v>
      </c>
      <c r="L12" s="52">
        <v>42826</v>
      </c>
      <c r="M12" s="52">
        <v>43830</v>
      </c>
      <c r="N12" s="51" t="s">
        <v>719</v>
      </c>
      <c r="O12" s="51" t="s">
        <v>685</v>
      </c>
      <c r="P12" s="53">
        <v>1</v>
      </c>
      <c r="Q12" s="53">
        <v>1</v>
      </c>
      <c r="R12" s="53">
        <v>1</v>
      </c>
      <c r="S12" s="53">
        <v>1</v>
      </c>
      <c r="T12" s="54">
        <v>1</v>
      </c>
      <c r="U12" s="55">
        <f t="shared" ref="U12:U20" si="0">T12/P12</f>
        <v>1</v>
      </c>
      <c r="V12" s="54">
        <v>1</v>
      </c>
      <c r="W12" s="54">
        <f>+V12/Q12</f>
        <v>1</v>
      </c>
      <c r="X12" s="54">
        <v>1</v>
      </c>
      <c r="Y12" s="54">
        <f>+X12/R12</f>
        <v>1</v>
      </c>
      <c r="Z12" s="56"/>
      <c r="AA12" s="54"/>
      <c r="AB12" s="50" t="s">
        <v>502</v>
      </c>
      <c r="AC12" s="50" t="s">
        <v>503</v>
      </c>
      <c r="AD12" s="50"/>
      <c r="AE12" s="51">
        <v>1184</v>
      </c>
      <c r="AF12" s="51" t="s">
        <v>504</v>
      </c>
      <c r="AG12" s="50" t="s">
        <v>505</v>
      </c>
      <c r="AH12" s="57" t="s">
        <v>889</v>
      </c>
      <c r="AI12" s="57" t="s">
        <v>889</v>
      </c>
      <c r="AJ12" s="57" t="s">
        <v>889</v>
      </c>
      <c r="AK12" s="230" t="s">
        <v>777</v>
      </c>
      <c r="AL12" s="230"/>
      <c r="AM12" s="230" t="s">
        <v>777</v>
      </c>
      <c r="AN12" s="230" t="s">
        <v>777</v>
      </c>
      <c r="AO12" s="230" t="s">
        <v>777</v>
      </c>
      <c r="AP12" s="230" t="s">
        <v>777</v>
      </c>
      <c r="AQ12" s="230" t="s">
        <v>777</v>
      </c>
      <c r="AR12" s="227" t="s">
        <v>777</v>
      </c>
      <c r="AS12" s="227" t="s">
        <v>777</v>
      </c>
      <c r="AT12" s="230" t="s">
        <v>777</v>
      </c>
      <c r="AU12" s="230" t="s">
        <v>777</v>
      </c>
      <c r="AV12" s="230" t="s">
        <v>777</v>
      </c>
      <c r="AW12" s="230" t="s">
        <v>777</v>
      </c>
      <c r="AX12" s="230" t="s">
        <v>777</v>
      </c>
      <c r="AY12" s="230" t="s">
        <v>777</v>
      </c>
      <c r="AZ12" s="230" t="s">
        <v>777</v>
      </c>
      <c r="BA12" s="230" t="s">
        <v>777</v>
      </c>
      <c r="BB12" s="230" t="s">
        <v>777</v>
      </c>
      <c r="BC12" s="230" t="s">
        <v>777</v>
      </c>
      <c r="BD12" s="230" t="s">
        <v>777</v>
      </c>
      <c r="BE12" s="253" t="s">
        <v>1160</v>
      </c>
    </row>
    <row r="13" spans="1:58" s="167" customFormat="1" ht="200.1" customHeight="1">
      <c r="A13" s="49" t="s">
        <v>963</v>
      </c>
      <c r="B13" s="81" t="s">
        <v>457</v>
      </c>
      <c r="C13" s="51" t="s">
        <v>465</v>
      </c>
      <c r="D13" s="81" t="s">
        <v>454</v>
      </c>
      <c r="E13" s="81" t="s">
        <v>914</v>
      </c>
      <c r="F13" s="51" t="s">
        <v>761</v>
      </c>
      <c r="G13" s="51" t="s">
        <v>466</v>
      </c>
      <c r="H13" s="51" t="s">
        <v>467</v>
      </c>
      <c r="I13" s="216" t="s">
        <v>777</v>
      </c>
      <c r="J13" s="216" t="s">
        <v>777</v>
      </c>
      <c r="K13" s="182" t="s">
        <v>777</v>
      </c>
      <c r="L13" s="52">
        <v>42826</v>
      </c>
      <c r="M13" s="52">
        <v>43830</v>
      </c>
      <c r="N13" s="51" t="s">
        <v>720</v>
      </c>
      <c r="O13" s="51" t="s">
        <v>685</v>
      </c>
      <c r="P13" s="53">
        <v>1</v>
      </c>
      <c r="Q13" s="53">
        <v>1</v>
      </c>
      <c r="R13" s="53">
        <v>1</v>
      </c>
      <c r="S13" s="53">
        <v>1</v>
      </c>
      <c r="T13" s="54">
        <v>0</v>
      </c>
      <c r="U13" s="55">
        <f t="shared" si="0"/>
        <v>0</v>
      </c>
      <c r="V13" s="54">
        <v>1</v>
      </c>
      <c r="W13" s="54">
        <f>+V13/Q13</f>
        <v>1</v>
      </c>
      <c r="X13" s="54">
        <v>1</v>
      </c>
      <c r="Y13" s="54">
        <f>+X12/R12</f>
        <v>1</v>
      </c>
      <c r="Z13" s="56"/>
      <c r="AA13" s="54"/>
      <c r="AB13" s="50" t="s">
        <v>502</v>
      </c>
      <c r="AC13" s="50" t="s">
        <v>503</v>
      </c>
      <c r="AD13" s="50"/>
      <c r="AE13" s="51">
        <v>1184</v>
      </c>
      <c r="AF13" s="51" t="s">
        <v>504</v>
      </c>
      <c r="AG13" s="50" t="s">
        <v>505</v>
      </c>
      <c r="AH13" s="57" t="s">
        <v>889</v>
      </c>
      <c r="AI13" s="57" t="s">
        <v>889</v>
      </c>
      <c r="AJ13" s="57" t="s">
        <v>889</v>
      </c>
      <c r="AK13" s="230" t="s">
        <v>777</v>
      </c>
      <c r="AL13" s="230"/>
      <c r="AM13" s="230" t="s">
        <v>777</v>
      </c>
      <c r="AN13" s="230" t="s">
        <v>777</v>
      </c>
      <c r="AO13" s="230" t="s">
        <v>777</v>
      </c>
      <c r="AP13" s="230" t="s">
        <v>777</v>
      </c>
      <c r="AQ13" s="230" t="s">
        <v>777</v>
      </c>
      <c r="AR13" s="227" t="s">
        <v>777</v>
      </c>
      <c r="AS13" s="227" t="s">
        <v>777</v>
      </c>
      <c r="AT13" s="230" t="s">
        <v>777</v>
      </c>
      <c r="AU13" s="230" t="s">
        <v>777</v>
      </c>
      <c r="AV13" s="230" t="s">
        <v>777</v>
      </c>
      <c r="AW13" s="230" t="s">
        <v>777</v>
      </c>
      <c r="AX13" s="230" t="s">
        <v>777</v>
      </c>
      <c r="AY13" s="230" t="s">
        <v>777</v>
      </c>
      <c r="AZ13" s="230" t="s">
        <v>777</v>
      </c>
      <c r="BA13" s="230" t="s">
        <v>777</v>
      </c>
      <c r="BB13" s="230" t="s">
        <v>777</v>
      </c>
      <c r="BC13" s="230" t="s">
        <v>777</v>
      </c>
      <c r="BD13" s="230" t="s">
        <v>777</v>
      </c>
      <c r="BE13" s="253" t="s">
        <v>1160</v>
      </c>
    </row>
    <row r="14" spans="1:58" s="167" customFormat="1" ht="200.1" customHeight="1">
      <c r="A14" s="193" t="s">
        <v>964</v>
      </c>
      <c r="B14" s="81" t="s">
        <v>457</v>
      </c>
      <c r="C14" s="51" t="s">
        <v>465</v>
      </c>
      <c r="D14" s="81" t="s">
        <v>454</v>
      </c>
      <c r="E14" s="81" t="s">
        <v>915</v>
      </c>
      <c r="F14" s="51" t="s">
        <v>761</v>
      </c>
      <c r="G14" s="51" t="s">
        <v>466</v>
      </c>
      <c r="H14" s="51" t="s">
        <v>467</v>
      </c>
      <c r="I14" s="216" t="s">
        <v>777</v>
      </c>
      <c r="J14" s="216" t="s">
        <v>777</v>
      </c>
      <c r="K14" s="182" t="s">
        <v>777</v>
      </c>
      <c r="L14" s="52">
        <v>42826</v>
      </c>
      <c r="M14" s="52">
        <v>42767</v>
      </c>
      <c r="N14" s="51" t="s">
        <v>721</v>
      </c>
      <c r="O14" s="51" t="s">
        <v>722</v>
      </c>
      <c r="P14" s="61">
        <v>1187041</v>
      </c>
      <c r="Q14" s="61" t="s">
        <v>777</v>
      </c>
      <c r="R14" s="61" t="s">
        <v>777</v>
      </c>
      <c r="S14" s="61" t="s">
        <v>777</v>
      </c>
      <c r="T14" s="70" t="s">
        <v>791</v>
      </c>
      <c r="U14" s="55">
        <f t="shared" si="0"/>
        <v>1.0457633729584741</v>
      </c>
      <c r="V14" s="81" t="s">
        <v>949</v>
      </c>
      <c r="W14" s="81" t="s">
        <v>949</v>
      </c>
      <c r="X14" s="51" t="s">
        <v>949</v>
      </c>
      <c r="Y14" s="51" t="s">
        <v>949</v>
      </c>
      <c r="Z14" s="56" t="s">
        <v>777</v>
      </c>
      <c r="AA14" s="54"/>
      <c r="AB14" s="50" t="s">
        <v>502</v>
      </c>
      <c r="AC14" s="50" t="s">
        <v>503</v>
      </c>
      <c r="AD14" s="50"/>
      <c r="AE14" s="51">
        <v>1185</v>
      </c>
      <c r="AF14" s="51" t="s">
        <v>506</v>
      </c>
      <c r="AG14" s="50" t="s">
        <v>507</v>
      </c>
      <c r="AH14" s="57" t="s">
        <v>889</v>
      </c>
      <c r="AI14" s="57" t="s">
        <v>889</v>
      </c>
      <c r="AJ14" s="57" t="s">
        <v>889</v>
      </c>
      <c r="AK14" s="230" t="s">
        <v>777</v>
      </c>
      <c r="AL14" s="230"/>
      <c r="AM14" s="230" t="s">
        <v>777</v>
      </c>
      <c r="AN14" s="230" t="s">
        <v>777</v>
      </c>
      <c r="AO14" s="230" t="s">
        <v>777</v>
      </c>
      <c r="AP14" s="230" t="s">
        <v>777</v>
      </c>
      <c r="AQ14" s="230" t="s">
        <v>777</v>
      </c>
      <c r="AR14" s="228" t="s">
        <v>777</v>
      </c>
      <c r="AS14" s="228" t="s">
        <v>777</v>
      </c>
      <c r="AT14" s="230" t="s">
        <v>777</v>
      </c>
      <c r="AU14" s="230" t="s">
        <v>777</v>
      </c>
      <c r="AV14" s="230" t="s">
        <v>777</v>
      </c>
      <c r="AW14" s="230" t="s">
        <v>777</v>
      </c>
      <c r="AX14" s="230" t="s">
        <v>777</v>
      </c>
      <c r="AY14" s="230" t="s">
        <v>777</v>
      </c>
      <c r="AZ14" s="230" t="s">
        <v>777</v>
      </c>
      <c r="BA14" s="230" t="s">
        <v>777</v>
      </c>
      <c r="BB14" s="230" t="s">
        <v>777</v>
      </c>
      <c r="BC14" s="230" t="s">
        <v>777</v>
      </c>
      <c r="BD14" s="230" t="s">
        <v>777</v>
      </c>
      <c r="BE14" s="51" t="s">
        <v>1161</v>
      </c>
    </row>
    <row r="15" spans="1:58" s="167" customFormat="1" ht="200.1" customHeight="1">
      <c r="A15" s="193" t="s">
        <v>965</v>
      </c>
      <c r="B15" s="81" t="s">
        <v>457</v>
      </c>
      <c r="C15" s="51" t="s">
        <v>465</v>
      </c>
      <c r="D15" s="81" t="s">
        <v>454</v>
      </c>
      <c r="E15" s="81" t="s">
        <v>916</v>
      </c>
      <c r="F15" s="51" t="s">
        <v>761</v>
      </c>
      <c r="G15" s="51" t="s">
        <v>466</v>
      </c>
      <c r="H15" s="51" t="s">
        <v>467</v>
      </c>
      <c r="I15" s="216" t="s">
        <v>777</v>
      </c>
      <c r="J15" s="216" t="s">
        <v>777</v>
      </c>
      <c r="K15" s="182" t="s">
        <v>777</v>
      </c>
      <c r="L15" s="52">
        <v>42826</v>
      </c>
      <c r="M15" s="52">
        <v>42767</v>
      </c>
      <c r="N15" s="51" t="s">
        <v>723</v>
      </c>
      <c r="O15" s="51" t="s">
        <v>722</v>
      </c>
      <c r="P15" s="61">
        <v>36713</v>
      </c>
      <c r="Q15" s="61" t="s">
        <v>777</v>
      </c>
      <c r="R15" s="61" t="s">
        <v>777</v>
      </c>
      <c r="S15" s="61" t="s">
        <v>777</v>
      </c>
      <c r="T15" s="61">
        <v>35451</v>
      </c>
      <c r="U15" s="55">
        <f t="shared" si="0"/>
        <v>0.96562525535913712</v>
      </c>
      <c r="V15" s="81" t="s">
        <v>949</v>
      </c>
      <c r="W15" s="81" t="s">
        <v>949</v>
      </c>
      <c r="X15" s="51" t="s">
        <v>949</v>
      </c>
      <c r="Y15" s="51" t="s">
        <v>949</v>
      </c>
      <c r="Z15" s="56" t="s">
        <v>777</v>
      </c>
      <c r="AA15" s="54"/>
      <c r="AB15" s="50" t="s">
        <v>502</v>
      </c>
      <c r="AC15" s="50" t="s">
        <v>503</v>
      </c>
      <c r="AD15" s="50"/>
      <c r="AE15" s="51">
        <v>1185</v>
      </c>
      <c r="AF15" s="51" t="s">
        <v>506</v>
      </c>
      <c r="AG15" s="50" t="s">
        <v>507</v>
      </c>
      <c r="AH15" s="57" t="s">
        <v>889</v>
      </c>
      <c r="AI15" s="57" t="s">
        <v>889</v>
      </c>
      <c r="AJ15" s="57" t="s">
        <v>889</v>
      </c>
      <c r="AK15" s="230" t="s">
        <v>777</v>
      </c>
      <c r="AL15" s="230"/>
      <c r="AM15" s="230" t="s">
        <v>777</v>
      </c>
      <c r="AN15" s="230" t="s">
        <v>777</v>
      </c>
      <c r="AO15" s="230" t="s">
        <v>777</v>
      </c>
      <c r="AP15" s="230" t="s">
        <v>777</v>
      </c>
      <c r="AQ15" s="228" t="s">
        <v>777</v>
      </c>
      <c r="AR15" s="228" t="s">
        <v>777</v>
      </c>
      <c r="AS15" s="228" t="s">
        <v>777</v>
      </c>
      <c r="AT15" s="230" t="s">
        <v>777</v>
      </c>
      <c r="AU15" s="230" t="s">
        <v>777</v>
      </c>
      <c r="AV15" s="230" t="s">
        <v>777</v>
      </c>
      <c r="AW15" s="230" t="s">
        <v>777</v>
      </c>
      <c r="AX15" s="230" t="s">
        <v>777</v>
      </c>
      <c r="AY15" s="230" t="s">
        <v>777</v>
      </c>
      <c r="AZ15" s="230" t="s">
        <v>777</v>
      </c>
      <c r="BA15" s="230" t="s">
        <v>777</v>
      </c>
      <c r="BB15" s="230" t="s">
        <v>777</v>
      </c>
      <c r="BC15" s="230" t="s">
        <v>777</v>
      </c>
      <c r="BD15" s="230" t="s">
        <v>777</v>
      </c>
      <c r="BE15" s="51" t="s">
        <v>1162</v>
      </c>
    </row>
    <row r="16" spans="1:58" s="167" customFormat="1" ht="200.1" customHeight="1">
      <c r="A16" s="193" t="s">
        <v>966</v>
      </c>
      <c r="B16" s="81" t="s">
        <v>457</v>
      </c>
      <c r="C16" s="51" t="s">
        <v>465</v>
      </c>
      <c r="D16" s="81" t="s">
        <v>454</v>
      </c>
      <c r="E16" s="81" t="s">
        <v>917</v>
      </c>
      <c r="F16" s="51" t="s">
        <v>761</v>
      </c>
      <c r="G16" s="51" t="s">
        <v>466</v>
      </c>
      <c r="H16" s="51" t="s">
        <v>467</v>
      </c>
      <c r="I16" s="216" t="s">
        <v>777</v>
      </c>
      <c r="J16" s="216" t="s">
        <v>777</v>
      </c>
      <c r="K16" s="182" t="s">
        <v>777</v>
      </c>
      <c r="L16" s="52">
        <v>42826</v>
      </c>
      <c r="M16" s="52">
        <v>42767</v>
      </c>
      <c r="N16" s="51" t="s">
        <v>724</v>
      </c>
      <c r="O16" s="51" t="s">
        <v>722</v>
      </c>
      <c r="P16" s="61">
        <v>69929</v>
      </c>
      <c r="Q16" s="61" t="s">
        <v>777</v>
      </c>
      <c r="R16" s="61" t="s">
        <v>777</v>
      </c>
      <c r="S16" s="61" t="s">
        <v>777</v>
      </c>
      <c r="T16" s="61">
        <v>27093</v>
      </c>
      <c r="U16" s="55">
        <f t="shared" si="0"/>
        <v>0.38743582776816488</v>
      </c>
      <c r="V16" s="81" t="s">
        <v>949</v>
      </c>
      <c r="W16" s="81" t="s">
        <v>949</v>
      </c>
      <c r="X16" s="51" t="s">
        <v>949</v>
      </c>
      <c r="Y16" s="51" t="s">
        <v>949</v>
      </c>
      <c r="Z16" s="56" t="s">
        <v>777</v>
      </c>
      <c r="AA16" s="54"/>
      <c r="AB16" s="50" t="s">
        <v>502</v>
      </c>
      <c r="AC16" s="50" t="s">
        <v>503</v>
      </c>
      <c r="AD16" s="50"/>
      <c r="AE16" s="51">
        <v>1185</v>
      </c>
      <c r="AF16" s="51" t="s">
        <v>506</v>
      </c>
      <c r="AG16" s="50" t="s">
        <v>507</v>
      </c>
      <c r="AH16" s="57" t="s">
        <v>889</v>
      </c>
      <c r="AI16" s="57" t="s">
        <v>889</v>
      </c>
      <c r="AJ16" s="57" t="s">
        <v>889</v>
      </c>
      <c r="AK16" s="230" t="s">
        <v>777</v>
      </c>
      <c r="AL16" s="230"/>
      <c r="AM16" s="230" t="s">
        <v>777</v>
      </c>
      <c r="AN16" s="230" t="s">
        <v>777</v>
      </c>
      <c r="AO16" s="230" t="s">
        <v>777</v>
      </c>
      <c r="AP16" s="230" t="s">
        <v>777</v>
      </c>
      <c r="AQ16" s="230" t="s">
        <v>777</v>
      </c>
      <c r="AR16" s="227" t="s">
        <v>777</v>
      </c>
      <c r="AS16" s="227" t="s">
        <v>777</v>
      </c>
      <c r="AT16" s="230" t="s">
        <v>777</v>
      </c>
      <c r="AU16" s="230" t="s">
        <v>777</v>
      </c>
      <c r="AV16" s="230" t="s">
        <v>777</v>
      </c>
      <c r="AW16" s="230" t="s">
        <v>777</v>
      </c>
      <c r="AX16" s="230" t="s">
        <v>777</v>
      </c>
      <c r="AY16" s="230" t="s">
        <v>777</v>
      </c>
      <c r="AZ16" s="230" t="s">
        <v>777</v>
      </c>
      <c r="BA16" s="230" t="s">
        <v>777</v>
      </c>
      <c r="BB16" s="230" t="s">
        <v>777</v>
      </c>
      <c r="BC16" s="230" t="s">
        <v>777</v>
      </c>
      <c r="BD16" s="230" t="s">
        <v>777</v>
      </c>
      <c r="BE16" s="51" t="s">
        <v>1162</v>
      </c>
    </row>
    <row r="17" spans="1:57" s="167" customFormat="1" ht="200.1" customHeight="1">
      <c r="A17" s="49" t="s">
        <v>967</v>
      </c>
      <c r="B17" s="81" t="s">
        <v>457</v>
      </c>
      <c r="C17" s="51" t="s">
        <v>465</v>
      </c>
      <c r="D17" s="81" t="s">
        <v>454</v>
      </c>
      <c r="E17" s="81" t="s">
        <v>918</v>
      </c>
      <c r="F17" s="51" t="s">
        <v>761</v>
      </c>
      <c r="G17" s="51" t="s">
        <v>466</v>
      </c>
      <c r="H17" s="51" t="s">
        <v>467</v>
      </c>
      <c r="I17" s="216" t="s">
        <v>777</v>
      </c>
      <c r="J17" s="216" t="s">
        <v>777</v>
      </c>
      <c r="K17" s="182" t="s">
        <v>777</v>
      </c>
      <c r="L17" s="52">
        <v>42826</v>
      </c>
      <c r="M17" s="52">
        <v>43830</v>
      </c>
      <c r="N17" s="51" t="s">
        <v>725</v>
      </c>
      <c r="O17" s="51" t="s">
        <v>913</v>
      </c>
      <c r="P17" s="61">
        <v>139546</v>
      </c>
      <c r="Q17" s="61">
        <v>147919</v>
      </c>
      <c r="R17" s="61">
        <v>153836</v>
      </c>
      <c r="S17" s="61">
        <v>158451</v>
      </c>
      <c r="T17" s="61">
        <v>146249</v>
      </c>
      <c r="U17" s="55">
        <f t="shared" si="0"/>
        <v>1.0480343399309189</v>
      </c>
      <c r="V17" s="61">
        <v>142047</v>
      </c>
      <c r="W17" s="54">
        <f>+V17/Q17</f>
        <v>0.9603025980435238</v>
      </c>
      <c r="X17" s="61">
        <v>160453</v>
      </c>
      <c r="Y17" s="62">
        <f>X17/R17</f>
        <v>1.0430133388803662</v>
      </c>
      <c r="Z17" s="56"/>
      <c r="AA17" s="54"/>
      <c r="AB17" s="50" t="s">
        <v>502</v>
      </c>
      <c r="AC17" s="50" t="s">
        <v>503</v>
      </c>
      <c r="AD17" s="50"/>
      <c r="AE17" s="51">
        <v>1185</v>
      </c>
      <c r="AF17" s="51" t="s">
        <v>506</v>
      </c>
      <c r="AG17" s="50" t="s">
        <v>507</v>
      </c>
      <c r="AH17" s="57" t="s">
        <v>889</v>
      </c>
      <c r="AI17" s="57" t="s">
        <v>889</v>
      </c>
      <c r="AJ17" s="57" t="s">
        <v>889</v>
      </c>
      <c r="AK17" s="230" t="s">
        <v>777</v>
      </c>
      <c r="AL17" s="230"/>
      <c r="AM17" s="230" t="s">
        <v>777</v>
      </c>
      <c r="AN17" s="230" t="s">
        <v>777</v>
      </c>
      <c r="AO17" s="230" t="s">
        <v>777</v>
      </c>
      <c r="AP17" s="230" t="s">
        <v>777</v>
      </c>
      <c r="AQ17" s="230" t="s">
        <v>777</v>
      </c>
      <c r="AR17" s="227" t="s">
        <v>777</v>
      </c>
      <c r="AS17" s="227" t="s">
        <v>777</v>
      </c>
      <c r="AT17" s="230" t="s">
        <v>777</v>
      </c>
      <c r="AU17" s="230" t="s">
        <v>777</v>
      </c>
      <c r="AV17" s="230" t="s">
        <v>777</v>
      </c>
      <c r="AW17" s="230" t="s">
        <v>777</v>
      </c>
      <c r="AX17" s="230" t="s">
        <v>777</v>
      </c>
      <c r="AY17" s="230" t="s">
        <v>777</v>
      </c>
      <c r="AZ17" s="230" t="s">
        <v>777</v>
      </c>
      <c r="BA17" s="230" t="s">
        <v>777</v>
      </c>
      <c r="BB17" s="230" t="s">
        <v>777</v>
      </c>
      <c r="BC17" s="230" t="s">
        <v>777</v>
      </c>
      <c r="BD17" s="230" t="s">
        <v>777</v>
      </c>
      <c r="BE17" s="51" t="s">
        <v>1160</v>
      </c>
    </row>
    <row r="18" spans="1:57" s="167" customFormat="1" ht="200.1" customHeight="1">
      <c r="A18" s="49" t="s">
        <v>968</v>
      </c>
      <c r="B18" s="81" t="s">
        <v>457</v>
      </c>
      <c r="C18" s="51" t="s">
        <v>465</v>
      </c>
      <c r="D18" s="81" t="s">
        <v>454</v>
      </c>
      <c r="E18" s="81" t="s">
        <v>919</v>
      </c>
      <c r="F18" s="51" t="s">
        <v>761</v>
      </c>
      <c r="G18" s="51" t="s">
        <v>466</v>
      </c>
      <c r="H18" s="51" t="s">
        <v>467</v>
      </c>
      <c r="I18" s="216" t="s">
        <v>777</v>
      </c>
      <c r="J18" s="216" t="s">
        <v>777</v>
      </c>
      <c r="K18" s="182" t="s">
        <v>777</v>
      </c>
      <c r="L18" s="52">
        <v>42826</v>
      </c>
      <c r="M18" s="52">
        <v>43830</v>
      </c>
      <c r="N18" s="51" t="s">
        <v>726</v>
      </c>
      <c r="O18" s="51" t="s">
        <v>913</v>
      </c>
      <c r="P18" s="63">
        <v>1</v>
      </c>
      <c r="Q18" s="63">
        <v>1</v>
      </c>
      <c r="R18" s="63">
        <v>1</v>
      </c>
      <c r="S18" s="63">
        <v>1</v>
      </c>
      <c r="T18" s="54">
        <v>1</v>
      </c>
      <c r="U18" s="55">
        <f t="shared" si="0"/>
        <v>1</v>
      </c>
      <c r="V18" s="54">
        <v>1</v>
      </c>
      <c r="W18" s="55">
        <v>1</v>
      </c>
      <c r="X18" s="54">
        <v>1</v>
      </c>
      <c r="Y18" s="64">
        <f>+X18/R18</f>
        <v>1</v>
      </c>
      <c r="Z18" s="56"/>
      <c r="AA18" s="54"/>
      <c r="AB18" s="50" t="s">
        <v>502</v>
      </c>
      <c r="AC18" s="50" t="s">
        <v>503</v>
      </c>
      <c r="AD18" s="50"/>
      <c r="AE18" s="51">
        <v>1185</v>
      </c>
      <c r="AF18" s="51" t="s">
        <v>506</v>
      </c>
      <c r="AG18" s="50" t="s">
        <v>507</v>
      </c>
      <c r="AH18" s="57" t="s">
        <v>889</v>
      </c>
      <c r="AI18" s="57" t="s">
        <v>889</v>
      </c>
      <c r="AJ18" s="57" t="s">
        <v>889</v>
      </c>
      <c r="AK18" s="230" t="s">
        <v>777</v>
      </c>
      <c r="AL18" s="230"/>
      <c r="AM18" s="230" t="s">
        <v>777</v>
      </c>
      <c r="AN18" s="230" t="s">
        <v>777</v>
      </c>
      <c r="AO18" s="230" t="s">
        <v>777</v>
      </c>
      <c r="AP18" s="230" t="s">
        <v>777</v>
      </c>
      <c r="AQ18" s="230" t="s">
        <v>777</v>
      </c>
      <c r="AR18" s="227" t="s">
        <v>777</v>
      </c>
      <c r="AS18" s="227" t="s">
        <v>777</v>
      </c>
      <c r="AT18" s="230" t="s">
        <v>777</v>
      </c>
      <c r="AU18" s="230" t="s">
        <v>777</v>
      </c>
      <c r="AV18" s="230" t="s">
        <v>777</v>
      </c>
      <c r="AW18" s="230" t="s">
        <v>777</v>
      </c>
      <c r="AX18" s="230" t="s">
        <v>777</v>
      </c>
      <c r="AY18" s="230" t="s">
        <v>777</v>
      </c>
      <c r="AZ18" s="230" t="s">
        <v>777</v>
      </c>
      <c r="BA18" s="230" t="s">
        <v>777</v>
      </c>
      <c r="BB18" s="230" t="s">
        <v>777</v>
      </c>
      <c r="BC18" s="230" t="s">
        <v>777</v>
      </c>
      <c r="BD18" s="230" t="s">
        <v>777</v>
      </c>
      <c r="BE18" s="51" t="s">
        <v>1160</v>
      </c>
    </row>
    <row r="19" spans="1:57" s="167" customFormat="1" ht="200.1" customHeight="1">
      <c r="A19" s="193" t="s">
        <v>969</v>
      </c>
      <c r="B19" s="81" t="s">
        <v>457</v>
      </c>
      <c r="C19" s="51" t="s">
        <v>465</v>
      </c>
      <c r="D19" s="81" t="s">
        <v>454</v>
      </c>
      <c r="E19" s="81" t="s">
        <v>920</v>
      </c>
      <c r="F19" s="51" t="s">
        <v>761</v>
      </c>
      <c r="G19" s="51" t="s">
        <v>466</v>
      </c>
      <c r="H19" s="51" t="s">
        <v>467</v>
      </c>
      <c r="I19" s="216" t="s">
        <v>777</v>
      </c>
      <c r="J19" s="216" t="s">
        <v>777</v>
      </c>
      <c r="K19" s="182" t="s">
        <v>777</v>
      </c>
      <c r="L19" s="52">
        <v>42826</v>
      </c>
      <c r="M19" s="52">
        <v>42767</v>
      </c>
      <c r="N19" s="51" t="s">
        <v>727</v>
      </c>
      <c r="O19" s="51" t="s">
        <v>685</v>
      </c>
      <c r="P19" s="53">
        <v>1</v>
      </c>
      <c r="Q19" s="53" t="s">
        <v>777</v>
      </c>
      <c r="R19" s="53" t="s">
        <v>777</v>
      </c>
      <c r="S19" s="53" t="s">
        <v>777</v>
      </c>
      <c r="T19" s="70" t="s">
        <v>792</v>
      </c>
      <c r="U19" s="55">
        <f t="shared" si="0"/>
        <v>1</v>
      </c>
      <c r="V19" s="81" t="s">
        <v>949</v>
      </c>
      <c r="W19" s="81" t="s">
        <v>949</v>
      </c>
      <c r="X19" s="51" t="s">
        <v>949</v>
      </c>
      <c r="Y19" s="51" t="s">
        <v>949</v>
      </c>
      <c r="Z19" s="56" t="s">
        <v>777</v>
      </c>
      <c r="AA19" s="54"/>
      <c r="AB19" s="50" t="s">
        <v>502</v>
      </c>
      <c r="AC19" s="50" t="s">
        <v>503</v>
      </c>
      <c r="AD19" s="50"/>
      <c r="AE19" s="51">
        <v>1185</v>
      </c>
      <c r="AF19" s="51" t="s">
        <v>506</v>
      </c>
      <c r="AG19" s="50" t="s">
        <v>507</v>
      </c>
      <c r="AH19" s="49" t="s">
        <v>889</v>
      </c>
      <c r="AI19" s="49" t="s">
        <v>889</v>
      </c>
      <c r="AJ19" s="49" t="s">
        <v>889</v>
      </c>
      <c r="AK19" s="230" t="s">
        <v>777</v>
      </c>
      <c r="AL19" s="230"/>
      <c r="AM19" s="230" t="s">
        <v>777</v>
      </c>
      <c r="AN19" s="230" t="s">
        <v>777</v>
      </c>
      <c r="AO19" s="230" t="s">
        <v>777</v>
      </c>
      <c r="AP19" s="230" t="s">
        <v>777</v>
      </c>
      <c r="AQ19" s="230" t="s">
        <v>777</v>
      </c>
      <c r="AR19" s="227" t="s">
        <v>777</v>
      </c>
      <c r="AS19" s="227" t="s">
        <v>777</v>
      </c>
      <c r="AT19" s="230" t="s">
        <v>777</v>
      </c>
      <c r="AU19" s="230" t="s">
        <v>777</v>
      </c>
      <c r="AV19" s="230" t="s">
        <v>777</v>
      </c>
      <c r="AW19" s="230" t="s">
        <v>777</v>
      </c>
      <c r="AX19" s="230" t="s">
        <v>777</v>
      </c>
      <c r="AY19" s="230" t="s">
        <v>777</v>
      </c>
      <c r="AZ19" s="230" t="s">
        <v>777</v>
      </c>
      <c r="BA19" s="230" t="s">
        <v>777</v>
      </c>
      <c r="BB19" s="230" t="s">
        <v>777</v>
      </c>
      <c r="BC19" s="230" t="s">
        <v>777</v>
      </c>
      <c r="BD19" s="230" t="s">
        <v>777</v>
      </c>
      <c r="BE19" s="51" t="s">
        <v>1160</v>
      </c>
    </row>
    <row r="20" spans="1:57" s="168" customFormat="1" ht="200.1" customHeight="1">
      <c r="A20" s="49" t="s">
        <v>970</v>
      </c>
      <c r="B20" s="81" t="s">
        <v>457</v>
      </c>
      <c r="C20" s="51" t="s">
        <v>465</v>
      </c>
      <c r="D20" s="81" t="s">
        <v>454</v>
      </c>
      <c r="E20" s="104" t="s">
        <v>950</v>
      </c>
      <c r="F20" s="51" t="s">
        <v>761</v>
      </c>
      <c r="G20" s="51" t="s">
        <v>466</v>
      </c>
      <c r="H20" s="51" t="s">
        <v>467</v>
      </c>
      <c r="I20" s="216" t="s">
        <v>1266</v>
      </c>
      <c r="J20" s="216">
        <v>3103061084</v>
      </c>
      <c r="K20" s="212" t="s">
        <v>1267</v>
      </c>
      <c r="L20" s="52">
        <v>42826</v>
      </c>
      <c r="M20" s="52">
        <v>43830</v>
      </c>
      <c r="N20" s="51" t="s">
        <v>684</v>
      </c>
      <c r="O20" s="51" t="s">
        <v>913</v>
      </c>
      <c r="P20" s="66">
        <v>0.4</v>
      </c>
      <c r="Q20" s="66">
        <v>0.6</v>
      </c>
      <c r="R20" s="66">
        <v>0.8</v>
      </c>
      <c r="S20" s="66">
        <v>0.82</v>
      </c>
      <c r="T20" s="64">
        <v>0.36699999999999999</v>
      </c>
      <c r="U20" s="55">
        <f t="shared" si="0"/>
        <v>0.91749999999999998</v>
      </c>
      <c r="V20" s="54">
        <v>0.57999999999999996</v>
      </c>
      <c r="W20" s="54">
        <f t="shared" ref="W20:W26" si="1">+V20/Q20</f>
        <v>0.96666666666666667</v>
      </c>
      <c r="X20" s="67">
        <v>0.79900000000000004</v>
      </c>
      <c r="Y20" s="67">
        <f>+X20/R20</f>
        <v>0.99875000000000003</v>
      </c>
      <c r="Z20" s="56"/>
      <c r="AA20" s="54"/>
      <c r="AB20" s="50" t="s">
        <v>502</v>
      </c>
      <c r="AC20" s="50" t="s">
        <v>503</v>
      </c>
      <c r="AD20" s="50"/>
      <c r="AE20" s="51">
        <v>1186</v>
      </c>
      <c r="AF20" s="51" t="s">
        <v>508</v>
      </c>
      <c r="AG20" s="50" t="s">
        <v>509</v>
      </c>
      <c r="AH20" s="57" t="s">
        <v>889</v>
      </c>
      <c r="AI20" s="57" t="s">
        <v>889</v>
      </c>
      <c r="AJ20" s="57" t="s">
        <v>889</v>
      </c>
      <c r="AK20" s="230" t="s">
        <v>777</v>
      </c>
      <c r="AL20" s="230"/>
      <c r="AM20" s="229" t="s">
        <v>777</v>
      </c>
      <c r="AN20" s="229" t="s">
        <v>777</v>
      </c>
      <c r="AO20" s="230" t="s">
        <v>777</v>
      </c>
      <c r="AP20" s="230"/>
      <c r="AQ20" s="230" t="s">
        <v>777</v>
      </c>
      <c r="AR20" s="227" t="s">
        <v>777</v>
      </c>
      <c r="AS20" s="227" t="s">
        <v>777</v>
      </c>
      <c r="AT20" s="230" t="s">
        <v>777</v>
      </c>
      <c r="AU20" s="230" t="s">
        <v>777</v>
      </c>
      <c r="AV20" s="230" t="s">
        <v>777</v>
      </c>
      <c r="AW20" s="230" t="s">
        <v>777</v>
      </c>
      <c r="AX20" s="230" t="s">
        <v>777</v>
      </c>
      <c r="AY20" s="230" t="s">
        <v>777</v>
      </c>
      <c r="AZ20" s="230" t="s">
        <v>777</v>
      </c>
      <c r="BA20" s="230" t="s">
        <v>777</v>
      </c>
      <c r="BB20" s="230" t="s">
        <v>777</v>
      </c>
      <c r="BC20" s="230" t="s">
        <v>777</v>
      </c>
      <c r="BD20" s="230" t="s">
        <v>777</v>
      </c>
      <c r="BE20" s="51" t="s">
        <v>1268</v>
      </c>
    </row>
    <row r="21" spans="1:57" s="168" customFormat="1" ht="200.1" customHeight="1">
      <c r="A21" s="49" t="s">
        <v>971</v>
      </c>
      <c r="B21" s="81" t="s">
        <v>457</v>
      </c>
      <c r="C21" s="51" t="s">
        <v>465</v>
      </c>
      <c r="D21" s="81" t="s">
        <v>454</v>
      </c>
      <c r="E21" s="104" t="s">
        <v>686</v>
      </c>
      <c r="F21" s="51" t="s">
        <v>761</v>
      </c>
      <c r="G21" s="51" t="s">
        <v>466</v>
      </c>
      <c r="H21" s="51" t="s">
        <v>467</v>
      </c>
      <c r="I21" s="216" t="s">
        <v>1266</v>
      </c>
      <c r="J21" s="216">
        <v>3103061084</v>
      </c>
      <c r="K21" s="212" t="s">
        <v>1267</v>
      </c>
      <c r="L21" s="52">
        <v>42826</v>
      </c>
      <c r="M21" s="52">
        <v>43830</v>
      </c>
      <c r="N21" s="51" t="s">
        <v>687</v>
      </c>
      <c r="O21" s="51" t="s">
        <v>913</v>
      </c>
      <c r="P21" s="66">
        <v>0.4</v>
      </c>
      <c r="Q21" s="66">
        <v>0.6</v>
      </c>
      <c r="R21" s="66">
        <v>0.8</v>
      </c>
      <c r="S21" s="66">
        <v>1</v>
      </c>
      <c r="T21" s="54">
        <v>0.36</v>
      </c>
      <c r="U21" s="68">
        <f>+T21/P21</f>
        <v>0.89999999999999991</v>
      </c>
      <c r="V21" s="67">
        <v>0.58379999999999999</v>
      </c>
      <c r="W21" s="54">
        <f t="shared" si="1"/>
        <v>0.97299999999999998</v>
      </c>
      <c r="X21" s="67">
        <v>0.79900000000000004</v>
      </c>
      <c r="Y21" s="67">
        <f>+X21/R21</f>
        <v>0.99875000000000003</v>
      </c>
      <c r="Z21" s="56"/>
      <c r="AA21" s="54"/>
      <c r="AB21" s="50" t="s">
        <v>502</v>
      </c>
      <c r="AC21" s="50" t="s">
        <v>503</v>
      </c>
      <c r="AD21" s="50"/>
      <c r="AE21" s="51">
        <v>1186</v>
      </c>
      <c r="AF21" s="51" t="s">
        <v>508</v>
      </c>
      <c r="AG21" s="65" t="s">
        <v>509</v>
      </c>
      <c r="AH21" s="57" t="s">
        <v>889</v>
      </c>
      <c r="AI21" s="57" t="s">
        <v>889</v>
      </c>
      <c r="AJ21" s="57" t="s">
        <v>889</v>
      </c>
      <c r="AK21" s="339" t="s">
        <v>777</v>
      </c>
      <c r="AL21" s="339"/>
      <c r="AM21" s="335" t="s">
        <v>777</v>
      </c>
      <c r="AN21" s="335" t="s">
        <v>777</v>
      </c>
      <c r="AO21" s="339" t="s">
        <v>777</v>
      </c>
      <c r="AP21" s="230"/>
      <c r="AQ21" s="230" t="s">
        <v>777</v>
      </c>
      <c r="AR21" s="227" t="s">
        <v>777</v>
      </c>
      <c r="AS21" s="227" t="s">
        <v>777</v>
      </c>
      <c r="AT21" s="230" t="s">
        <v>777</v>
      </c>
      <c r="AU21" s="230" t="s">
        <v>777</v>
      </c>
      <c r="AV21" s="230" t="s">
        <v>777</v>
      </c>
      <c r="AW21" s="230" t="s">
        <v>777</v>
      </c>
      <c r="AX21" s="230" t="s">
        <v>777</v>
      </c>
      <c r="AY21" s="230" t="s">
        <v>777</v>
      </c>
      <c r="AZ21" s="230" t="s">
        <v>777</v>
      </c>
      <c r="BA21" s="230" t="s">
        <v>777</v>
      </c>
      <c r="BB21" s="230" t="s">
        <v>777</v>
      </c>
      <c r="BC21" s="230" t="s">
        <v>777</v>
      </c>
      <c r="BD21" s="230" t="s">
        <v>777</v>
      </c>
      <c r="BE21" s="51" t="s">
        <v>1269</v>
      </c>
    </row>
    <row r="22" spans="1:57" s="167" customFormat="1" ht="200.1" customHeight="1">
      <c r="A22" s="49" t="s">
        <v>972</v>
      </c>
      <c r="B22" s="81" t="s">
        <v>457</v>
      </c>
      <c r="C22" s="51" t="s">
        <v>465</v>
      </c>
      <c r="D22" s="81" t="s">
        <v>454</v>
      </c>
      <c r="E22" s="104" t="s">
        <v>688</v>
      </c>
      <c r="F22" s="51" t="s">
        <v>761</v>
      </c>
      <c r="G22" s="51" t="s">
        <v>466</v>
      </c>
      <c r="H22" s="51" t="s">
        <v>467</v>
      </c>
      <c r="I22" s="216" t="s">
        <v>1266</v>
      </c>
      <c r="J22" s="216">
        <v>3103061084</v>
      </c>
      <c r="K22" s="212" t="s">
        <v>1267</v>
      </c>
      <c r="L22" s="52">
        <v>42826</v>
      </c>
      <c r="M22" s="52">
        <v>43830</v>
      </c>
      <c r="N22" s="51" t="s">
        <v>689</v>
      </c>
      <c r="O22" s="51" t="s">
        <v>913</v>
      </c>
      <c r="P22" s="66">
        <v>0.4</v>
      </c>
      <c r="Q22" s="66">
        <v>0.6</v>
      </c>
      <c r="R22" s="66">
        <v>0.8</v>
      </c>
      <c r="S22" s="66">
        <v>1</v>
      </c>
      <c r="T22" s="64">
        <v>0.375</v>
      </c>
      <c r="U22" s="69">
        <f t="shared" ref="U22:U36" si="2">T22/P22</f>
        <v>0.9375</v>
      </c>
      <c r="V22" s="54">
        <v>0.57999999999999996</v>
      </c>
      <c r="W22" s="54">
        <f t="shared" si="1"/>
        <v>0.96666666666666667</v>
      </c>
      <c r="X22" s="54">
        <v>0.8</v>
      </c>
      <c r="Y22" s="67">
        <f>+X22/R22</f>
        <v>1</v>
      </c>
      <c r="Z22" s="56"/>
      <c r="AA22" s="54"/>
      <c r="AB22" s="50" t="s">
        <v>502</v>
      </c>
      <c r="AC22" s="50" t="s">
        <v>503</v>
      </c>
      <c r="AD22" s="50"/>
      <c r="AE22" s="51">
        <v>1186</v>
      </c>
      <c r="AF22" s="51" t="s">
        <v>508</v>
      </c>
      <c r="AG22" s="65" t="s">
        <v>509</v>
      </c>
      <c r="AH22" s="57" t="s">
        <v>889</v>
      </c>
      <c r="AI22" s="57" t="s">
        <v>889</v>
      </c>
      <c r="AJ22" s="57" t="s">
        <v>889</v>
      </c>
      <c r="AK22" s="339" t="s">
        <v>777</v>
      </c>
      <c r="AL22" s="339"/>
      <c r="AM22" s="335" t="s">
        <v>777</v>
      </c>
      <c r="AN22" s="335" t="s">
        <v>777</v>
      </c>
      <c r="AO22" s="339" t="s">
        <v>777</v>
      </c>
      <c r="AP22" s="230"/>
      <c r="AQ22" s="230" t="s">
        <v>777</v>
      </c>
      <c r="AR22" s="227" t="s">
        <v>777</v>
      </c>
      <c r="AS22" s="227" t="s">
        <v>777</v>
      </c>
      <c r="AT22" s="230" t="s">
        <v>777</v>
      </c>
      <c r="AU22" s="230" t="s">
        <v>777</v>
      </c>
      <c r="AV22" s="230" t="s">
        <v>777</v>
      </c>
      <c r="AW22" s="230" t="s">
        <v>777</v>
      </c>
      <c r="AX22" s="230" t="s">
        <v>777</v>
      </c>
      <c r="AY22" s="230" t="s">
        <v>777</v>
      </c>
      <c r="AZ22" s="230" t="s">
        <v>777</v>
      </c>
      <c r="BA22" s="230" t="s">
        <v>777</v>
      </c>
      <c r="BB22" s="230" t="s">
        <v>777</v>
      </c>
      <c r="BC22" s="230" t="s">
        <v>777</v>
      </c>
      <c r="BD22" s="230" t="s">
        <v>777</v>
      </c>
      <c r="BE22" s="51" t="s">
        <v>1269</v>
      </c>
    </row>
    <row r="23" spans="1:57" s="167" customFormat="1" ht="200.1" customHeight="1">
      <c r="A23" s="49" t="s">
        <v>973</v>
      </c>
      <c r="B23" s="81" t="s">
        <v>457</v>
      </c>
      <c r="C23" s="51" t="s">
        <v>465</v>
      </c>
      <c r="D23" s="81" t="s">
        <v>454</v>
      </c>
      <c r="E23" s="81" t="s">
        <v>921</v>
      </c>
      <c r="F23" s="51" t="s">
        <v>761</v>
      </c>
      <c r="G23" s="51" t="s">
        <v>466</v>
      </c>
      <c r="H23" s="51" t="s">
        <v>467</v>
      </c>
      <c r="I23" s="216" t="s">
        <v>1266</v>
      </c>
      <c r="J23" s="216">
        <v>3103061084</v>
      </c>
      <c r="K23" s="212" t="s">
        <v>1267</v>
      </c>
      <c r="L23" s="52">
        <v>42826</v>
      </c>
      <c r="M23" s="52">
        <v>43830</v>
      </c>
      <c r="N23" s="51" t="s">
        <v>690</v>
      </c>
      <c r="O23" s="51" t="s">
        <v>922</v>
      </c>
      <c r="P23" s="66">
        <v>0.3</v>
      </c>
      <c r="Q23" s="54">
        <v>0.6</v>
      </c>
      <c r="R23" s="54">
        <v>0.8</v>
      </c>
      <c r="S23" s="66">
        <v>1</v>
      </c>
      <c r="T23" s="70" t="s">
        <v>793</v>
      </c>
      <c r="U23" s="69">
        <f t="shared" si="2"/>
        <v>0.91666666666666674</v>
      </c>
      <c r="V23" s="67">
        <v>0.57999999999999996</v>
      </c>
      <c r="W23" s="54">
        <f t="shared" si="1"/>
        <v>0.96666666666666667</v>
      </c>
      <c r="X23" s="54">
        <v>0.8</v>
      </c>
      <c r="Y23" s="67">
        <f>+X23/R23</f>
        <v>1</v>
      </c>
      <c r="Z23" s="56"/>
      <c r="AA23" s="54"/>
      <c r="AB23" s="50" t="s">
        <v>502</v>
      </c>
      <c r="AC23" s="50" t="s">
        <v>503</v>
      </c>
      <c r="AD23" s="50"/>
      <c r="AE23" s="51">
        <v>1186</v>
      </c>
      <c r="AF23" s="51" t="s">
        <v>508</v>
      </c>
      <c r="AG23" s="50" t="s">
        <v>510</v>
      </c>
      <c r="AH23" s="57" t="s">
        <v>889</v>
      </c>
      <c r="AI23" s="57" t="s">
        <v>889</v>
      </c>
      <c r="AJ23" s="57" t="s">
        <v>889</v>
      </c>
      <c r="AK23" s="339" t="s">
        <v>777</v>
      </c>
      <c r="AL23" s="339"/>
      <c r="AM23" s="335" t="s">
        <v>777</v>
      </c>
      <c r="AN23" s="335" t="s">
        <v>777</v>
      </c>
      <c r="AO23" s="339" t="s">
        <v>777</v>
      </c>
      <c r="AP23" s="230"/>
      <c r="AQ23" s="230" t="s">
        <v>777</v>
      </c>
      <c r="AR23" s="227" t="s">
        <v>777</v>
      </c>
      <c r="AS23" s="227" t="s">
        <v>777</v>
      </c>
      <c r="AT23" s="230" t="s">
        <v>777</v>
      </c>
      <c r="AU23" s="230" t="s">
        <v>777</v>
      </c>
      <c r="AV23" s="230" t="s">
        <v>777</v>
      </c>
      <c r="AW23" s="230" t="s">
        <v>777</v>
      </c>
      <c r="AX23" s="230" t="s">
        <v>777</v>
      </c>
      <c r="AY23" s="230" t="s">
        <v>777</v>
      </c>
      <c r="AZ23" s="230" t="s">
        <v>777</v>
      </c>
      <c r="BA23" s="230" t="s">
        <v>777</v>
      </c>
      <c r="BB23" s="230" t="s">
        <v>777</v>
      </c>
      <c r="BC23" s="230" t="s">
        <v>777</v>
      </c>
      <c r="BD23" s="230" t="s">
        <v>777</v>
      </c>
      <c r="BE23" s="51" t="s">
        <v>1269</v>
      </c>
    </row>
    <row r="24" spans="1:57" s="167" customFormat="1" ht="200.1" customHeight="1">
      <c r="A24" s="49" t="s">
        <v>974</v>
      </c>
      <c r="B24" s="81" t="s">
        <v>457</v>
      </c>
      <c r="C24" s="51" t="s">
        <v>465</v>
      </c>
      <c r="D24" s="81" t="s">
        <v>454</v>
      </c>
      <c r="E24" s="81" t="s">
        <v>691</v>
      </c>
      <c r="F24" s="51" t="s">
        <v>761</v>
      </c>
      <c r="G24" s="51" t="s">
        <v>466</v>
      </c>
      <c r="H24" s="51" t="s">
        <v>467</v>
      </c>
      <c r="I24" s="216" t="s">
        <v>1266</v>
      </c>
      <c r="J24" s="216">
        <v>3103061084</v>
      </c>
      <c r="K24" s="212" t="s">
        <v>1267</v>
      </c>
      <c r="L24" s="52">
        <v>42826</v>
      </c>
      <c r="M24" s="52">
        <v>43830</v>
      </c>
      <c r="N24" s="51" t="s">
        <v>692</v>
      </c>
      <c r="O24" s="51" t="s">
        <v>923</v>
      </c>
      <c r="P24" s="66">
        <v>0.3</v>
      </c>
      <c r="Q24" s="66">
        <v>0.5</v>
      </c>
      <c r="R24" s="66">
        <v>0.7</v>
      </c>
      <c r="S24" s="66">
        <v>1</v>
      </c>
      <c r="T24" s="71">
        <v>0.28000000000000003</v>
      </c>
      <c r="U24" s="69">
        <f t="shared" si="2"/>
        <v>0.93333333333333346</v>
      </c>
      <c r="V24" s="64">
        <v>0.49</v>
      </c>
      <c r="W24" s="54">
        <f t="shared" si="1"/>
        <v>0.98</v>
      </c>
      <c r="X24" s="67">
        <v>0.70099999999999996</v>
      </c>
      <c r="Y24" s="67">
        <f>+X24/R24</f>
        <v>1.0014285714285713</v>
      </c>
      <c r="Z24" s="56"/>
      <c r="AA24" s="54"/>
      <c r="AB24" s="50" t="s">
        <v>502</v>
      </c>
      <c r="AC24" s="50" t="s">
        <v>503</v>
      </c>
      <c r="AD24" s="50"/>
      <c r="AE24" s="51">
        <v>1186</v>
      </c>
      <c r="AF24" s="51" t="s">
        <v>508</v>
      </c>
      <c r="AG24" s="50" t="s">
        <v>581</v>
      </c>
      <c r="AH24" s="57" t="s">
        <v>889</v>
      </c>
      <c r="AI24" s="57" t="s">
        <v>889</v>
      </c>
      <c r="AJ24" s="57" t="s">
        <v>889</v>
      </c>
      <c r="AK24" s="339" t="s">
        <v>777</v>
      </c>
      <c r="AL24" s="339"/>
      <c r="AM24" s="335" t="s">
        <v>777</v>
      </c>
      <c r="AN24" s="335" t="s">
        <v>777</v>
      </c>
      <c r="AO24" s="339" t="s">
        <v>777</v>
      </c>
      <c r="AP24" s="230"/>
      <c r="AQ24" s="230" t="s">
        <v>777</v>
      </c>
      <c r="AR24" s="227" t="s">
        <v>777</v>
      </c>
      <c r="AS24" s="227" t="s">
        <v>777</v>
      </c>
      <c r="AT24" s="230" t="s">
        <v>777</v>
      </c>
      <c r="AU24" s="230" t="s">
        <v>777</v>
      </c>
      <c r="AV24" s="230" t="s">
        <v>777</v>
      </c>
      <c r="AW24" s="230" t="s">
        <v>777</v>
      </c>
      <c r="AX24" s="230" t="s">
        <v>777</v>
      </c>
      <c r="AY24" s="230" t="s">
        <v>777</v>
      </c>
      <c r="AZ24" s="230" t="s">
        <v>777</v>
      </c>
      <c r="BA24" s="230" t="s">
        <v>777</v>
      </c>
      <c r="BB24" s="230" t="s">
        <v>777</v>
      </c>
      <c r="BC24" s="230" t="s">
        <v>777</v>
      </c>
      <c r="BD24" s="230" t="s">
        <v>777</v>
      </c>
      <c r="BE24" s="51" t="s">
        <v>1269</v>
      </c>
    </row>
    <row r="25" spans="1:57" s="167" customFormat="1" ht="200.1" customHeight="1">
      <c r="A25" s="49" t="s">
        <v>975</v>
      </c>
      <c r="B25" s="81" t="s">
        <v>457</v>
      </c>
      <c r="C25" s="51" t="s">
        <v>465</v>
      </c>
      <c r="D25" s="81" t="s">
        <v>454</v>
      </c>
      <c r="E25" s="81" t="s">
        <v>693</v>
      </c>
      <c r="F25" s="51" t="s">
        <v>761</v>
      </c>
      <c r="G25" s="51" t="s">
        <v>466</v>
      </c>
      <c r="H25" s="51" t="s">
        <v>467</v>
      </c>
      <c r="I25" s="216" t="s">
        <v>1266</v>
      </c>
      <c r="J25" s="216">
        <v>3103061084</v>
      </c>
      <c r="K25" s="212" t="s">
        <v>1267</v>
      </c>
      <c r="L25" s="52">
        <v>42826</v>
      </c>
      <c r="M25" s="52">
        <v>43830</v>
      </c>
      <c r="N25" s="51" t="s">
        <v>694</v>
      </c>
      <c r="O25" s="51" t="s">
        <v>924</v>
      </c>
      <c r="P25" s="66">
        <v>0.3</v>
      </c>
      <c r="Q25" s="54">
        <v>0.45</v>
      </c>
      <c r="R25" s="55">
        <v>0.75</v>
      </c>
      <c r="S25" s="66">
        <v>1</v>
      </c>
      <c r="T25" s="71">
        <v>0.3</v>
      </c>
      <c r="U25" s="69">
        <f t="shared" si="2"/>
        <v>1</v>
      </c>
      <c r="V25" s="64">
        <v>0.44</v>
      </c>
      <c r="W25" s="67">
        <f t="shared" si="1"/>
        <v>0.97777777777777775</v>
      </c>
      <c r="X25" s="67">
        <v>0.73</v>
      </c>
      <c r="Y25" s="67">
        <v>0.44</v>
      </c>
      <c r="Z25" s="56"/>
      <c r="AA25" s="54"/>
      <c r="AB25" s="50" t="s">
        <v>502</v>
      </c>
      <c r="AC25" s="50" t="s">
        <v>503</v>
      </c>
      <c r="AD25" s="50"/>
      <c r="AE25" s="51">
        <v>1186</v>
      </c>
      <c r="AF25" s="51" t="s">
        <v>508</v>
      </c>
      <c r="AG25" s="50" t="s">
        <v>581</v>
      </c>
      <c r="AH25" s="57" t="s">
        <v>889</v>
      </c>
      <c r="AI25" s="57" t="s">
        <v>889</v>
      </c>
      <c r="AJ25" s="57" t="s">
        <v>889</v>
      </c>
      <c r="AK25" s="339" t="s">
        <v>777</v>
      </c>
      <c r="AL25" s="339"/>
      <c r="AM25" s="335" t="s">
        <v>777</v>
      </c>
      <c r="AN25" s="335" t="s">
        <v>777</v>
      </c>
      <c r="AO25" s="339" t="s">
        <v>777</v>
      </c>
      <c r="AP25" s="230"/>
      <c r="AQ25" s="230" t="s">
        <v>777</v>
      </c>
      <c r="AR25" s="227" t="s">
        <v>777</v>
      </c>
      <c r="AS25" s="227" t="s">
        <v>777</v>
      </c>
      <c r="AT25" s="230" t="s">
        <v>777</v>
      </c>
      <c r="AU25" s="230" t="s">
        <v>777</v>
      </c>
      <c r="AV25" s="230" t="s">
        <v>777</v>
      </c>
      <c r="AW25" s="230" t="s">
        <v>777</v>
      </c>
      <c r="AX25" s="230" t="s">
        <v>777</v>
      </c>
      <c r="AY25" s="230" t="s">
        <v>777</v>
      </c>
      <c r="AZ25" s="230" t="s">
        <v>777</v>
      </c>
      <c r="BA25" s="230" t="s">
        <v>777</v>
      </c>
      <c r="BB25" s="230" t="s">
        <v>777</v>
      </c>
      <c r="BC25" s="230" t="s">
        <v>777</v>
      </c>
      <c r="BD25" s="230" t="s">
        <v>777</v>
      </c>
      <c r="BE25" s="51" t="s">
        <v>1269</v>
      </c>
    </row>
    <row r="26" spans="1:57" s="167" customFormat="1" ht="200.1" customHeight="1">
      <c r="A26" s="49" t="s">
        <v>976</v>
      </c>
      <c r="B26" s="81" t="s">
        <v>457</v>
      </c>
      <c r="C26" s="51" t="s">
        <v>465</v>
      </c>
      <c r="D26" s="81" t="s">
        <v>925</v>
      </c>
      <c r="E26" s="81" t="s">
        <v>695</v>
      </c>
      <c r="F26" s="51" t="s">
        <v>761</v>
      </c>
      <c r="G26" s="51" t="s">
        <v>466</v>
      </c>
      <c r="H26" s="51" t="s">
        <v>467</v>
      </c>
      <c r="I26" s="216" t="s">
        <v>1266</v>
      </c>
      <c r="J26" s="216">
        <v>3103061084</v>
      </c>
      <c r="K26" s="212" t="s">
        <v>1267</v>
      </c>
      <c r="L26" s="52">
        <v>42826</v>
      </c>
      <c r="M26" s="52">
        <v>43830</v>
      </c>
      <c r="N26" s="51" t="s">
        <v>696</v>
      </c>
      <c r="O26" s="51" t="s">
        <v>926</v>
      </c>
      <c r="P26" s="66">
        <v>0.2</v>
      </c>
      <c r="Q26" s="54">
        <v>0.6</v>
      </c>
      <c r="R26" s="54">
        <v>0.7</v>
      </c>
      <c r="S26" s="66">
        <v>0.8</v>
      </c>
      <c r="T26" s="72">
        <v>0.55100000000000005</v>
      </c>
      <c r="U26" s="69">
        <f t="shared" si="2"/>
        <v>2.7549999999999999</v>
      </c>
      <c r="V26" s="64">
        <v>0.66800000000000004</v>
      </c>
      <c r="W26" s="73">
        <f t="shared" si="1"/>
        <v>1.1133333333333335</v>
      </c>
      <c r="X26" s="67">
        <v>0.80700000000000005</v>
      </c>
      <c r="Y26" s="67">
        <f>+X26/R26</f>
        <v>1.152857142857143</v>
      </c>
      <c r="Z26" s="56"/>
      <c r="AA26" s="54"/>
      <c r="AB26" s="50" t="s">
        <v>502</v>
      </c>
      <c r="AC26" s="50" t="s">
        <v>503</v>
      </c>
      <c r="AD26" s="50"/>
      <c r="AE26" s="51">
        <v>1186</v>
      </c>
      <c r="AF26" s="51" t="s">
        <v>508</v>
      </c>
      <c r="AG26" s="50" t="s">
        <v>581</v>
      </c>
      <c r="AH26" s="57" t="s">
        <v>889</v>
      </c>
      <c r="AI26" s="57" t="s">
        <v>889</v>
      </c>
      <c r="AJ26" s="57" t="s">
        <v>889</v>
      </c>
      <c r="AK26" s="339" t="s">
        <v>777</v>
      </c>
      <c r="AL26" s="339"/>
      <c r="AM26" s="335" t="s">
        <v>777</v>
      </c>
      <c r="AN26" s="335" t="s">
        <v>777</v>
      </c>
      <c r="AO26" s="339" t="s">
        <v>777</v>
      </c>
      <c r="AP26" s="230"/>
      <c r="AQ26" s="230" t="s">
        <v>777</v>
      </c>
      <c r="AR26" s="227" t="s">
        <v>777</v>
      </c>
      <c r="AS26" s="227" t="s">
        <v>777</v>
      </c>
      <c r="AT26" s="230" t="s">
        <v>777</v>
      </c>
      <c r="AU26" s="230" t="s">
        <v>777</v>
      </c>
      <c r="AV26" s="230" t="s">
        <v>777</v>
      </c>
      <c r="AW26" s="230" t="s">
        <v>777</v>
      </c>
      <c r="AX26" s="230" t="s">
        <v>777</v>
      </c>
      <c r="AY26" s="230" t="s">
        <v>777</v>
      </c>
      <c r="AZ26" s="230" t="s">
        <v>777</v>
      </c>
      <c r="BA26" s="230" t="s">
        <v>777</v>
      </c>
      <c r="BB26" s="230" t="s">
        <v>777</v>
      </c>
      <c r="BC26" s="230" t="s">
        <v>777</v>
      </c>
      <c r="BD26" s="230" t="s">
        <v>777</v>
      </c>
      <c r="BE26" s="51" t="s">
        <v>1269</v>
      </c>
    </row>
    <row r="27" spans="1:57" s="167" customFormat="1" ht="200.1" customHeight="1">
      <c r="A27" s="193" t="s">
        <v>977</v>
      </c>
      <c r="B27" s="81" t="s">
        <v>457</v>
      </c>
      <c r="C27" s="51" t="s">
        <v>465</v>
      </c>
      <c r="D27" s="81" t="s">
        <v>454</v>
      </c>
      <c r="E27" s="81" t="s">
        <v>697</v>
      </c>
      <c r="F27" s="51" t="s">
        <v>761</v>
      </c>
      <c r="G27" s="51" t="s">
        <v>466</v>
      </c>
      <c r="H27" s="51" t="s">
        <v>467</v>
      </c>
      <c r="I27" s="216" t="s">
        <v>777</v>
      </c>
      <c r="J27" s="216" t="s">
        <v>777</v>
      </c>
      <c r="K27" s="212" t="s">
        <v>777</v>
      </c>
      <c r="L27" s="52">
        <v>42826</v>
      </c>
      <c r="M27" s="52">
        <v>42767</v>
      </c>
      <c r="N27" s="51" t="s">
        <v>698</v>
      </c>
      <c r="O27" s="51" t="s">
        <v>698</v>
      </c>
      <c r="P27" s="66">
        <v>1</v>
      </c>
      <c r="Q27" s="194" t="s">
        <v>777</v>
      </c>
      <c r="R27" s="194" t="s">
        <v>777</v>
      </c>
      <c r="S27" s="194" t="s">
        <v>777</v>
      </c>
      <c r="T27" s="64">
        <v>1</v>
      </c>
      <c r="U27" s="69">
        <f t="shared" si="2"/>
        <v>1</v>
      </c>
      <c r="V27" s="81" t="s">
        <v>949</v>
      </c>
      <c r="W27" s="81" t="s">
        <v>949</v>
      </c>
      <c r="X27" s="51" t="s">
        <v>949</v>
      </c>
      <c r="Y27" s="51" t="s">
        <v>949</v>
      </c>
      <c r="Z27" s="56" t="e">
        <f>+Y27*100/R27</f>
        <v>#VALUE!</v>
      </c>
      <c r="AA27" s="54"/>
      <c r="AB27" s="50" t="s">
        <v>502</v>
      </c>
      <c r="AC27" s="50" t="s">
        <v>503</v>
      </c>
      <c r="AD27" s="50"/>
      <c r="AE27" s="51">
        <v>1186</v>
      </c>
      <c r="AF27" s="51" t="s">
        <v>508</v>
      </c>
      <c r="AG27" s="50" t="s">
        <v>581</v>
      </c>
      <c r="AH27" s="57" t="s">
        <v>889</v>
      </c>
      <c r="AI27" s="57" t="s">
        <v>889</v>
      </c>
      <c r="AJ27" s="57" t="s">
        <v>889</v>
      </c>
      <c r="AK27" s="339" t="s">
        <v>777</v>
      </c>
      <c r="AL27" s="339"/>
      <c r="AM27" s="335" t="s">
        <v>777</v>
      </c>
      <c r="AN27" s="335" t="s">
        <v>777</v>
      </c>
      <c r="AO27" s="339" t="s">
        <v>777</v>
      </c>
      <c r="AP27" s="230"/>
      <c r="AQ27" s="230" t="s">
        <v>777</v>
      </c>
      <c r="AR27" s="227" t="s">
        <v>777</v>
      </c>
      <c r="AS27" s="227" t="s">
        <v>777</v>
      </c>
      <c r="AT27" s="230" t="s">
        <v>777</v>
      </c>
      <c r="AU27" s="230" t="s">
        <v>777</v>
      </c>
      <c r="AV27" s="230" t="s">
        <v>777</v>
      </c>
      <c r="AW27" s="230" t="s">
        <v>777</v>
      </c>
      <c r="AX27" s="230" t="s">
        <v>777</v>
      </c>
      <c r="AY27" s="230" t="s">
        <v>777</v>
      </c>
      <c r="AZ27" s="230" t="s">
        <v>777</v>
      </c>
      <c r="BA27" s="230" t="s">
        <v>777</v>
      </c>
      <c r="BB27" s="230" t="s">
        <v>777</v>
      </c>
      <c r="BC27" s="230" t="s">
        <v>777</v>
      </c>
      <c r="BD27" s="230" t="s">
        <v>777</v>
      </c>
      <c r="BE27" s="228" t="s">
        <v>777</v>
      </c>
    </row>
    <row r="28" spans="1:57" s="167" customFormat="1" ht="200.1" customHeight="1">
      <c r="A28" s="49" t="s">
        <v>978</v>
      </c>
      <c r="B28" s="81" t="s">
        <v>457</v>
      </c>
      <c r="C28" s="51" t="s">
        <v>465</v>
      </c>
      <c r="D28" s="81" t="s">
        <v>454</v>
      </c>
      <c r="E28" s="81" t="s">
        <v>699</v>
      </c>
      <c r="F28" s="51" t="s">
        <v>761</v>
      </c>
      <c r="G28" s="51" t="s">
        <v>466</v>
      </c>
      <c r="H28" s="51" t="s">
        <v>467</v>
      </c>
      <c r="I28" s="216" t="s">
        <v>1266</v>
      </c>
      <c r="J28" s="216">
        <v>3103061084</v>
      </c>
      <c r="K28" s="212" t="s">
        <v>1267</v>
      </c>
      <c r="L28" s="52">
        <v>42826</v>
      </c>
      <c r="M28" s="52">
        <v>43830</v>
      </c>
      <c r="N28" s="51" t="s">
        <v>700</v>
      </c>
      <c r="O28" s="51" t="s">
        <v>700</v>
      </c>
      <c r="P28" s="66">
        <v>0.2</v>
      </c>
      <c r="Q28" s="54">
        <v>0.5</v>
      </c>
      <c r="R28" s="54">
        <v>0.75</v>
      </c>
      <c r="S28" s="66">
        <v>1</v>
      </c>
      <c r="T28" s="54">
        <v>0.2</v>
      </c>
      <c r="U28" s="69">
        <f t="shared" si="2"/>
        <v>1</v>
      </c>
      <c r="V28" s="64">
        <v>0.48</v>
      </c>
      <c r="W28" s="74">
        <f>+V28*100/Q28</f>
        <v>96</v>
      </c>
      <c r="X28" s="54">
        <v>0.75</v>
      </c>
      <c r="Y28" s="67">
        <f t="shared" ref="Y28:Y33" si="3">+X28/R28</f>
        <v>1</v>
      </c>
      <c r="Z28" s="56"/>
      <c r="AA28" s="54"/>
      <c r="AB28" s="50" t="s">
        <v>502</v>
      </c>
      <c r="AC28" s="50" t="s">
        <v>503</v>
      </c>
      <c r="AD28" s="50"/>
      <c r="AE28" s="51">
        <v>1186</v>
      </c>
      <c r="AF28" s="51" t="s">
        <v>508</v>
      </c>
      <c r="AG28" s="50" t="s">
        <v>514</v>
      </c>
      <c r="AH28" s="57" t="s">
        <v>889</v>
      </c>
      <c r="AI28" s="57" t="s">
        <v>889</v>
      </c>
      <c r="AJ28" s="57" t="s">
        <v>889</v>
      </c>
      <c r="AK28" s="339" t="s">
        <v>777</v>
      </c>
      <c r="AL28" s="339"/>
      <c r="AM28" s="335" t="s">
        <v>777</v>
      </c>
      <c r="AN28" s="335" t="s">
        <v>777</v>
      </c>
      <c r="AO28" s="339" t="s">
        <v>777</v>
      </c>
      <c r="AP28" s="230"/>
      <c r="AQ28" s="230" t="s">
        <v>777</v>
      </c>
      <c r="AR28" s="227" t="s">
        <v>777</v>
      </c>
      <c r="AS28" s="227" t="s">
        <v>777</v>
      </c>
      <c r="AT28" s="230" t="s">
        <v>777</v>
      </c>
      <c r="AU28" s="230" t="s">
        <v>777</v>
      </c>
      <c r="AV28" s="230" t="s">
        <v>777</v>
      </c>
      <c r="AW28" s="230" t="s">
        <v>777</v>
      </c>
      <c r="AX28" s="230" t="s">
        <v>777</v>
      </c>
      <c r="AY28" s="230" t="s">
        <v>777</v>
      </c>
      <c r="AZ28" s="230" t="s">
        <v>777</v>
      </c>
      <c r="BA28" s="230" t="s">
        <v>777</v>
      </c>
      <c r="BB28" s="230" t="s">
        <v>777</v>
      </c>
      <c r="BC28" s="230" t="s">
        <v>777</v>
      </c>
      <c r="BD28" s="230" t="s">
        <v>777</v>
      </c>
      <c r="BE28" s="51" t="s">
        <v>1269</v>
      </c>
    </row>
    <row r="29" spans="1:57" s="167" customFormat="1" ht="200.1" customHeight="1">
      <c r="A29" s="49" t="s">
        <v>979</v>
      </c>
      <c r="B29" s="81" t="s">
        <v>457</v>
      </c>
      <c r="C29" s="51" t="s">
        <v>465</v>
      </c>
      <c r="D29" s="81" t="s">
        <v>454</v>
      </c>
      <c r="E29" s="81" t="s">
        <v>701</v>
      </c>
      <c r="F29" s="51" t="s">
        <v>761</v>
      </c>
      <c r="G29" s="51" t="s">
        <v>466</v>
      </c>
      <c r="H29" s="51" t="s">
        <v>467</v>
      </c>
      <c r="I29" s="216" t="s">
        <v>1266</v>
      </c>
      <c r="J29" s="216">
        <v>3103061084</v>
      </c>
      <c r="K29" s="212" t="s">
        <v>1267</v>
      </c>
      <c r="L29" s="52">
        <v>42826</v>
      </c>
      <c r="M29" s="52">
        <v>43830</v>
      </c>
      <c r="N29" s="51" t="s">
        <v>702</v>
      </c>
      <c r="O29" s="51" t="s">
        <v>927</v>
      </c>
      <c r="P29" s="66">
        <v>0.3</v>
      </c>
      <c r="Q29" s="54">
        <v>0.5</v>
      </c>
      <c r="R29" s="55">
        <v>0.7</v>
      </c>
      <c r="S29" s="66">
        <v>1</v>
      </c>
      <c r="T29" s="54">
        <v>0.28000000000000003</v>
      </c>
      <c r="U29" s="69">
        <f t="shared" si="2"/>
        <v>0.93333333333333346</v>
      </c>
      <c r="V29" s="67">
        <v>0.48299999999999998</v>
      </c>
      <c r="W29" s="74">
        <v>97</v>
      </c>
      <c r="X29" s="67">
        <v>0.7</v>
      </c>
      <c r="Y29" s="67">
        <f t="shared" si="3"/>
        <v>1</v>
      </c>
      <c r="Z29" s="56"/>
      <c r="AA29" s="54"/>
      <c r="AB29" s="50" t="s">
        <v>502</v>
      </c>
      <c r="AC29" s="50" t="s">
        <v>503</v>
      </c>
      <c r="AD29" s="50"/>
      <c r="AE29" s="51">
        <v>1186</v>
      </c>
      <c r="AF29" s="51" t="s">
        <v>508</v>
      </c>
      <c r="AG29" s="50" t="s">
        <v>515</v>
      </c>
      <c r="AH29" s="57" t="s">
        <v>889</v>
      </c>
      <c r="AI29" s="57" t="s">
        <v>889</v>
      </c>
      <c r="AJ29" s="57" t="s">
        <v>889</v>
      </c>
      <c r="AK29" s="339" t="s">
        <v>777</v>
      </c>
      <c r="AL29" s="339"/>
      <c r="AM29" s="335" t="s">
        <v>777</v>
      </c>
      <c r="AN29" s="335" t="s">
        <v>777</v>
      </c>
      <c r="AO29" s="339" t="s">
        <v>777</v>
      </c>
      <c r="AP29" s="230"/>
      <c r="AQ29" s="230" t="s">
        <v>777</v>
      </c>
      <c r="AR29" s="227" t="s">
        <v>777</v>
      </c>
      <c r="AS29" s="227" t="s">
        <v>777</v>
      </c>
      <c r="AT29" s="230" t="s">
        <v>777</v>
      </c>
      <c r="AU29" s="230" t="s">
        <v>777</v>
      </c>
      <c r="AV29" s="230" t="s">
        <v>777</v>
      </c>
      <c r="AW29" s="230" t="s">
        <v>777</v>
      </c>
      <c r="AX29" s="230" t="s">
        <v>777</v>
      </c>
      <c r="AY29" s="230" t="s">
        <v>777</v>
      </c>
      <c r="AZ29" s="230" t="s">
        <v>777</v>
      </c>
      <c r="BA29" s="230" t="s">
        <v>777</v>
      </c>
      <c r="BB29" s="230" t="s">
        <v>777</v>
      </c>
      <c r="BC29" s="230" t="s">
        <v>777</v>
      </c>
      <c r="BD29" s="230" t="s">
        <v>777</v>
      </c>
      <c r="BE29" s="51" t="s">
        <v>1269</v>
      </c>
    </row>
    <row r="30" spans="1:57" s="167" customFormat="1" ht="200.1" customHeight="1">
      <c r="A30" s="49" t="s">
        <v>980</v>
      </c>
      <c r="B30" s="81" t="s">
        <v>457</v>
      </c>
      <c r="C30" s="51" t="s">
        <v>465</v>
      </c>
      <c r="D30" s="81" t="s">
        <v>454</v>
      </c>
      <c r="E30" s="81" t="s">
        <v>703</v>
      </c>
      <c r="F30" s="51" t="s">
        <v>761</v>
      </c>
      <c r="G30" s="51" t="s">
        <v>466</v>
      </c>
      <c r="H30" s="51" t="s">
        <v>467</v>
      </c>
      <c r="I30" s="216" t="s">
        <v>1266</v>
      </c>
      <c r="J30" s="216">
        <v>3103061084</v>
      </c>
      <c r="K30" s="212" t="s">
        <v>1267</v>
      </c>
      <c r="L30" s="52">
        <v>42826</v>
      </c>
      <c r="M30" s="52">
        <v>43830</v>
      </c>
      <c r="N30" s="51" t="s">
        <v>704</v>
      </c>
      <c r="O30" s="51" t="s">
        <v>928</v>
      </c>
      <c r="P30" s="66">
        <v>0.3</v>
      </c>
      <c r="Q30" s="54">
        <v>0.5</v>
      </c>
      <c r="R30" s="55">
        <v>0.7</v>
      </c>
      <c r="S30" s="66">
        <v>1</v>
      </c>
      <c r="T30" s="54">
        <v>0.28000000000000003</v>
      </c>
      <c r="U30" s="69">
        <f t="shared" si="2"/>
        <v>0.93333333333333346</v>
      </c>
      <c r="V30" s="67">
        <v>0.48299999999999998</v>
      </c>
      <c r="W30" s="74">
        <v>97</v>
      </c>
      <c r="X30" s="67">
        <v>0.55700000000000005</v>
      </c>
      <c r="Y30" s="67">
        <f t="shared" si="3"/>
        <v>0.79571428571428582</v>
      </c>
      <c r="Z30" s="56"/>
      <c r="AA30" s="54"/>
      <c r="AB30" s="50" t="s">
        <v>502</v>
      </c>
      <c r="AC30" s="50" t="s">
        <v>503</v>
      </c>
      <c r="AD30" s="50"/>
      <c r="AE30" s="51">
        <v>1186</v>
      </c>
      <c r="AF30" s="51" t="s">
        <v>508</v>
      </c>
      <c r="AG30" s="50" t="s">
        <v>515</v>
      </c>
      <c r="AH30" s="57" t="s">
        <v>889</v>
      </c>
      <c r="AI30" s="57" t="s">
        <v>889</v>
      </c>
      <c r="AJ30" s="57" t="s">
        <v>889</v>
      </c>
      <c r="AK30" s="339" t="s">
        <v>777</v>
      </c>
      <c r="AL30" s="339"/>
      <c r="AM30" s="335" t="s">
        <v>777</v>
      </c>
      <c r="AN30" s="335" t="s">
        <v>777</v>
      </c>
      <c r="AO30" s="339" t="s">
        <v>777</v>
      </c>
      <c r="AP30" s="230"/>
      <c r="AQ30" s="230" t="s">
        <v>777</v>
      </c>
      <c r="AR30" s="227" t="s">
        <v>777</v>
      </c>
      <c r="AS30" s="227" t="s">
        <v>777</v>
      </c>
      <c r="AT30" s="230" t="s">
        <v>777</v>
      </c>
      <c r="AU30" s="230" t="s">
        <v>777</v>
      </c>
      <c r="AV30" s="230" t="s">
        <v>777</v>
      </c>
      <c r="AW30" s="230" t="s">
        <v>777</v>
      </c>
      <c r="AX30" s="230" t="s">
        <v>777</v>
      </c>
      <c r="AY30" s="230" t="s">
        <v>777</v>
      </c>
      <c r="AZ30" s="230" t="s">
        <v>777</v>
      </c>
      <c r="BA30" s="230" t="s">
        <v>777</v>
      </c>
      <c r="BB30" s="230" t="s">
        <v>777</v>
      </c>
      <c r="BC30" s="230" t="s">
        <v>777</v>
      </c>
      <c r="BD30" s="230" t="s">
        <v>777</v>
      </c>
      <c r="BE30" s="51" t="s">
        <v>1269</v>
      </c>
    </row>
    <row r="31" spans="1:57" s="167" customFormat="1" ht="200.1" customHeight="1">
      <c r="A31" s="49" t="s">
        <v>981</v>
      </c>
      <c r="B31" s="81" t="s">
        <v>457</v>
      </c>
      <c r="C31" s="51" t="s">
        <v>465</v>
      </c>
      <c r="D31" s="81" t="s">
        <v>454</v>
      </c>
      <c r="E31" s="81" t="s">
        <v>705</v>
      </c>
      <c r="F31" s="51" t="s">
        <v>761</v>
      </c>
      <c r="G31" s="51" t="s">
        <v>466</v>
      </c>
      <c r="H31" s="51" t="s">
        <v>467</v>
      </c>
      <c r="I31" s="216" t="s">
        <v>1266</v>
      </c>
      <c r="J31" s="216">
        <v>3103061084</v>
      </c>
      <c r="K31" s="212" t="s">
        <v>1267</v>
      </c>
      <c r="L31" s="52">
        <v>42826</v>
      </c>
      <c r="M31" s="52">
        <v>43830</v>
      </c>
      <c r="N31" s="51" t="s">
        <v>706</v>
      </c>
      <c r="O31" s="51" t="s">
        <v>929</v>
      </c>
      <c r="P31" s="66">
        <v>0.3</v>
      </c>
      <c r="Q31" s="54">
        <v>0.5</v>
      </c>
      <c r="R31" s="55">
        <v>0.7</v>
      </c>
      <c r="S31" s="66">
        <v>1</v>
      </c>
      <c r="T31" s="72">
        <v>0.307</v>
      </c>
      <c r="U31" s="69">
        <f t="shared" si="2"/>
        <v>1.0233333333333334</v>
      </c>
      <c r="V31" s="66">
        <v>0.5</v>
      </c>
      <c r="W31" s="75">
        <f>+V31/Q31</f>
        <v>1</v>
      </c>
      <c r="X31" s="67">
        <v>0.7</v>
      </c>
      <c r="Y31" s="67">
        <f t="shared" si="3"/>
        <v>1</v>
      </c>
      <c r="Z31" s="56"/>
      <c r="AA31" s="54"/>
      <c r="AB31" s="50" t="s">
        <v>502</v>
      </c>
      <c r="AC31" s="50" t="s">
        <v>503</v>
      </c>
      <c r="AD31" s="50"/>
      <c r="AE31" s="51">
        <v>1186</v>
      </c>
      <c r="AF31" s="51" t="s">
        <v>508</v>
      </c>
      <c r="AG31" s="50" t="s">
        <v>516</v>
      </c>
      <c r="AH31" s="57" t="s">
        <v>889</v>
      </c>
      <c r="AI31" s="57" t="s">
        <v>889</v>
      </c>
      <c r="AJ31" s="57" t="s">
        <v>889</v>
      </c>
      <c r="AK31" s="339" t="s">
        <v>777</v>
      </c>
      <c r="AL31" s="339"/>
      <c r="AM31" s="335" t="s">
        <v>777</v>
      </c>
      <c r="AN31" s="335" t="s">
        <v>777</v>
      </c>
      <c r="AO31" s="339" t="s">
        <v>777</v>
      </c>
      <c r="AP31" s="230"/>
      <c r="AQ31" s="230" t="s">
        <v>777</v>
      </c>
      <c r="AR31" s="227" t="s">
        <v>777</v>
      </c>
      <c r="AS31" s="227" t="s">
        <v>777</v>
      </c>
      <c r="AT31" s="230" t="s">
        <v>777</v>
      </c>
      <c r="AU31" s="230" t="s">
        <v>777</v>
      </c>
      <c r="AV31" s="230" t="s">
        <v>777</v>
      </c>
      <c r="AW31" s="230" t="s">
        <v>777</v>
      </c>
      <c r="AX31" s="230" t="s">
        <v>777</v>
      </c>
      <c r="AY31" s="230" t="s">
        <v>777</v>
      </c>
      <c r="AZ31" s="230" t="s">
        <v>777</v>
      </c>
      <c r="BA31" s="230" t="s">
        <v>777</v>
      </c>
      <c r="BB31" s="230" t="s">
        <v>777</v>
      </c>
      <c r="BC31" s="230" t="s">
        <v>777</v>
      </c>
      <c r="BD31" s="230" t="s">
        <v>777</v>
      </c>
      <c r="BE31" s="51" t="s">
        <v>1269</v>
      </c>
    </row>
    <row r="32" spans="1:57" s="167" customFormat="1" ht="200.1" customHeight="1">
      <c r="A32" s="49" t="s">
        <v>982</v>
      </c>
      <c r="B32" s="81" t="s">
        <v>457</v>
      </c>
      <c r="C32" s="51" t="s">
        <v>465</v>
      </c>
      <c r="D32" s="81" t="s">
        <v>454</v>
      </c>
      <c r="E32" s="81" t="s">
        <v>707</v>
      </c>
      <c r="F32" s="51" t="s">
        <v>761</v>
      </c>
      <c r="G32" s="51" t="s">
        <v>466</v>
      </c>
      <c r="H32" s="51" t="s">
        <v>467</v>
      </c>
      <c r="I32" s="216" t="s">
        <v>1266</v>
      </c>
      <c r="J32" s="216">
        <v>3103061084</v>
      </c>
      <c r="K32" s="212" t="s">
        <v>1267</v>
      </c>
      <c r="L32" s="52">
        <v>42826</v>
      </c>
      <c r="M32" s="52">
        <v>43830</v>
      </c>
      <c r="N32" s="51" t="s">
        <v>708</v>
      </c>
      <c r="O32" s="51" t="s">
        <v>930</v>
      </c>
      <c r="P32" s="71">
        <v>0.75</v>
      </c>
      <c r="Q32" s="71">
        <v>0.8</v>
      </c>
      <c r="R32" s="71">
        <v>0.85</v>
      </c>
      <c r="S32" s="71">
        <v>0.95</v>
      </c>
      <c r="T32" s="55">
        <v>0.76</v>
      </c>
      <c r="U32" s="69">
        <f t="shared" si="2"/>
        <v>1.0133333333333334</v>
      </c>
      <c r="V32" s="66">
        <v>0.8</v>
      </c>
      <c r="W32" s="76">
        <f>+V32/Q32</f>
        <v>1</v>
      </c>
      <c r="X32" s="67">
        <v>0.85</v>
      </c>
      <c r="Y32" s="67">
        <f t="shared" si="3"/>
        <v>1</v>
      </c>
      <c r="Z32" s="56"/>
      <c r="AA32" s="54"/>
      <c r="AB32" s="50" t="s">
        <v>502</v>
      </c>
      <c r="AC32" s="50" t="s">
        <v>503</v>
      </c>
      <c r="AD32" s="50"/>
      <c r="AE32" s="51">
        <v>1186</v>
      </c>
      <c r="AF32" s="51" t="s">
        <v>508</v>
      </c>
      <c r="AG32" s="50" t="s">
        <v>516</v>
      </c>
      <c r="AH32" s="57" t="s">
        <v>889</v>
      </c>
      <c r="AI32" s="57" t="s">
        <v>889</v>
      </c>
      <c r="AJ32" s="57" t="s">
        <v>889</v>
      </c>
      <c r="AK32" s="339" t="s">
        <v>777</v>
      </c>
      <c r="AL32" s="339"/>
      <c r="AM32" s="335" t="s">
        <v>777</v>
      </c>
      <c r="AN32" s="335" t="s">
        <v>777</v>
      </c>
      <c r="AO32" s="339" t="s">
        <v>777</v>
      </c>
      <c r="AP32" s="230"/>
      <c r="AQ32" s="230" t="s">
        <v>777</v>
      </c>
      <c r="AR32" s="227" t="s">
        <v>777</v>
      </c>
      <c r="AS32" s="227" t="s">
        <v>777</v>
      </c>
      <c r="AT32" s="230" t="s">
        <v>777</v>
      </c>
      <c r="AU32" s="230" t="s">
        <v>777</v>
      </c>
      <c r="AV32" s="230" t="s">
        <v>777</v>
      </c>
      <c r="AW32" s="230" t="s">
        <v>777</v>
      </c>
      <c r="AX32" s="230" t="s">
        <v>777</v>
      </c>
      <c r="AY32" s="230" t="s">
        <v>777</v>
      </c>
      <c r="AZ32" s="230" t="s">
        <v>777</v>
      </c>
      <c r="BA32" s="230" t="s">
        <v>777</v>
      </c>
      <c r="BB32" s="230" t="s">
        <v>777</v>
      </c>
      <c r="BC32" s="230" t="s">
        <v>777</v>
      </c>
      <c r="BD32" s="230" t="s">
        <v>777</v>
      </c>
      <c r="BE32" s="51" t="s">
        <v>1269</v>
      </c>
    </row>
    <row r="33" spans="1:57" s="167" customFormat="1" ht="200.1" customHeight="1">
      <c r="A33" s="49" t="s">
        <v>983</v>
      </c>
      <c r="B33" s="81" t="s">
        <v>457</v>
      </c>
      <c r="C33" s="51" t="s">
        <v>465</v>
      </c>
      <c r="D33" s="81" t="s">
        <v>454</v>
      </c>
      <c r="E33" s="81" t="s">
        <v>709</v>
      </c>
      <c r="F33" s="51" t="s">
        <v>761</v>
      </c>
      <c r="G33" s="51" t="s">
        <v>466</v>
      </c>
      <c r="H33" s="51" t="s">
        <v>467</v>
      </c>
      <c r="I33" s="216" t="s">
        <v>1266</v>
      </c>
      <c r="J33" s="216">
        <v>3103061084</v>
      </c>
      <c r="K33" s="212" t="s">
        <v>1267</v>
      </c>
      <c r="L33" s="52">
        <v>42826</v>
      </c>
      <c r="M33" s="52">
        <v>43830</v>
      </c>
      <c r="N33" s="51" t="s">
        <v>710</v>
      </c>
      <c r="O33" s="51" t="s">
        <v>931</v>
      </c>
      <c r="P33" s="71">
        <v>0.75</v>
      </c>
      <c r="Q33" s="71">
        <v>0.8</v>
      </c>
      <c r="R33" s="71">
        <v>0.85</v>
      </c>
      <c r="S33" s="71">
        <v>0.95</v>
      </c>
      <c r="T33" s="55">
        <v>0.77</v>
      </c>
      <c r="U33" s="69">
        <f t="shared" si="2"/>
        <v>1.0266666666666666</v>
      </c>
      <c r="V33" s="66">
        <v>0.8</v>
      </c>
      <c r="W33" s="76">
        <f>+V33/Q33</f>
        <v>1</v>
      </c>
      <c r="X33" s="67">
        <v>0.85</v>
      </c>
      <c r="Y33" s="67">
        <f t="shared" si="3"/>
        <v>1</v>
      </c>
      <c r="Z33" s="56"/>
      <c r="AA33" s="54"/>
      <c r="AB33" s="50" t="s">
        <v>502</v>
      </c>
      <c r="AC33" s="50" t="s">
        <v>503</v>
      </c>
      <c r="AD33" s="50"/>
      <c r="AE33" s="51">
        <v>1186</v>
      </c>
      <c r="AF33" s="51" t="s">
        <v>508</v>
      </c>
      <c r="AG33" s="50" t="s">
        <v>516</v>
      </c>
      <c r="AH33" s="57" t="s">
        <v>889</v>
      </c>
      <c r="AI33" s="57" t="s">
        <v>889</v>
      </c>
      <c r="AJ33" s="57" t="s">
        <v>889</v>
      </c>
      <c r="AK33" s="339" t="s">
        <v>777</v>
      </c>
      <c r="AL33" s="339"/>
      <c r="AM33" s="335" t="s">
        <v>777</v>
      </c>
      <c r="AN33" s="335" t="s">
        <v>777</v>
      </c>
      <c r="AO33" s="339" t="s">
        <v>777</v>
      </c>
      <c r="AP33" s="230"/>
      <c r="AQ33" s="230" t="s">
        <v>777</v>
      </c>
      <c r="AR33" s="227" t="s">
        <v>777</v>
      </c>
      <c r="AS33" s="227" t="s">
        <v>777</v>
      </c>
      <c r="AT33" s="230" t="s">
        <v>777</v>
      </c>
      <c r="AU33" s="230" t="s">
        <v>777</v>
      </c>
      <c r="AV33" s="230" t="s">
        <v>777</v>
      </c>
      <c r="AW33" s="230" t="s">
        <v>777</v>
      </c>
      <c r="AX33" s="230" t="s">
        <v>777</v>
      </c>
      <c r="AY33" s="230" t="s">
        <v>777</v>
      </c>
      <c r="AZ33" s="230" t="s">
        <v>777</v>
      </c>
      <c r="BA33" s="230" t="s">
        <v>777</v>
      </c>
      <c r="BB33" s="230" t="s">
        <v>777</v>
      </c>
      <c r="BC33" s="230" t="s">
        <v>777</v>
      </c>
      <c r="BD33" s="230" t="s">
        <v>777</v>
      </c>
      <c r="BE33" s="51" t="s">
        <v>1269</v>
      </c>
    </row>
    <row r="34" spans="1:57" s="167" customFormat="1" ht="200.1" customHeight="1">
      <c r="A34" s="193" t="s">
        <v>984</v>
      </c>
      <c r="B34" s="81" t="s">
        <v>457</v>
      </c>
      <c r="C34" s="51" t="s">
        <v>465</v>
      </c>
      <c r="D34" s="81" t="s">
        <v>454</v>
      </c>
      <c r="E34" s="81" t="s">
        <v>932</v>
      </c>
      <c r="F34" s="51" t="s">
        <v>761</v>
      </c>
      <c r="G34" s="51" t="s">
        <v>466</v>
      </c>
      <c r="H34" s="51" t="s">
        <v>467</v>
      </c>
      <c r="I34" s="216" t="s">
        <v>777</v>
      </c>
      <c r="J34" s="216" t="s">
        <v>777</v>
      </c>
      <c r="K34" s="216" t="s">
        <v>777</v>
      </c>
      <c r="L34" s="52">
        <v>42826</v>
      </c>
      <c r="M34" s="52">
        <v>42767</v>
      </c>
      <c r="N34" s="51" t="s">
        <v>711</v>
      </c>
      <c r="O34" s="51" t="s">
        <v>712</v>
      </c>
      <c r="P34" s="53">
        <v>0.25</v>
      </c>
      <c r="Q34" s="53" t="s">
        <v>777</v>
      </c>
      <c r="R34" s="53" t="s">
        <v>777</v>
      </c>
      <c r="S34" s="53" t="s">
        <v>777</v>
      </c>
      <c r="T34" s="69">
        <v>0.25</v>
      </c>
      <c r="U34" s="69">
        <f t="shared" si="2"/>
        <v>1</v>
      </c>
      <c r="V34" s="81" t="s">
        <v>949</v>
      </c>
      <c r="W34" s="81" t="s">
        <v>949</v>
      </c>
      <c r="X34" s="51" t="s">
        <v>949</v>
      </c>
      <c r="Y34" s="51" t="s">
        <v>949</v>
      </c>
      <c r="Z34" s="56"/>
      <c r="AA34" s="71"/>
      <c r="AB34" s="50" t="s">
        <v>502</v>
      </c>
      <c r="AC34" s="50" t="s">
        <v>503</v>
      </c>
      <c r="AD34" s="50"/>
      <c r="AE34" s="51">
        <v>1187</v>
      </c>
      <c r="AF34" s="51" t="s">
        <v>511</v>
      </c>
      <c r="AG34" s="50" t="s">
        <v>512</v>
      </c>
      <c r="AH34" s="57" t="s">
        <v>889</v>
      </c>
      <c r="AI34" s="57" t="s">
        <v>889</v>
      </c>
      <c r="AJ34" s="57" t="s">
        <v>889</v>
      </c>
      <c r="AK34" s="230" t="s">
        <v>777</v>
      </c>
      <c r="AL34" s="230"/>
      <c r="AM34" s="230" t="s">
        <v>777</v>
      </c>
      <c r="AN34" s="230" t="s">
        <v>777</v>
      </c>
      <c r="AO34" s="230" t="s">
        <v>777</v>
      </c>
      <c r="AP34" s="230" t="s">
        <v>777</v>
      </c>
      <c r="AQ34" s="230" t="s">
        <v>777</v>
      </c>
      <c r="AR34" s="227" t="s">
        <v>777</v>
      </c>
      <c r="AS34" s="227" t="s">
        <v>777</v>
      </c>
      <c r="AT34" s="230" t="s">
        <v>777</v>
      </c>
      <c r="AU34" s="230" t="s">
        <v>777</v>
      </c>
      <c r="AV34" s="230" t="s">
        <v>777</v>
      </c>
      <c r="AW34" s="230" t="s">
        <v>777</v>
      </c>
      <c r="AX34" s="230" t="s">
        <v>777</v>
      </c>
      <c r="AY34" s="230" t="s">
        <v>777</v>
      </c>
      <c r="AZ34" s="230" t="s">
        <v>777</v>
      </c>
      <c r="BA34" s="230" t="s">
        <v>777</v>
      </c>
      <c r="BB34" s="230" t="s">
        <v>777</v>
      </c>
      <c r="BC34" s="230" t="s">
        <v>777</v>
      </c>
      <c r="BD34" s="230" t="s">
        <v>777</v>
      </c>
      <c r="BE34" s="228" t="s">
        <v>777</v>
      </c>
    </row>
    <row r="35" spans="1:57" s="167" customFormat="1" ht="200.1" customHeight="1">
      <c r="A35" s="193" t="s">
        <v>985</v>
      </c>
      <c r="B35" s="81" t="s">
        <v>457</v>
      </c>
      <c r="C35" s="51" t="s">
        <v>465</v>
      </c>
      <c r="D35" s="81" t="s">
        <v>454</v>
      </c>
      <c r="E35" s="81" t="s">
        <v>713</v>
      </c>
      <c r="F35" s="51" t="s">
        <v>761</v>
      </c>
      <c r="G35" s="51" t="s">
        <v>466</v>
      </c>
      <c r="H35" s="51" t="s">
        <v>467</v>
      </c>
      <c r="I35" s="216" t="s">
        <v>777</v>
      </c>
      <c r="J35" s="216" t="s">
        <v>777</v>
      </c>
      <c r="K35" s="216" t="s">
        <v>777</v>
      </c>
      <c r="L35" s="52">
        <v>42522</v>
      </c>
      <c r="M35" s="52">
        <v>42886</v>
      </c>
      <c r="N35" s="51" t="s">
        <v>714</v>
      </c>
      <c r="O35" s="51" t="s">
        <v>685</v>
      </c>
      <c r="P35" s="53">
        <v>0.26</v>
      </c>
      <c r="Q35" s="53" t="s">
        <v>777</v>
      </c>
      <c r="R35" s="53" t="s">
        <v>777</v>
      </c>
      <c r="S35" s="53" t="s">
        <v>777</v>
      </c>
      <c r="T35" s="69">
        <v>0.25</v>
      </c>
      <c r="U35" s="69">
        <f t="shared" si="2"/>
        <v>0.96153846153846145</v>
      </c>
      <c r="V35" s="81" t="s">
        <v>949</v>
      </c>
      <c r="W35" s="81" t="s">
        <v>949</v>
      </c>
      <c r="X35" s="51" t="s">
        <v>949</v>
      </c>
      <c r="Y35" s="51" t="s">
        <v>949</v>
      </c>
      <c r="Z35" s="56"/>
      <c r="AA35" s="71"/>
      <c r="AB35" s="50" t="s">
        <v>502</v>
      </c>
      <c r="AC35" s="50" t="s">
        <v>503</v>
      </c>
      <c r="AD35" s="50"/>
      <c r="AE35" s="51">
        <v>1187</v>
      </c>
      <c r="AF35" s="51" t="s">
        <v>511</v>
      </c>
      <c r="AG35" s="50" t="s">
        <v>517</v>
      </c>
      <c r="AH35" s="57" t="s">
        <v>889</v>
      </c>
      <c r="AI35" s="57" t="s">
        <v>889</v>
      </c>
      <c r="AJ35" s="57" t="s">
        <v>889</v>
      </c>
      <c r="AK35" s="230" t="s">
        <v>777</v>
      </c>
      <c r="AL35" s="230"/>
      <c r="AM35" s="230" t="s">
        <v>777</v>
      </c>
      <c r="AN35" s="230" t="s">
        <v>777</v>
      </c>
      <c r="AO35" s="230" t="s">
        <v>777</v>
      </c>
      <c r="AP35" s="230" t="s">
        <v>777</v>
      </c>
      <c r="AQ35" s="230" t="s">
        <v>777</v>
      </c>
      <c r="AR35" s="227" t="s">
        <v>777</v>
      </c>
      <c r="AS35" s="227" t="s">
        <v>777</v>
      </c>
      <c r="AT35" s="230" t="s">
        <v>777</v>
      </c>
      <c r="AU35" s="230" t="s">
        <v>777</v>
      </c>
      <c r="AV35" s="230" t="s">
        <v>777</v>
      </c>
      <c r="AW35" s="230" t="s">
        <v>777</v>
      </c>
      <c r="AX35" s="230" t="s">
        <v>777</v>
      </c>
      <c r="AY35" s="230" t="s">
        <v>777</v>
      </c>
      <c r="AZ35" s="230" t="s">
        <v>777</v>
      </c>
      <c r="BA35" s="230" t="s">
        <v>777</v>
      </c>
      <c r="BB35" s="230" t="s">
        <v>777</v>
      </c>
      <c r="BC35" s="230" t="s">
        <v>777</v>
      </c>
      <c r="BD35" s="230" t="s">
        <v>777</v>
      </c>
      <c r="BE35" s="228" t="s">
        <v>777</v>
      </c>
    </row>
    <row r="36" spans="1:57" s="167" customFormat="1" ht="200.1" customHeight="1">
      <c r="A36" s="193" t="s">
        <v>986</v>
      </c>
      <c r="B36" s="81" t="s">
        <v>457</v>
      </c>
      <c r="C36" s="51" t="s">
        <v>465</v>
      </c>
      <c r="D36" s="81" t="s">
        <v>454</v>
      </c>
      <c r="E36" s="81" t="s">
        <v>715</v>
      </c>
      <c r="F36" s="51" t="s">
        <v>761</v>
      </c>
      <c r="G36" s="51" t="s">
        <v>466</v>
      </c>
      <c r="H36" s="51" t="s">
        <v>467</v>
      </c>
      <c r="I36" s="216" t="s">
        <v>777</v>
      </c>
      <c r="J36" s="216" t="s">
        <v>777</v>
      </c>
      <c r="K36" s="216" t="s">
        <v>777</v>
      </c>
      <c r="L36" s="52">
        <v>42826</v>
      </c>
      <c r="M36" s="52">
        <v>42767</v>
      </c>
      <c r="N36" s="51" t="s">
        <v>716</v>
      </c>
      <c r="O36" s="51" t="s">
        <v>717</v>
      </c>
      <c r="P36" s="53">
        <v>0.25</v>
      </c>
      <c r="Q36" s="53" t="s">
        <v>777</v>
      </c>
      <c r="R36" s="53" t="s">
        <v>777</v>
      </c>
      <c r="S36" s="53" t="s">
        <v>777</v>
      </c>
      <c r="T36" s="69">
        <v>0.25</v>
      </c>
      <c r="U36" s="69">
        <f t="shared" si="2"/>
        <v>1</v>
      </c>
      <c r="V36" s="81" t="s">
        <v>949</v>
      </c>
      <c r="W36" s="81" t="s">
        <v>949</v>
      </c>
      <c r="X36" s="51" t="s">
        <v>949</v>
      </c>
      <c r="Y36" s="51" t="s">
        <v>949</v>
      </c>
      <c r="Z36" s="56"/>
      <c r="AA36" s="71"/>
      <c r="AB36" s="50" t="s">
        <v>502</v>
      </c>
      <c r="AC36" s="50" t="s">
        <v>503</v>
      </c>
      <c r="AD36" s="50"/>
      <c r="AE36" s="51">
        <v>1187</v>
      </c>
      <c r="AF36" s="51" t="s">
        <v>511</v>
      </c>
      <c r="AG36" s="50" t="s">
        <v>513</v>
      </c>
      <c r="AH36" s="57" t="s">
        <v>889</v>
      </c>
      <c r="AI36" s="57" t="s">
        <v>889</v>
      </c>
      <c r="AJ36" s="57" t="s">
        <v>889</v>
      </c>
      <c r="AK36" s="230" t="s">
        <v>777</v>
      </c>
      <c r="AL36" s="230"/>
      <c r="AM36" s="230" t="s">
        <v>777</v>
      </c>
      <c r="AN36" s="230" t="s">
        <v>777</v>
      </c>
      <c r="AO36" s="230" t="s">
        <v>777</v>
      </c>
      <c r="AP36" s="230" t="s">
        <v>777</v>
      </c>
      <c r="AQ36" s="230" t="s">
        <v>777</v>
      </c>
      <c r="AR36" s="227" t="s">
        <v>777</v>
      </c>
      <c r="AS36" s="227" t="s">
        <v>777</v>
      </c>
      <c r="AT36" s="230" t="s">
        <v>777</v>
      </c>
      <c r="AU36" s="230" t="s">
        <v>777</v>
      </c>
      <c r="AV36" s="230" t="s">
        <v>777</v>
      </c>
      <c r="AW36" s="230" t="s">
        <v>777</v>
      </c>
      <c r="AX36" s="230" t="s">
        <v>777</v>
      </c>
      <c r="AY36" s="230" t="s">
        <v>777</v>
      </c>
      <c r="AZ36" s="230" t="s">
        <v>777</v>
      </c>
      <c r="BA36" s="230" t="s">
        <v>777</v>
      </c>
      <c r="BB36" s="230" t="s">
        <v>777</v>
      </c>
      <c r="BC36" s="230" t="s">
        <v>777</v>
      </c>
      <c r="BD36" s="230" t="s">
        <v>777</v>
      </c>
      <c r="BE36" s="228" t="s">
        <v>777</v>
      </c>
    </row>
    <row r="37" spans="1:57" s="167" customFormat="1" ht="200.1" customHeight="1">
      <c r="A37" s="303" t="s">
        <v>1427</v>
      </c>
      <c r="B37" s="81" t="s">
        <v>457</v>
      </c>
      <c r="C37" s="51" t="s">
        <v>465</v>
      </c>
      <c r="D37" s="81" t="s">
        <v>454</v>
      </c>
      <c r="E37" s="81" t="s">
        <v>1416</v>
      </c>
      <c r="F37" s="51" t="s">
        <v>765</v>
      </c>
      <c r="G37" s="51" t="s">
        <v>462</v>
      </c>
      <c r="H37" s="51"/>
      <c r="I37" s="269" t="s">
        <v>1395</v>
      </c>
      <c r="J37" s="269" t="s">
        <v>1396</v>
      </c>
      <c r="K37" s="271" t="s">
        <v>1397</v>
      </c>
      <c r="L37" s="215"/>
      <c r="M37" s="215"/>
      <c r="N37" s="51"/>
      <c r="O37" s="51"/>
      <c r="P37" s="227"/>
      <c r="Q37" s="227"/>
      <c r="R37" s="227"/>
      <c r="S37" s="227"/>
      <c r="T37" s="54"/>
      <c r="U37" s="55"/>
      <c r="V37" s="54"/>
      <c r="W37" s="54"/>
      <c r="X37" s="54"/>
      <c r="Y37" s="54"/>
      <c r="Z37" s="56"/>
      <c r="AA37" s="54"/>
      <c r="AB37" s="50"/>
      <c r="AC37" s="50"/>
      <c r="AD37" s="50"/>
      <c r="AE37" s="51"/>
      <c r="AF37" s="51"/>
      <c r="AG37" s="50"/>
      <c r="AH37" s="228"/>
      <c r="AI37" s="228"/>
      <c r="AJ37" s="228"/>
      <c r="AK37" s="231" t="s">
        <v>1417</v>
      </c>
      <c r="AL37" s="230"/>
      <c r="AM37" s="230" t="s">
        <v>1418</v>
      </c>
      <c r="AN37" s="230" t="s">
        <v>1398</v>
      </c>
      <c r="AO37" s="230" t="s">
        <v>1419</v>
      </c>
      <c r="AP37" s="295"/>
      <c r="AQ37" s="296">
        <v>0.1</v>
      </c>
      <c r="AR37" s="227"/>
      <c r="AS37" s="227"/>
      <c r="AT37" s="297" t="s">
        <v>1420</v>
      </c>
      <c r="AU37" s="230" t="s">
        <v>1421</v>
      </c>
      <c r="AV37" s="297" t="s">
        <v>1422</v>
      </c>
      <c r="AW37" s="230" t="s">
        <v>1423</v>
      </c>
      <c r="AX37" s="298">
        <v>7671</v>
      </c>
      <c r="AY37" s="230" t="s">
        <v>1424</v>
      </c>
      <c r="AZ37" s="299" t="s">
        <v>1425</v>
      </c>
      <c r="BA37" s="300">
        <v>1369527601</v>
      </c>
      <c r="BB37" s="301"/>
      <c r="BC37" s="228"/>
      <c r="BD37" s="302"/>
      <c r="BE37" s="223" t="s">
        <v>1426</v>
      </c>
    </row>
    <row r="38" spans="1:57" s="167" customFormat="1" ht="200.1" customHeight="1">
      <c r="A38" s="49" t="s">
        <v>987</v>
      </c>
      <c r="B38" s="81" t="s">
        <v>601</v>
      </c>
      <c r="C38" s="51" t="s">
        <v>460</v>
      </c>
      <c r="D38" s="81" t="s">
        <v>461</v>
      </c>
      <c r="E38" s="81" t="s">
        <v>871</v>
      </c>
      <c r="F38" s="51" t="s">
        <v>765</v>
      </c>
      <c r="G38" s="51" t="s">
        <v>462</v>
      </c>
      <c r="H38" s="51" t="s">
        <v>467</v>
      </c>
      <c r="I38" s="269" t="s">
        <v>1395</v>
      </c>
      <c r="J38" s="269" t="s">
        <v>1396</v>
      </c>
      <c r="K38" s="271" t="s">
        <v>1397</v>
      </c>
      <c r="L38" s="77">
        <v>42736</v>
      </c>
      <c r="M38" s="77">
        <v>43982</v>
      </c>
      <c r="N38" s="51" t="s">
        <v>636</v>
      </c>
      <c r="O38" s="51" t="s">
        <v>637</v>
      </c>
      <c r="P38" s="54">
        <v>1</v>
      </c>
      <c r="Q38" s="54">
        <v>1</v>
      </c>
      <c r="R38" s="54">
        <v>1</v>
      </c>
      <c r="S38" s="54">
        <v>1</v>
      </c>
      <c r="T38" s="54">
        <v>1</v>
      </c>
      <c r="U38" s="54">
        <v>1</v>
      </c>
      <c r="V38" s="54">
        <v>1</v>
      </c>
      <c r="W38" s="54">
        <v>1</v>
      </c>
      <c r="X38" s="54">
        <v>1</v>
      </c>
      <c r="Y38" s="67">
        <f>+X38/R38</f>
        <v>1</v>
      </c>
      <c r="Z38" s="56"/>
      <c r="AA38" s="51"/>
      <c r="AB38" s="50" t="s">
        <v>91</v>
      </c>
      <c r="AC38" s="50" t="s">
        <v>495</v>
      </c>
      <c r="AD38" s="50"/>
      <c r="AE38" s="51">
        <v>1068</v>
      </c>
      <c r="AF38" s="51" t="s">
        <v>496</v>
      </c>
      <c r="AG38" s="50" t="s">
        <v>900</v>
      </c>
      <c r="AH38" s="78">
        <f>3543000000-203000000</f>
        <v>3340000000</v>
      </c>
      <c r="AI38" s="51" t="s">
        <v>467</v>
      </c>
      <c r="AJ38" s="51" t="s">
        <v>467</v>
      </c>
      <c r="AK38" s="231" t="s">
        <v>777</v>
      </c>
      <c r="AL38" s="269"/>
      <c r="AM38" s="163" t="s">
        <v>777</v>
      </c>
      <c r="AN38" s="163" t="s">
        <v>777</v>
      </c>
      <c r="AO38" s="269" t="s">
        <v>777</v>
      </c>
      <c r="AP38" s="269" t="s">
        <v>777</v>
      </c>
      <c r="AQ38" s="177" t="s">
        <v>777</v>
      </c>
      <c r="AR38" s="54"/>
      <c r="AS38" s="54"/>
      <c r="AT38" s="283" t="s">
        <v>777</v>
      </c>
      <c r="AU38" s="283" t="s">
        <v>777</v>
      </c>
      <c r="AV38" s="283" t="s">
        <v>777</v>
      </c>
      <c r="AW38" s="283" t="s">
        <v>777</v>
      </c>
      <c r="AX38" s="283" t="s">
        <v>777</v>
      </c>
      <c r="AY38" s="283" t="s">
        <v>777</v>
      </c>
      <c r="AZ38" s="283" t="s">
        <v>777</v>
      </c>
      <c r="BA38" s="283" t="s">
        <v>777</v>
      </c>
      <c r="BB38" s="283" t="s">
        <v>777</v>
      </c>
      <c r="BC38" s="283" t="s">
        <v>777</v>
      </c>
      <c r="BD38" s="283" t="s">
        <v>777</v>
      </c>
      <c r="BE38" s="59"/>
    </row>
    <row r="39" spans="1:57" s="167" customFormat="1" ht="200.1" customHeight="1">
      <c r="A39" s="49" t="s">
        <v>988</v>
      </c>
      <c r="B39" s="81" t="s">
        <v>601</v>
      </c>
      <c r="C39" s="51" t="s">
        <v>460</v>
      </c>
      <c r="D39" s="81" t="s">
        <v>461</v>
      </c>
      <c r="E39" s="81" t="s">
        <v>872</v>
      </c>
      <c r="F39" s="51" t="s">
        <v>765</v>
      </c>
      <c r="G39" s="51" t="s">
        <v>462</v>
      </c>
      <c r="H39" s="51" t="s">
        <v>467</v>
      </c>
      <c r="I39" s="269" t="s">
        <v>1395</v>
      </c>
      <c r="J39" s="269" t="s">
        <v>1396</v>
      </c>
      <c r="K39" s="271" t="s">
        <v>1397</v>
      </c>
      <c r="L39" s="77">
        <v>42736</v>
      </c>
      <c r="M39" s="77">
        <v>43982</v>
      </c>
      <c r="N39" s="51" t="s">
        <v>638</v>
      </c>
      <c r="O39" s="51" t="s">
        <v>639</v>
      </c>
      <c r="P39" s="54">
        <v>1</v>
      </c>
      <c r="Q39" s="54">
        <v>1</v>
      </c>
      <c r="R39" s="54">
        <v>1</v>
      </c>
      <c r="S39" s="54">
        <v>1</v>
      </c>
      <c r="T39" s="54">
        <v>1</v>
      </c>
      <c r="U39" s="54">
        <v>1</v>
      </c>
      <c r="V39" s="54">
        <v>1</v>
      </c>
      <c r="W39" s="54">
        <v>1</v>
      </c>
      <c r="X39" s="54">
        <v>1</v>
      </c>
      <c r="Y39" s="67">
        <f>+X39/R39</f>
        <v>1</v>
      </c>
      <c r="Z39" s="56"/>
      <c r="AA39" s="51"/>
      <c r="AB39" s="50" t="s">
        <v>91</v>
      </c>
      <c r="AC39" s="50" t="s">
        <v>495</v>
      </c>
      <c r="AD39" s="50"/>
      <c r="AE39" s="51">
        <v>1068</v>
      </c>
      <c r="AF39" s="51" t="s">
        <v>496</v>
      </c>
      <c r="AG39" s="50" t="s">
        <v>497</v>
      </c>
      <c r="AH39" s="78">
        <f>3350000000-115000000</f>
        <v>3235000000</v>
      </c>
      <c r="AI39" s="51" t="s">
        <v>467</v>
      </c>
      <c r="AJ39" s="51" t="s">
        <v>467</v>
      </c>
      <c r="AK39" s="231" t="s">
        <v>872</v>
      </c>
      <c r="AL39" s="269"/>
      <c r="AM39" s="163">
        <v>43983</v>
      </c>
      <c r="AN39" s="163" t="s">
        <v>1398</v>
      </c>
      <c r="AO39" s="269" t="s">
        <v>638</v>
      </c>
      <c r="AP39" s="261" t="s">
        <v>639</v>
      </c>
      <c r="AQ39" s="289">
        <v>1</v>
      </c>
      <c r="AR39" s="54"/>
      <c r="AS39" s="54"/>
      <c r="AT39" s="269" t="s">
        <v>1399</v>
      </c>
      <c r="AU39" s="269" t="s">
        <v>1400</v>
      </c>
      <c r="AV39" s="269" t="s">
        <v>1401</v>
      </c>
      <c r="AW39" s="269" t="s">
        <v>1402</v>
      </c>
      <c r="AX39" s="261"/>
      <c r="AY39" s="261"/>
      <c r="AZ39" s="261"/>
      <c r="BA39" s="261"/>
      <c r="BB39" s="269" t="s">
        <v>777</v>
      </c>
      <c r="BC39" s="269" t="s">
        <v>777</v>
      </c>
      <c r="BD39" s="269"/>
      <c r="BE39" s="59"/>
    </row>
    <row r="40" spans="1:57" s="167" customFormat="1" ht="200.1" customHeight="1">
      <c r="A40" s="49" t="s">
        <v>989</v>
      </c>
      <c r="B40" s="81" t="s">
        <v>601</v>
      </c>
      <c r="C40" s="51" t="s">
        <v>460</v>
      </c>
      <c r="D40" s="81" t="s">
        <v>461</v>
      </c>
      <c r="E40" s="81" t="s">
        <v>873</v>
      </c>
      <c r="F40" s="51" t="s">
        <v>765</v>
      </c>
      <c r="G40" s="51" t="s">
        <v>462</v>
      </c>
      <c r="H40" s="51" t="s">
        <v>467</v>
      </c>
      <c r="I40" s="269" t="s">
        <v>1395</v>
      </c>
      <c r="J40" s="269" t="s">
        <v>1396</v>
      </c>
      <c r="K40" s="271" t="s">
        <v>1397</v>
      </c>
      <c r="L40" s="77">
        <v>42736</v>
      </c>
      <c r="M40" s="77">
        <v>43982</v>
      </c>
      <c r="N40" s="51" t="s">
        <v>641</v>
      </c>
      <c r="O40" s="51" t="s">
        <v>640</v>
      </c>
      <c r="P40" s="54">
        <v>1</v>
      </c>
      <c r="Q40" s="54">
        <v>1</v>
      </c>
      <c r="R40" s="54">
        <v>1</v>
      </c>
      <c r="S40" s="54">
        <v>1</v>
      </c>
      <c r="T40" s="54">
        <v>1</v>
      </c>
      <c r="U40" s="54">
        <v>1</v>
      </c>
      <c r="V40" s="54">
        <v>1</v>
      </c>
      <c r="W40" s="54">
        <v>1</v>
      </c>
      <c r="X40" s="54">
        <v>1</v>
      </c>
      <c r="Y40" s="67">
        <f>+X40/R40</f>
        <v>1</v>
      </c>
      <c r="Z40" s="56"/>
      <c r="AA40" s="51"/>
      <c r="AB40" s="50" t="s">
        <v>91</v>
      </c>
      <c r="AC40" s="50" t="s">
        <v>495</v>
      </c>
      <c r="AD40" s="50"/>
      <c r="AE40" s="51">
        <v>1068</v>
      </c>
      <c r="AF40" s="51" t="s">
        <v>496</v>
      </c>
      <c r="AG40" s="50" t="s">
        <v>901</v>
      </c>
      <c r="AH40" s="78">
        <f>35500000000-4108000000</f>
        <v>31392000000</v>
      </c>
      <c r="AI40" s="51" t="s">
        <v>467</v>
      </c>
      <c r="AJ40" s="51" t="s">
        <v>467</v>
      </c>
      <c r="AK40" s="231" t="s">
        <v>873</v>
      </c>
      <c r="AL40" s="269"/>
      <c r="AM40" s="163">
        <v>43983</v>
      </c>
      <c r="AN40" s="163" t="s">
        <v>1398</v>
      </c>
      <c r="AO40" s="269" t="s">
        <v>641</v>
      </c>
      <c r="AP40" s="261" t="s">
        <v>640</v>
      </c>
      <c r="AQ40" s="289">
        <v>1</v>
      </c>
      <c r="AR40" s="54"/>
      <c r="AS40" s="54"/>
      <c r="AT40" s="269" t="s">
        <v>1399</v>
      </c>
      <c r="AU40" s="269" t="s">
        <v>1400</v>
      </c>
      <c r="AV40" s="269" t="s">
        <v>1401</v>
      </c>
      <c r="AW40" s="269" t="s">
        <v>1403</v>
      </c>
      <c r="AX40" s="272"/>
      <c r="AY40" s="272"/>
      <c r="AZ40" s="272"/>
      <c r="BA40" s="272"/>
      <c r="BB40" s="269" t="s">
        <v>777</v>
      </c>
      <c r="BC40" s="269" t="s">
        <v>777</v>
      </c>
      <c r="BD40" s="181"/>
      <c r="BE40" s="59"/>
    </row>
    <row r="41" spans="1:57" s="167" customFormat="1" ht="200.1" customHeight="1" thickBot="1">
      <c r="A41" s="49" t="s">
        <v>990</v>
      </c>
      <c r="B41" s="81" t="s">
        <v>601</v>
      </c>
      <c r="C41" s="51" t="s">
        <v>460</v>
      </c>
      <c r="D41" s="81" t="s">
        <v>461</v>
      </c>
      <c r="E41" s="81" t="s">
        <v>874</v>
      </c>
      <c r="F41" s="51" t="s">
        <v>765</v>
      </c>
      <c r="G41" s="51" t="s">
        <v>462</v>
      </c>
      <c r="H41" s="51" t="s">
        <v>467</v>
      </c>
      <c r="I41" s="269" t="s">
        <v>1395</v>
      </c>
      <c r="J41" s="269" t="s">
        <v>1396</v>
      </c>
      <c r="K41" s="271" t="s">
        <v>1397</v>
      </c>
      <c r="L41" s="77">
        <v>42736</v>
      </c>
      <c r="M41" s="77">
        <v>43982</v>
      </c>
      <c r="N41" s="51" t="s">
        <v>642</v>
      </c>
      <c r="O41" s="51" t="s">
        <v>643</v>
      </c>
      <c r="P41" s="54">
        <v>1</v>
      </c>
      <c r="Q41" s="54">
        <v>1</v>
      </c>
      <c r="R41" s="54">
        <v>1</v>
      </c>
      <c r="S41" s="54">
        <v>1</v>
      </c>
      <c r="T41" s="54">
        <v>1</v>
      </c>
      <c r="U41" s="54">
        <v>1</v>
      </c>
      <c r="V41" s="54">
        <v>1</v>
      </c>
      <c r="W41" s="54">
        <v>1</v>
      </c>
      <c r="X41" s="54">
        <v>1</v>
      </c>
      <c r="Y41" s="67">
        <f>+X41/R41</f>
        <v>1</v>
      </c>
      <c r="Z41" s="56"/>
      <c r="AA41" s="51"/>
      <c r="AB41" s="50" t="s">
        <v>91</v>
      </c>
      <c r="AC41" s="50" t="s">
        <v>495</v>
      </c>
      <c r="AD41" s="50"/>
      <c r="AE41" s="51">
        <v>1068</v>
      </c>
      <c r="AF41" s="51" t="s">
        <v>496</v>
      </c>
      <c r="AG41" s="50" t="s">
        <v>902</v>
      </c>
      <c r="AH41" s="78">
        <f>2970000000-163000000</f>
        <v>2807000000</v>
      </c>
      <c r="AI41" s="51" t="s">
        <v>467</v>
      </c>
      <c r="AJ41" s="51" t="s">
        <v>467</v>
      </c>
      <c r="AK41" s="231" t="s">
        <v>874</v>
      </c>
      <c r="AL41" s="269"/>
      <c r="AM41" s="163">
        <v>43983</v>
      </c>
      <c r="AN41" s="163" t="s">
        <v>1398</v>
      </c>
      <c r="AO41" s="269" t="s">
        <v>642</v>
      </c>
      <c r="AP41" s="261" t="s">
        <v>643</v>
      </c>
      <c r="AQ41" s="289">
        <v>1</v>
      </c>
      <c r="AR41" s="54"/>
      <c r="AS41" s="54"/>
      <c r="AT41" s="290" t="s">
        <v>1404</v>
      </c>
      <c r="AU41" s="291" t="s">
        <v>1400</v>
      </c>
      <c r="AV41" s="292" t="s">
        <v>1401</v>
      </c>
      <c r="AW41" s="292" t="s">
        <v>1405</v>
      </c>
      <c r="AX41" s="293"/>
      <c r="AY41" s="293"/>
      <c r="AZ41" s="293"/>
      <c r="BA41" s="293"/>
      <c r="BB41" s="284" t="s">
        <v>777</v>
      </c>
      <c r="BC41" s="284" t="s">
        <v>777</v>
      </c>
      <c r="BD41" s="294"/>
      <c r="BE41" s="59"/>
    </row>
    <row r="42" spans="1:57" s="167" customFormat="1" ht="200.1" customHeight="1">
      <c r="A42" s="49" t="s">
        <v>991</v>
      </c>
      <c r="B42" s="81" t="s">
        <v>601</v>
      </c>
      <c r="C42" s="51" t="s">
        <v>460</v>
      </c>
      <c r="D42" s="81" t="s">
        <v>461</v>
      </c>
      <c r="E42" s="81" t="s">
        <v>875</v>
      </c>
      <c r="F42" s="51" t="s">
        <v>765</v>
      </c>
      <c r="G42" s="51" t="s">
        <v>462</v>
      </c>
      <c r="H42" s="51" t="s">
        <v>467</v>
      </c>
      <c r="I42" s="269" t="s">
        <v>1395</v>
      </c>
      <c r="J42" s="269" t="s">
        <v>1396</v>
      </c>
      <c r="K42" s="271" t="s">
        <v>1397</v>
      </c>
      <c r="L42" s="77">
        <v>42736</v>
      </c>
      <c r="M42" s="77">
        <v>43982</v>
      </c>
      <c r="N42" s="51" t="s">
        <v>644</v>
      </c>
      <c r="O42" s="51" t="s">
        <v>645</v>
      </c>
      <c r="P42" s="54">
        <v>1</v>
      </c>
      <c r="Q42" s="54">
        <v>1</v>
      </c>
      <c r="R42" s="54">
        <v>1</v>
      </c>
      <c r="S42" s="54">
        <v>1</v>
      </c>
      <c r="T42" s="54">
        <v>1</v>
      </c>
      <c r="U42" s="54">
        <v>1</v>
      </c>
      <c r="V42" s="54">
        <v>1</v>
      </c>
      <c r="W42" s="54">
        <v>1</v>
      </c>
      <c r="X42" s="54">
        <v>1</v>
      </c>
      <c r="Y42" s="67">
        <f>+X42/R42</f>
        <v>1</v>
      </c>
      <c r="Z42" s="56"/>
      <c r="AA42" s="51"/>
      <c r="AB42" s="50" t="s">
        <v>91</v>
      </c>
      <c r="AC42" s="50" t="s">
        <v>495</v>
      </c>
      <c r="AD42" s="50"/>
      <c r="AE42" s="51" t="s">
        <v>903</v>
      </c>
      <c r="AF42" s="51" t="s">
        <v>904</v>
      </c>
      <c r="AG42" s="40" t="s">
        <v>1063</v>
      </c>
      <c r="AH42" s="78">
        <f>4198000000-512000000</f>
        <v>3686000000</v>
      </c>
      <c r="AI42" s="51" t="s">
        <v>467</v>
      </c>
      <c r="AJ42" s="51" t="s">
        <v>467</v>
      </c>
      <c r="AK42" s="231" t="s">
        <v>777</v>
      </c>
      <c r="AL42" s="269"/>
      <c r="AM42" s="163" t="s">
        <v>777</v>
      </c>
      <c r="AN42" s="163" t="s">
        <v>777</v>
      </c>
      <c r="AO42" s="269" t="s">
        <v>777</v>
      </c>
      <c r="AP42" s="269" t="s">
        <v>777</v>
      </c>
      <c r="AQ42" s="177" t="s">
        <v>777</v>
      </c>
      <c r="AR42" s="54"/>
      <c r="AS42" s="54"/>
      <c r="AT42" s="182" t="s">
        <v>777</v>
      </c>
      <c r="AU42" s="182" t="s">
        <v>777</v>
      </c>
      <c r="AV42" s="182" t="s">
        <v>777</v>
      </c>
      <c r="AW42" s="182" t="s">
        <v>777</v>
      </c>
      <c r="AX42" s="182" t="s">
        <v>777</v>
      </c>
      <c r="AY42" s="182" t="s">
        <v>777</v>
      </c>
      <c r="AZ42" s="182" t="s">
        <v>777</v>
      </c>
      <c r="BA42" s="182" t="s">
        <v>777</v>
      </c>
      <c r="BB42" s="182" t="s">
        <v>777</v>
      </c>
      <c r="BC42" s="182" t="s">
        <v>777</v>
      </c>
      <c r="BD42" s="182" t="s">
        <v>777</v>
      </c>
      <c r="BE42" s="59"/>
    </row>
    <row r="43" spans="1:57" s="167" customFormat="1" ht="200.1" customHeight="1">
      <c r="A43" s="49" t="s">
        <v>1021</v>
      </c>
      <c r="B43" s="81" t="s">
        <v>601</v>
      </c>
      <c r="C43" s="51" t="s">
        <v>460</v>
      </c>
      <c r="D43" s="81" t="s">
        <v>461</v>
      </c>
      <c r="E43" s="81" t="s">
        <v>876</v>
      </c>
      <c r="F43" s="51" t="s">
        <v>760</v>
      </c>
      <c r="G43" s="51" t="s">
        <v>455</v>
      </c>
      <c r="H43" s="51" t="s">
        <v>467</v>
      </c>
      <c r="I43" s="269" t="s">
        <v>1395</v>
      </c>
      <c r="J43" s="269" t="s">
        <v>1396</v>
      </c>
      <c r="K43" s="271" t="s">
        <v>1397</v>
      </c>
      <c r="L43" s="52">
        <v>42522</v>
      </c>
      <c r="M43" s="52">
        <v>43981</v>
      </c>
      <c r="N43" s="51" t="s">
        <v>907</v>
      </c>
      <c r="O43" s="51" t="s">
        <v>908</v>
      </c>
      <c r="P43" s="51">
        <v>100</v>
      </c>
      <c r="Q43" s="51">
        <v>100</v>
      </c>
      <c r="R43" s="51">
        <v>100</v>
      </c>
      <c r="S43" s="51">
        <v>100</v>
      </c>
      <c r="T43" s="54">
        <v>1</v>
      </c>
      <c r="U43" s="54">
        <v>1</v>
      </c>
      <c r="V43" s="79">
        <f>+(0.963669391462307)*100</f>
        <v>96.366939146230706</v>
      </c>
      <c r="W43" s="54">
        <v>0.96</v>
      </c>
      <c r="X43" s="54">
        <v>0.84</v>
      </c>
      <c r="Y43" s="54">
        <v>0.84</v>
      </c>
      <c r="Z43" s="56"/>
      <c r="AA43" s="51"/>
      <c r="AB43" s="50"/>
      <c r="AC43" s="50" t="s">
        <v>491</v>
      </c>
      <c r="AD43" s="58" t="s">
        <v>773</v>
      </c>
      <c r="AE43" s="51">
        <v>1086</v>
      </c>
      <c r="AF43" s="51" t="s">
        <v>498</v>
      </c>
      <c r="AG43" s="50" t="s">
        <v>499</v>
      </c>
      <c r="AH43" s="80" t="s">
        <v>1059</v>
      </c>
      <c r="AI43" s="54">
        <v>0</v>
      </c>
      <c r="AJ43" s="51" t="s">
        <v>1056</v>
      </c>
      <c r="AK43" s="216" t="s">
        <v>1331</v>
      </c>
      <c r="AL43" s="216"/>
      <c r="AM43" s="229">
        <v>43983</v>
      </c>
      <c r="AN43" s="229">
        <v>44196</v>
      </c>
      <c r="AO43" s="220" t="s">
        <v>1350</v>
      </c>
      <c r="AP43" s="269" t="s">
        <v>1349</v>
      </c>
      <c r="AQ43" s="177">
        <v>1</v>
      </c>
      <c r="AR43" s="51"/>
      <c r="AS43" s="51"/>
      <c r="AT43" s="216" t="s">
        <v>1332</v>
      </c>
      <c r="AU43" s="216" t="s">
        <v>1333</v>
      </c>
      <c r="AV43" s="216" t="s">
        <v>1334</v>
      </c>
      <c r="AW43" s="216" t="s">
        <v>1335</v>
      </c>
      <c r="AX43" s="216">
        <v>7752</v>
      </c>
      <c r="AY43" s="216" t="s">
        <v>1336</v>
      </c>
      <c r="AZ43" s="216" t="s">
        <v>1337</v>
      </c>
      <c r="BA43" s="259">
        <v>284964948</v>
      </c>
      <c r="BB43" s="260"/>
      <c r="BC43" s="260"/>
      <c r="BD43" s="260"/>
      <c r="BE43" s="258" t="s">
        <v>1338</v>
      </c>
    </row>
    <row r="44" spans="1:57" s="167" customFormat="1" ht="200.1" customHeight="1">
      <c r="A44" s="49" t="s">
        <v>1022</v>
      </c>
      <c r="B44" s="81" t="s">
        <v>601</v>
      </c>
      <c r="C44" s="51" t="s">
        <v>460</v>
      </c>
      <c r="D44" s="81" t="s">
        <v>461</v>
      </c>
      <c r="E44" s="81" t="s">
        <v>877</v>
      </c>
      <c r="F44" s="51" t="s">
        <v>760</v>
      </c>
      <c r="G44" s="51" t="s">
        <v>455</v>
      </c>
      <c r="H44" s="51" t="s">
        <v>467</v>
      </c>
      <c r="I44" s="269" t="s">
        <v>1395</v>
      </c>
      <c r="J44" s="269" t="s">
        <v>1396</v>
      </c>
      <c r="K44" s="271" t="s">
        <v>1397</v>
      </c>
      <c r="L44" s="52">
        <v>42522</v>
      </c>
      <c r="M44" s="52">
        <v>43981</v>
      </c>
      <c r="N44" s="51" t="s">
        <v>909</v>
      </c>
      <c r="O44" s="51" t="s">
        <v>910</v>
      </c>
      <c r="P44" s="51">
        <v>100</v>
      </c>
      <c r="Q44" s="51">
        <v>100</v>
      </c>
      <c r="R44" s="51">
        <v>100</v>
      </c>
      <c r="S44" s="51">
        <v>100</v>
      </c>
      <c r="T44" s="54">
        <v>0.68200000000000005</v>
      </c>
      <c r="U44" s="54">
        <v>0.68</v>
      </c>
      <c r="V44" s="79">
        <v>0.68</v>
      </c>
      <c r="W44" s="79">
        <v>0.68</v>
      </c>
      <c r="X44" s="54">
        <v>0.92</v>
      </c>
      <c r="Y44" s="62">
        <f>X44/R44*100</f>
        <v>0.91999999999999993</v>
      </c>
      <c r="Z44" s="56"/>
      <c r="AA44" s="51"/>
      <c r="AB44" s="50"/>
      <c r="AC44" s="50" t="s">
        <v>491</v>
      </c>
      <c r="AD44" s="58" t="s">
        <v>773</v>
      </c>
      <c r="AE44" s="51">
        <v>1086</v>
      </c>
      <c r="AF44" s="51" t="s">
        <v>498</v>
      </c>
      <c r="AG44" s="50" t="s">
        <v>500</v>
      </c>
      <c r="AH44" s="80">
        <v>803257595</v>
      </c>
      <c r="AI44" s="82" t="s">
        <v>467</v>
      </c>
      <c r="AJ44" s="82" t="s">
        <v>467</v>
      </c>
      <c r="AK44" s="263" t="s">
        <v>777</v>
      </c>
      <c r="AL44" s="265"/>
      <c r="AM44" s="263" t="s">
        <v>777</v>
      </c>
      <c r="AN44" s="263" t="s">
        <v>777</v>
      </c>
      <c r="AO44" s="263" t="s">
        <v>777</v>
      </c>
      <c r="AP44" s="263" t="s">
        <v>777</v>
      </c>
      <c r="AQ44" s="263" t="s">
        <v>777</v>
      </c>
      <c r="AR44" s="51"/>
      <c r="AS44" s="51"/>
      <c r="AT44" s="264" t="s">
        <v>777</v>
      </c>
      <c r="AU44" s="264" t="s">
        <v>777</v>
      </c>
      <c r="AV44" s="264" t="s">
        <v>777</v>
      </c>
      <c r="AW44" s="264" t="s">
        <v>777</v>
      </c>
      <c r="AX44" s="264" t="s">
        <v>777</v>
      </c>
      <c r="AY44" s="264" t="s">
        <v>777</v>
      </c>
      <c r="AZ44" s="264" t="s">
        <v>777</v>
      </c>
      <c r="BA44" s="264" t="s">
        <v>777</v>
      </c>
      <c r="BB44" s="264" t="s">
        <v>777</v>
      </c>
      <c r="BC44" s="264" t="s">
        <v>777</v>
      </c>
      <c r="BD44" s="264" t="s">
        <v>777</v>
      </c>
      <c r="BE44" s="258" t="s">
        <v>1339</v>
      </c>
    </row>
    <row r="45" spans="1:57" s="167" customFormat="1" ht="200.1" customHeight="1">
      <c r="A45" s="49" t="s">
        <v>1023</v>
      </c>
      <c r="B45" s="81" t="s">
        <v>601</v>
      </c>
      <c r="C45" s="51" t="s">
        <v>460</v>
      </c>
      <c r="D45" s="81" t="s">
        <v>461</v>
      </c>
      <c r="E45" s="81" t="s">
        <v>878</v>
      </c>
      <c r="F45" s="51" t="s">
        <v>760</v>
      </c>
      <c r="G45" s="51" t="s">
        <v>455</v>
      </c>
      <c r="H45" s="51" t="s">
        <v>467</v>
      </c>
      <c r="I45" s="269" t="s">
        <v>1395</v>
      </c>
      <c r="J45" s="269" t="s">
        <v>1396</v>
      </c>
      <c r="K45" s="271" t="s">
        <v>1397</v>
      </c>
      <c r="L45" s="52">
        <v>42522</v>
      </c>
      <c r="M45" s="52">
        <v>43981</v>
      </c>
      <c r="N45" s="51" t="s">
        <v>911</v>
      </c>
      <c r="O45" s="51" t="s">
        <v>912</v>
      </c>
      <c r="P45" s="51">
        <v>100</v>
      </c>
      <c r="Q45" s="51">
        <v>100</v>
      </c>
      <c r="R45" s="51">
        <v>100</v>
      </c>
      <c r="S45" s="51">
        <v>100</v>
      </c>
      <c r="T45" s="51" t="s">
        <v>774</v>
      </c>
      <c r="U45" s="54">
        <v>0.49</v>
      </c>
      <c r="V45" s="54">
        <v>0.49</v>
      </c>
      <c r="W45" s="54">
        <v>0.49</v>
      </c>
      <c r="X45" s="54">
        <v>1</v>
      </c>
      <c r="Y45" s="62">
        <f>+X45/1</f>
        <v>1</v>
      </c>
      <c r="Z45" s="56"/>
      <c r="AA45" s="51"/>
      <c r="AB45" s="50"/>
      <c r="AC45" s="50" t="s">
        <v>491</v>
      </c>
      <c r="AD45" s="58" t="s">
        <v>773</v>
      </c>
      <c r="AE45" s="51">
        <v>1086</v>
      </c>
      <c r="AF45" s="51" t="s">
        <v>498</v>
      </c>
      <c r="AG45" s="50" t="s">
        <v>501</v>
      </c>
      <c r="AH45" s="80">
        <v>72704316810</v>
      </c>
      <c r="AI45" s="54" t="s">
        <v>888</v>
      </c>
      <c r="AJ45" s="83" t="s">
        <v>1057</v>
      </c>
      <c r="AK45" s="262"/>
      <c r="AL45" s="262"/>
      <c r="AM45" s="263"/>
      <c r="AN45" s="263"/>
      <c r="AO45" s="263"/>
      <c r="AP45" s="263"/>
      <c r="AQ45" s="263"/>
      <c r="AR45" s="51"/>
      <c r="AS45" s="51"/>
      <c r="AT45" s="264"/>
      <c r="AU45" s="264"/>
      <c r="AV45" s="264"/>
      <c r="AW45" s="264"/>
      <c r="AX45" s="264"/>
      <c r="AY45" s="264"/>
      <c r="AZ45" s="264"/>
      <c r="BA45" s="264"/>
      <c r="BB45" s="264"/>
      <c r="BC45" s="264"/>
      <c r="BD45" s="264"/>
      <c r="BE45" s="59"/>
    </row>
    <row r="46" spans="1:57" s="167" customFormat="1" ht="200.1" customHeight="1">
      <c r="A46" s="49" t="s">
        <v>1003</v>
      </c>
      <c r="B46" s="81" t="s">
        <v>601</v>
      </c>
      <c r="C46" s="51" t="s">
        <v>609</v>
      </c>
      <c r="D46" s="81" t="s">
        <v>461</v>
      </c>
      <c r="E46" s="81" t="s">
        <v>879</v>
      </c>
      <c r="F46" s="51" t="s">
        <v>767</v>
      </c>
      <c r="G46" s="51" t="s">
        <v>471</v>
      </c>
      <c r="H46" s="51" t="s">
        <v>467</v>
      </c>
      <c r="I46" s="269" t="s">
        <v>1395</v>
      </c>
      <c r="J46" s="269" t="s">
        <v>1396</v>
      </c>
      <c r="K46" s="271" t="s">
        <v>1397</v>
      </c>
      <c r="L46" s="52">
        <v>42767</v>
      </c>
      <c r="M46" s="52">
        <v>43799</v>
      </c>
      <c r="N46" s="51" t="s">
        <v>480</v>
      </c>
      <c r="O46" s="51" t="s">
        <v>481</v>
      </c>
      <c r="P46" s="54">
        <v>1</v>
      </c>
      <c r="Q46" s="54"/>
      <c r="R46" s="54">
        <v>1</v>
      </c>
      <c r="S46" s="51">
        <v>100</v>
      </c>
      <c r="T46" s="51">
        <v>100</v>
      </c>
      <c r="U46" s="54">
        <v>1</v>
      </c>
      <c r="V46" s="67">
        <v>1</v>
      </c>
      <c r="W46" s="54">
        <v>1</v>
      </c>
      <c r="X46" s="54">
        <f>242/242*1</f>
        <v>1</v>
      </c>
      <c r="Y46" s="54">
        <f>X46/R46</f>
        <v>1</v>
      </c>
      <c r="Z46" s="56"/>
      <c r="AA46" s="51"/>
      <c r="AB46" s="50" t="s">
        <v>523</v>
      </c>
      <c r="AC46" s="50" t="s">
        <v>524</v>
      </c>
      <c r="AD46" s="50" t="s">
        <v>525</v>
      </c>
      <c r="AE46" s="51">
        <v>1131</v>
      </c>
      <c r="AF46" s="51" t="s">
        <v>526</v>
      </c>
      <c r="AG46" s="50" t="s">
        <v>582</v>
      </c>
      <c r="AH46" s="80">
        <v>1145206868</v>
      </c>
      <c r="AI46" s="54">
        <f>((2439124*45)+(7348287*13)+(2236310*261))/AH46</f>
        <v>0.68892812560394112</v>
      </c>
      <c r="AJ46" s="80"/>
      <c r="AK46" s="184" t="s">
        <v>879</v>
      </c>
      <c r="AL46" s="184"/>
      <c r="AM46" s="162">
        <v>44013</v>
      </c>
      <c r="AN46" s="162">
        <v>44196</v>
      </c>
      <c r="AO46" s="159" t="s">
        <v>1320</v>
      </c>
      <c r="AP46" s="216" t="s">
        <v>1330</v>
      </c>
      <c r="AQ46" s="177">
        <v>1</v>
      </c>
      <c r="AR46" s="51"/>
      <c r="AS46" s="51"/>
      <c r="AT46" s="216" t="s">
        <v>1186</v>
      </c>
      <c r="AU46" s="216" t="s">
        <v>1169</v>
      </c>
      <c r="AV46" s="216" t="s">
        <v>1323</v>
      </c>
      <c r="AW46" s="216" t="s">
        <v>1324</v>
      </c>
      <c r="AX46" s="216">
        <v>7787</v>
      </c>
      <c r="AY46" s="216" t="s">
        <v>1325</v>
      </c>
      <c r="AZ46" s="216" t="s">
        <v>1324</v>
      </c>
      <c r="BA46" s="213">
        <v>398000000</v>
      </c>
      <c r="BB46" s="216"/>
      <c r="BC46" s="216"/>
      <c r="BD46" s="216"/>
      <c r="BE46" s="51" t="s">
        <v>1326</v>
      </c>
    </row>
    <row r="47" spans="1:57" s="167" customFormat="1" ht="200.1" customHeight="1">
      <c r="A47" s="49" t="s">
        <v>992</v>
      </c>
      <c r="B47" s="81" t="s">
        <v>601</v>
      </c>
      <c r="C47" s="51" t="s">
        <v>460</v>
      </c>
      <c r="D47" s="81" t="s">
        <v>461</v>
      </c>
      <c r="E47" s="81" t="s">
        <v>880</v>
      </c>
      <c r="F47" s="51" t="s">
        <v>765</v>
      </c>
      <c r="G47" s="51" t="s">
        <v>462</v>
      </c>
      <c r="H47" s="51" t="s">
        <v>467</v>
      </c>
      <c r="I47" s="269" t="s">
        <v>1395</v>
      </c>
      <c r="J47" s="269" t="s">
        <v>1396</v>
      </c>
      <c r="K47" s="271" t="s">
        <v>1397</v>
      </c>
      <c r="L47" s="77">
        <v>42736</v>
      </c>
      <c r="M47" s="77">
        <v>44196</v>
      </c>
      <c r="N47" s="51" t="s">
        <v>646</v>
      </c>
      <c r="O47" s="51" t="s">
        <v>647</v>
      </c>
      <c r="P47" s="54">
        <v>1</v>
      </c>
      <c r="Q47" s="54">
        <v>1</v>
      </c>
      <c r="R47" s="54">
        <v>1</v>
      </c>
      <c r="S47" s="54">
        <v>1</v>
      </c>
      <c r="T47" s="51"/>
      <c r="U47" s="51"/>
      <c r="V47" s="54">
        <v>1</v>
      </c>
      <c r="W47" s="54">
        <v>1</v>
      </c>
      <c r="X47" s="54">
        <v>1</v>
      </c>
      <c r="Y47" s="62">
        <f>+X47/R47</f>
        <v>1</v>
      </c>
      <c r="Z47" s="56"/>
      <c r="AA47" s="51"/>
      <c r="AB47" s="50" t="s">
        <v>151</v>
      </c>
      <c r="AC47" s="50" t="s">
        <v>518</v>
      </c>
      <c r="AD47" s="50"/>
      <c r="AE47" s="51" t="s">
        <v>532</v>
      </c>
      <c r="AF47" s="51" t="s">
        <v>533</v>
      </c>
      <c r="AG47" s="50" t="s">
        <v>905</v>
      </c>
      <c r="AH47" s="78">
        <f>7063000000-524000000</f>
        <v>6539000000</v>
      </c>
      <c r="AI47" s="51" t="s">
        <v>467</v>
      </c>
      <c r="AJ47" s="51" t="s">
        <v>467</v>
      </c>
      <c r="AK47" s="231" t="s">
        <v>880</v>
      </c>
      <c r="AL47" s="269"/>
      <c r="AM47" s="163">
        <v>43983</v>
      </c>
      <c r="AN47" s="163" t="s">
        <v>1398</v>
      </c>
      <c r="AO47" s="269" t="s">
        <v>646</v>
      </c>
      <c r="AP47" s="261" t="s">
        <v>647</v>
      </c>
      <c r="AQ47" s="289">
        <v>1</v>
      </c>
      <c r="AR47" s="54"/>
      <c r="AS47" s="54"/>
      <c r="AT47" s="304" t="s">
        <v>1428</v>
      </c>
      <c r="AU47" s="304" t="s">
        <v>1429</v>
      </c>
      <c r="AV47" s="304" t="s">
        <v>1430</v>
      </c>
      <c r="AW47" s="304" t="s">
        <v>1431</v>
      </c>
      <c r="AX47" s="272"/>
      <c r="AY47" s="272"/>
      <c r="AZ47" s="272"/>
      <c r="BA47" s="272"/>
      <c r="BB47" s="182" t="s">
        <v>777</v>
      </c>
      <c r="BC47" s="182" t="s">
        <v>777</v>
      </c>
      <c r="BD47" s="272"/>
      <c r="BE47" s="59"/>
    </row>
    <row r="48" spans="1:57" s="167" customFormat="1" ht="200.1" customHeight="1">
      <c r="A48" s="49" t="s">
        <v>993</v>
      </c>
      <c r="B48" s="81" t="s">
        <v>601</v>
      </c>
      <c r="C48" s="51" t="s">
        <v>460</v>
      </c>
      <c r="D48" s="81" t="s">
        <v>461</v>
      </c>
      <c r="E48" s="81" t="s">
        <v>881</v>
      </c>
      <c r="F48" s="51" t="s">
        <v>765</v>
      </c>
      <c r="G48" s="51" t="s">
        <v>462</v>
      </c>
      <c r="H48" s="51" t="s">
        <v>467</v>
      </c>
      <c r="I48" s="269" t="s">
        <v>1395</v>
      </c>
      <c r="J48" s="269" t="s">
        <v>1396</v>
      </c>
      <c r="K48" s="271" t="s">
        <v>1397</v>
      </c>
      <c r="L48" s="77">
        <v>42736</v>
      </c>
      <c r="M48" s="77">
        <v>43982</v>
      </c>
      <c r="N48" s="51" t="s">
        <v>757</v>
      </c>
      <c r="O48" s="51" t="s">
        <v>681</v>
      </c>
      <c r="P48" s="54">
        <v>1</v>
      </c>
      <c r="Q48" s="54">
        <v>1</v>
      </c>
      <c r="R48" s="54">
        <v>1</v>
      </c>
      <c r="S48" s="54">
        <v>1</v>
      </c>
      <c r="T48" s="51"/>
      <c r="U48" s="51"/>
      <c r="V48" s="54">
        <v>1</v>
      </c>
      <c r="W48" s="54">
        <v>1</v>
      </c>
      <c r="X48" s="54">
        <v>1</v>
      </c>
      <c r="Y48" s="62">
        <f>+X48/R48</f>
        <v>1</v>
      </c>
      <c r="Z48" s="56"/>
      <c r="AA48" s="51"/>
      <c r="AB48" s="50" t="s">
        <v>151</v>
      </c>
      <c r="AC48" s="50" t="s">
        <v>518</v>
      </c>
      <c r="AD48" s="50"/>
      <c r="AE48" s="51" t="s">
        <v>532</v>
      </c>
      <c r="AF48" s="51" t="s">
        <v>533</v>
      </c>
      <c r="AG48" s="50" t="s">
        <v>534</v>
      </c>
      <c r="AH48" s="78">
        <f>7104000000-524000000</f>
        <v>6580000000</v>
      </c>
      <c r="AI48" s="51" t="s">
        <v>467</v>
      </c>
      <c r="AJ48" s="51" t="s">
        <v>467</v>
      </c>
      <c r="AK48" s="231" t="s">
        <v>881</v>
      </c>
      <c r="AL48" s="269"/>
      <c r="AM48" s="163">
        <v>43983</v>
      </c>
      <c r="AN48" s="163" t="s">
        <v>1398</v>
      </c>
      <c r="AO48" s="269" t="s">
        <v>757</v>
      </c>
      <c r="AP48" s="261" t="s">
        <v>681</v>
      </c>
      <c r="AQ48" s="289">
        <v>1</v>
      </c>
      <c r="AR48" s="54"/>
      <c r="AS48" s="54"/>
      <c r="AT48" s="304" t="s">
        <v>1428</v>
      </c>
      <c r="AU48" s="304" t="s">
        <v>1429</v>
      </c>
      <c r="AV48" s="304" t="s">
        <v>1430</v>
      </c>
      <c r="AW48" s="304" t="s">
        <v>1431</v>
      </c>
      <c r="AX48" s="305"/>
      <c r="AY48" s="272"/>
      <c r="AZ48" s="272"/>
      <c r="BA48" s="272"/>
      <c r="BB48" s="182" t="s">
        <v>777</v>
      </c>
      <c r="BC48" s="182" t="s">
        <v>777</v>
      </c>
      <c r="BD48" s="272"/>
      <c r="BE48" s="59"/>
    </row>
    <row r="49" spans="1:57" s="167" customFormat="1" ht="200.1" customHeight="1">
      <c r="A49" s="49" t="s">
        <v>1002</v>
      </c>
      <c r="B49" s="158" t="s">
        <v>771</v>
      </c>
      <c r="C49" s="85" t="s">
        <v>731</v>
      </c>
      <c r="D49" s="158" t="s">
        <v>461</v>
      </c>
      <c r="E49" s="158" t="s">
        <v>882</v>
      </c>
      <c r="F49" s="85" t="s">
        <v>832</v>
      </c>
      <c r="G49" s="85" t="s">
        <v>577</v>
      </c>
      <c r="H49" s="85" t="s">
        <v>467</v>
      </c>
      <c r="I49" s="273" t="s">
        <v>1352</v>
      </c>
      <c r="J49" s="273" t="s">
        <v>1353</v>
      </c>
      <c r="K49" s="274" t="s">
        <v>1354</v>
      </c>
      <c r="L49" s="84" t="s">
        <v>955</v>
      </c>
      <c r="M49" s="84" t="s">
        <v>775</v>
      </c>
      <c r="N49" s="87" t="s">
        <v>837</v>
      </c>
      <c r="O49" s="85" t="s">
        <v>839</v>
      </c>
      <c r="P49" s="88">
        <v>865</v>
      </c>
      <c r="Q49" s="88">
        <v>800</v>
      </c>
      <c r="R49" s="88">
        <v>800</v>
      </c>
      <c r="S49" s="88">
        <v>350</v>
      </c>
      <c r="T49" s="88">
        <v>1481</v>
      </c>
      <c r="U49" s="89">
        <f>+T49/P49</f>
        <v>1.7121387283236995</v>
      </c>
      <c r="V49" s="90">
        <v>2295</v>
      </c>
      <c r="W49" s="91">
        <f>V49/Q49</f>
        <v>2.8687499999999999</v>
      </c>
      <c r="X49" s="92">
        <v>2295</v>
      </c>
      <c r="Y49" s="93">
        <f>X49/R49</f>
        <v>2.8687499999999999</v>
      </c>
      <c r="Z49" s="56"/>
      <c r="AA49" s="94"/>
      <c r="AB49" s="84" t="s">
        <v>584</v>
      </c>
      <c r="AC49" s="84" t="s">
        <v>585</v>
      </c>
      <c r="AD49" s="84" t="s">
        <v>776</v>
      </c>
      <c r="AE49" s="85">
        <v>1156</v>
      </c>
      <c r="AF49" s="84" t="s">
        <v>586</v>
      </c>
      <c r="AG49" s="84" t="s">
        <v>588</v>
      </c>
      <c r="AH49" s="95" t="s">
        <v>957</v>
      </c>
      <c r="AI49" s="96" t="s">
        <v>890</v>
      </c>
      <c r="AJ49" s="97" t="s">
        <v>958</v>
      </c>
      <c r="AK49" s="185" t="s">
        <v>882</v>
      </c>
      <c r="AL49" s="185"/>
      <c r="AM49" s="163">
        <v>44013</v>
      </c>
      <c r="AN49" s="163">
        <v>45443</v>
      </c>
      <c r="AO49" s="229" t="s">
        <v>837</v>
      </c>
      <c r="AP49" s="178" t="s">
        <v>1355</v>
      </c>
      <c r="AQ49" s="275">
        <v>350</v>
      </c>
      <c r="AR49" s="88"/>
      <c r="AS49" s="88"/>
      <c r="AT49" s="214" t="s">
        <v>1356</v>
      </c>
      <c r="AU49" s="214" t="s">
        <v>1357</v>
      </c>
      <c r="AV49" s="214" t="s">
        <v>1358</v>
      </c>
      <c r="AW49" s="214" t="s">
        <v>1359</v>
      </c>
      <c r="AX49" s="182">
        <v>7871</v>
      </c>
      <c r="AY49" s="214" t="s">
        <v>1360</v>
      </c>
      <c r="AZ49" s="214" t="s">
        <v>1361</v>
      </c>
      <c r="BA49" s="214" t="s">
        <v>1362</v>
      </c>
      <c r="BB49" s="276" t="s">
        <v>1363</v>
      </c>
      <c r="BC49" s="276" t="s">
        <v>1363</v>
      </c>
      <c r="BD49" s="214" t="s">
        <v>1364</v>
      </c>
      <c r="BE49" s="59"/>
    </row>
    <row r="50" spans="1:57" s="167" customFormat="1" ht="200.1" customHeight="1">
      <c r="A50" s="49" t="s">
        <v>1004</v>
      </c>
      <c r="B50" s="81" t="s">
        <v>605</v>
      </c>
      <c r="C50" s="51" t="s">
        <v>606</v>
      </c>
      <c r="D50" s="81" t="s">
        <v>461</v>
      </c>
      <c r="E50" s="81" t="s">
        <v>883</v>
      </c>
      <c r="F50" s="51" t="s">
        <v>767</v>
      </c>
      <c r="G50" s="51" t="s">
        <v>471</v>
      </c>
      <c r="H50" s="51" t="s">
        <v>467</v>
      </c>
      <c r="I50" s="159" t="s">
        <v>1318</v>
      </c>
      <c r="J50" s="159">
        <v>3114785947</v>
      </c>
      <c r="K50" s="182" t="s">
        <v>1319</v>
      </c>
      <c r="L50" s="52">
        <v>42767</v>
      </c>
      <c r="M50" s="52">
        <v>43799</v>
      </c>
      <c r="N50" s="51" t="s">
        <v>482</v>
      </c>
      <c r="O50" s="51" t="s">
        <v>483</v>
      </c>
      <c r="P50" s="51"/>
      <c r="Q50" s="51"/>
      <c r="R50" s="54">
        <v>1</v>
      </c>
      <c r="S50" s="51"/>
      <c r="T50" s="54">
        <v>1</v>
      </c>
      <c r="U50" s="54">
        <v>1</v>
      </c>
      <c r="V50" s="54">
        <v>1</v>
      </c>
      <c r="W50" s="54">
        <v>1</v>
      </c>
      <c r="X50" s="54">
        <v>1</v>
      </c>
      <c r="Y50" s="54">
        <v>1</v>
      </c>
      <c r="Z50" s="56"/>
      <c r="AA50" s="51"/>
      <c r="AB50" s="50" t="s">
        <v>523</v>
      </c>
      <c r="AC50" s="50" t="s">
        <v>524</v>
      </c>
      <c r="AD50" s="50" t="s">
        <v>527</v>
      </c>
      <c r="AE50" s="51">
        <v>1131</v>
      </c>
      <c r="AF50" s="51" t="s">
        <v>526</v>
      </c>
      <c r="AG50" s="50" t="s">
        <v>528</v>
      </c>
      <c r="AH50" s="61">
        <v>2401773531</v>
      </c>
      <c r="AI50" s="54">
        <f>((4941*28268)+(76262*2291))/AH50</f>
        <v>0.13089844897620367</v>
      </c>
      <c r="AJ50" s="54"/>
      <c r="AK50" s="177" t="s">
        <v>1321</v>
      </c>
      <c r="AL50" s="177"/>
      <c r="AM50" s="229">
        <v>44013</v>
      </c>
      <c r="AN50" s="229">
        <v>44196</v>
      </c>
      <c r="AO50" s="159" t="s">
        <v>1322</v>
      </c>
      <c r="AP50" s="216" t="s">
        <v>1329</v>
      </c>
      <c r="AQ50" s="177">
        <v>1</v>
      </c>
      <c r="AR50" s="51"/>
      <c r="AS50" s="51"/>
      <c r="AT50" s="216" t="s">
        <v>1186</v>
      </c>
      <c r="AU50" s="216" t="s">
        <v>1169</v>
      </c>
      <c r="AV50" s="216" t="s">
        <v>1323</v>
      </c>
      <c r="AW50" s="216" t="s">
        <v>1327</v>
      </c>
      <c r="AX50" s="216">
        <v>7787</v>
      </c>
      <c r="AY50" s="216" t="s">
        <v>1325</v>
      </c>
      <c r="AZ50" s="216" t="s">
        <v>1327</v>
      </c>
      <c r="BA50" s="213">
        <v>103800000</v>
      </c>
      <c r="BB50" s="216"/>
      <c r="BC50" s="216"/>
      <c r="BD50" s="216"/>
      <c r="BE50" s="51" t="s">
        <v>1328</v>
      </c>
    </row>
    <row r="51" spans="1:57" s="167" customFormat="1" ht="200.1" customHeight="1">
      <c r="A51" s="193" t="s">
        <v>1024</v>
      </c>
      <c r="B51" s="81" t="s">
        <v>604</v>
      </c>
      <c r="C51" s="51" t="s">
        <v>456</v>
      </c>
      <c r="D51" s="81" t="s">
        <v>452</v>
      </c>
      <c r="E51" s="81" t="s">
        <v>884</v>
      </c>
      <c r="F51" s="51" t="s">
        <v>760</v>
      </c>
      <c r="G51" s="51" t="s">
        <v>455</v>
      </c>
      <c r="H51" s="51" t="s">
        <v>467</v>
      </c>
      <c r="I51" s="216" t="s">
        <v>1164</v>
      </c>
      <c r="J51" s="216">
        <v>3112161687</v>
      </c>
      <c r="K51" s="212" t="s">
        <v>1165</v>
      </c>
      <c r="L51" s="52">
        <v>42522</v>
      </c>
      <c r="M51" s="52">
        <v>43981</v>
      </c>
      <c r="N51" s="51" t="s">
        <v>739</v>
      </c>
      <c r="O51" s="51" t="s">
        <v>740</v>
      </c>
      <c r="P51" s="54">
        <v>1</v>
      </c>
      <c r="Q51" s="54">
        <v>1</v>
      </c>
      <c r="R51" s="54" t="s">
        <v>777</v>
      </c>
      <c r="S51" s="54">
        <v>1</v>
      </c>
      <c r="T51" s="54">
        <v>1</v>
      </c>
      <c r="U51" s="54">
        <v>1</v>
      </c>
      <c r="V51" s="54">
        <v>1</v>
      </c>
      <c r="W51" s="54">
        <v>1</v>
      </c>
      <c r="X51" s="51" t="s">
        <v>1065</v>
      </c>
      <c r="Y51" s="51" t="s">
        <v>1065</v>
      </c>
      <c r="Z51" s="56"/>
      <c r="AA51" s="51"/>
      <c r="AB51" s="50"/>
      <c r="AC51" s="50" t="s">
        <v>491</v>
      </c>
      <c r="AD51" s="50"/>
      <c r="AE51" s="51">
        <v>1101</v>
      </c>
      <c r="AF51" s="51" t="s">
        <v>492</v>
      </c>
      <c r="AG51" s="50" t="s">
        <v>567</v>
      </c>
      <c r="AH51" s="99" t="s">
        <v>1058</v>
      </c>
      <c r="AI51" s="62">
        <v>1</v>
      </c>
      <c r="AJ51" s="82">
        <v>46852000</v>
      </c>
      <c r="AK51" s="233" t="s">
        <v>777</v>
      </c>
      <c r="AL51" s="233"/>
      <c r="AM51" s="233" t="s">
        <v>777</v>
      </c>
      <c r="AN51" s="233" t="s">
        <v>777</v>
      </c>
      <c r="AO51" s="233" t="s">
        <v>777</v>
      </c>
      <c r="AP51" s="233" t="s">
        <v>777</v>
      </c>
      <c r="AQ51" s="233" t="s">
        <v>777</v>
      </c>
      <c r="AR51" s="232" t="s">
        <v>777</v>
      </c>
      <c r="AS51" s="232" t="s">
        <v>777</v>
      </c>
      <c r="AT51" s="233" t="s">
        <v>777</v>
      </c>
      <c r="AU51" s="233" t="s">
        <v>777</v>
      </c>
      <c r="AV51" s="233" t="s">
        <v>777</v>
      </c>
      <c r="AW51" s="233" t="s">
        <v>777</v>
      </c>
      <c r="AX51" s="233" t="s">
        <v>777</v>
      </c>
      <c r="AY51" s="233" t="s">
        <v>777</v>
      </c>
      <c r="AZ51" s="233" t="s">
        <v>777</v>
      </c>
      <c r="BA51" s="233" t="s">
        <v>777</v>
      </c>
      <c r="BB51" s="233" t="s">
        <v>777</v>
      </c>
      <c r="BC51" s="233" t="s">
        <v>777</v>
      </c>
      <c r="BD51" s="233" t="s">
        <v>777</v>
      </c>
      <c r="BE51" s="59"/>
    </row>
    <row r="52" spans="1:57" s="167" customFormat="1" ht="200.1" customHeight="1">
      <c r="A52" s="49" t="s">
        <v>1025</v>
      </c>
      <c r="B52" s="81" t="s">
        <v>604</v>
      </c>
      <c r="C52" s="51" t="s">
        <v>456</v>
      </c>
      <c r="D52" s="81" t="s">
        <v>452</v>
      </c>
      <c r="E52" s="81" t="s">
        <v>885</v>
      </c>
      <c r="F52" s="51" t="s">
        <v>760</v>
      </c>
      <c r="G52" s="51" t="s">
        <v>455</v>
      </c>
      <c r="H52" s="51" t="s">
        <v>467</v>
      </c>
      <c r="I52" s="216" t="s">
        <v>1164</v>
      </c>
      <c r="J52" s="216">
        <v>3112161687</v>
      </c>
      <c r="K52" s="212" t="s">
        <v>1165</v>
      </c>
      <c r="L52" s="52">
        <v>42522</v>
      </c>
      <c r="M52" s="52">
        <v>43981</v>
      </c>
      <c r="N52" s="51" t="s">
        <v>741</v>
      </c>
      <c r="O52" s="51" t="s">
        <v>742</v>
      </c>
      <c r="P52" s="54">
        <v>1</v>
      </c>
      <c r="Q52" s="54">
        <v>1</v>
      </c>
      <c r="R52" s="54">
        <v>1</v>
      </c>
      <c r="S52" s="54">
        <v>1</v>
      </c>
      <c r="T52" s="98">
        <v>1693</v>
      </c>
      <c r="U52" s="54">
        <v>1</v>
      </c>
      <c r="V52" s="54">
        <v>1</v>
      </c>
      <c r="W52" s="51">
        <v>100</v>
      </c>
      <c r="X52" s="62">
        <f>600/600*1</f>
        <v>1</v>
      </c>
      <c r="Y52" s="54">
        <f>X52/R52</f>
        <v>1</v>
      </c>
      <c r="Z52" s="56"/>
      <c r="AA52" s="51"/>
      <c r="AB52" s="50"/>
      <c r="AC52" s="50" t="s">
        <v>491</v>
      </c>
      <c r="AD52" s="50"/>
      <c r="AE52" s="51">
        <v>1101</v>
      </c>
      <c r="AF52" s="51" t="s">
        <v>492</v>
      </c>
      <c r="AG52" s="50" t="s">
        <v>568</v>
      </c>
      <c r="AH52" s="99">
        <v>167694817</v>
      </c>
      <c r="AI52" s="62">
        <v>1</v>
      </c>
      <c r="AJ52" s="82">
        <v>167694817</v>
      </c>
      <c r="AK52" s="233" t="s">
        <v>777</v>
      </c>
      <c r="AL52" s="233"/>
      <c r="AM52" s="233" t="s">
        <v>777</v>
      </c>
      <c r="AN52" s="233" t="s">
        <v>777</v>
      </c>
      <c r="AO52" s="233" t="s">
        <v>777</v>
      </c>
      <c r="AP52" s="233" t="s">
        <v>777</v>
      </c>
      <c r="AQ52" s="233" t="s">
        <v>777</v>
      </c>
      <c r="AR52" s="232" t="s">
        <v>777</v>
      </c>
      <c r="AS52" s="232" t="s">
        <v>777</v>
      </c>
      <c r="AT52" s="233" t="s">
        <v>777</v>
      </c>
      <c r="AU52" s="233" t="s">
        <v>777</v>
      </c>
      <c r="AV52" s="233" t="s">
        <v>777</v>
      </c>
      <c r="AW52" s="233" t="s">
        <v>777</v>
      </c>
      <c r="AX52" s="233" t="s">
        <v>777</v>
      </c>
      <c r="AY52" s="233" t="s">
        <v>777</v>
      </c>
      <c r="AZ52" s="233" t="s">
        <v>777</v>
      </c>
      <c r="BA52" s="233" t="s">
        <v>777</v>
      </c>
      <c r="BB52" s="233" t="s">
        <v>777</v>
      </c>
      <c r="BC52" s="233" t="s">
        <v>777</v>
      </c>
      <c r="BD52" s="233" t="s">
        <v>777</v>
      </c>
      <c r="BE52" s="59"/>
    </row>
    <row r="53" spans="1:57" s="167" customFormat="1" ht="200.1" customHeight="1">
      <c r="A53" s="49" t="s">
        <v>1026</v>
      </c>
      <c r="B53" s="81" t="s">
        <v>604</v>
      </c>
      <c r="C53" s="51" t="s">
        <v>456</v>
      </c>
      <c r="D53" s="81" t="s">
        <v>452</v>
      </c>
      <c r="E53" s="81" t="s">
        <v>886</v>
      </c>
      <c r="F53" s="51" t="s">
        <v>760</v>
      </c>
      <c r="G53" s="51" t="s">
        <v>455</v>
      </c>
      <c r="H53" s="51" t="s">
        <v>467</v>
      </c>
      <c r="I53" s="216" t="s">
        <v>1164</v>
      </c>
      <c r="J53" s="216">
        <v>3112161687</v>
      </c>
      <c r="K53" s="212" t="s">
        <v>1165</v>
      </c>
      <c r="L53" s="52">
        <v>42522</v>
      </c>
      <c r="M53" s="52">
        <v>43981</v>
      </c>
      <c r="N53" s="51" t="s">
        <v>743</v>
      </c>
      <c r="O53" s="51" t="s">
        <v>744</v>
      </c>
      <c r="P53" s="54">
        <v>1</v>
      </c>
      <c r="Q53" s="54">
        <v>1</v>
      </c>
      <c r="R53" s="54">
        <v>1</v>
      </c>
      <c r="S53" s="54">
        <v>1</v>
      </c>
      <c r="T53" s="98">
        <v>1795</v>
      </c>
      <c r="U53" s="54">
        <v>1</v>
      </c>
      <c r="V53" s="54">
        <v>1</v>
      </c>
      <c r="W53" s="51">
        <v>100</v>
      </c>
      <c r="X53" s="62">
        <f>1842/1842*1</f>
        <v>1</v>
      </c>
      <c r="Y53" s="54">
        <f>X53/R53</f>
        <v>1</v>
      </c>
      <c r="Z53" s="56"/>
      <c r="AA53" s="51"/>
      <c r="AB53" s="50"/>
      <c r="AC53" s="50" t="s">
        <v>491</v>
      </c>
      <c r="AD53" s="50"/>
      <c r="AE53" s="51">
        <v>1101</v>
      </c>
      <c r="AF53" s="51" t="s">
        <v>492</v>
      </c>
      <c r="AG53" s="100" t="s">
        <v>569</v>
      </c>
      <c r="AH53" s="99">
        <v>1706374232</v>
      </c>
      <c r="AI53" s="62">
        <v>1</v>
      </c>
      <c r="AJ53" s="82">
        <v>1704722951</v>
      </c>
      <c r="AK53" s="183" t="s">
        <v>1166</v>
      </c>
      <c r="AL53" s="183"/>
      <c r="AM53" s="229">
        <v>43983</v>
      </c>
      <c r="AN53" s="229">
        <v>44196</v>
      </c>
      <c r="AO53" s="177" t="s">
        <v>1167</v>
      </c>
      <c r="AP53" s="177" t="s">
        <v>1296</v>
      </c>
      <c r="AQ53" s="177">
        <v>1</v>
      </c>
      <c r="AR53" s="54"/>
      <c r="AS53" s="54"/>
      <c r="AT53" s="234" t="s">
        <v>1168</v>
      </c>
      <c r="AU53" s="234" t="s">
        <v>1169</v>
      </c>
      <c r="AV53" s="206" t="s">
        <v>1170</v>
      </c>
      <c r="AW53" s="209" t="s">
        <v>1171</v>
      </c>
      <c r="AX53" s="206">
        <v>7756</v>
      </c>
      <c r="AY53" s="207" t="s">
        <v>1172</v>
      </c>
      <c r="AZ53" s="209" t="s">
        <v>1173</v>
      </c>
      <c r="BA53" s="235">
        <v>8703977993</v>
      </c>
      <c r="BB53" s="206" t="s">
        <v>777</v>
      </c>
      <c r="BC53" s="157"/>
      <c r="BD53" s="157"/>
      <c r="BE53" s="51" t="s">
        <v>1174</v>
      </c>
    </row>
    <row r="54" spans="1:57" s="167" customFormat="1" ht="200.1" customHeight="1">
      <c r="A54" s="49" t="s">
        <v>1027</v>
      </c>
      <c r="B54" s="81" t="s">
        <v>604</v>
      </c>
      <c r="C54" s="51" t="s">
        <v>456</v>
      </c>
      <c r="D54" s="81" t="s">
        <v>452</v>
      </c>
      <c r="E54" s="81" t="s">
        <v>887</v>
      </c>
      <c r="F54" s="51" t="s">
        <v>760</v>
      </c>
      <c r="G54" s="51" t="s">
        <v>455</v>
      </c>
      <c r="H54" s="51" t="s">
        <v>467</v>
      </c>
      <c r="I54" s="216" t="s">
        <v>1164</v>
      </c>
      <c r="J54" s="216">
        <v>3112161687</v>
      </c>
      <c r="K54" s="212" t="s">
        <v>1165</v>
      </c>
      <c r="L54" s="52">
        <v>42522</v>
      </c>
      <c r="M54" s="52">
        <v>43981</v>
      </c>
      <c r="N54" s="51" t="s">
        <v>745</v>
      </c>
      <c r="O54" s="51" t="s">
        <v>746</v>
      </c>
      <c r="P54" s="54">
        <v>1</v>
      </c>
      <c r="Q54" s="54">
        <v>1</v>
      </c>
      <c r="R54" s="54">
        <v>1</v>
      </c>
      <c r="S54" s="54">
        <v>1</v>
      </c>
      <c r="T54" s="98">
        <v>1715</v>
      </c>
      <c r="U54" s="54">
        <v>1</v>
      </c>
      <c r="V54" s="54">
        <v>1</v>
      </c>
      <c r="W54" s="51">
        <v>100</v>
      </c>
      <c r="X54" s="62">
        <f>506/506*1</f>
        <v>1</v>
      </c>
      <c r="Y54" s="54">
        <f>X54/R54</f>
        <v>1</v>
      </c>
      <c r="Z54" s="56"/>
      <c r="AA54" s="51"/>
      <c r="AB54" s="50"/>
      <c r="AC54" s="50" t="s">
        <v>491</v>
      </c>
      <c r="AD54" s="50"/>
      <c r="AE54" s="51">
        <v>1101</v>
      </c>
      <c r="AF54" s="51" t="s">
        <v>492</v>
      </c>
      <c r="AG54" s="50" t="s">
        <v>570</v>
      </c>
      <c r="AH54" s="99">
        <v>1706374232</v>
      </c>
      <c r="AI54" s="62">
        <v>1</v>
      </c>
      <c r="AJ54" s="82">
        <v>1706374232</v>
      </c>
      <c r="AK54" s="233" t="s">
        <v>777</v>
      </c>
      <c r="AL54" s="233"/>
      <c r="AM54" s="233" t="s">
        <v>777</v>
      </c>
      <c r="AN54" s="233" t="s">
        <v>777</v>
      </c>
      <c r="AO54" s="233" t="s">
        <v>777</v>
      </c>
      <c r="AP54" s="233" t="s">
        <v>777</v>
      </c>
      <c r="AQ54" s="233" t="s">
        <v>777</v>
      </c>
      <c r="AR54" s="233" t="s">
        <v>777</v>
      </c>
      <c r="AS54" s="233" t="s">
        <v>777</v>
      </c>
      <c r="AT54" s="233" t="s">
        <v>777</v>
      </c>
      <c r="AU54" s="233" t="s">
        <v>777</v>
      </c>
      <c r="AV54" s="233" t="s">
        <v>777</v>
      </c>
      <c r="AW54" s="233" t="s">
        <v>777</v>
      </c>
      <c r="AX54" s="233" t="s">
        <v>777</v>
      </c>
      <c r="AY54" s="233" t="s">
        <v>777</v>
      </c>
      <c r="AZ54" s="233" t="s">
        <v>777</v>
      </c>
      <c r="BA54" s="233" t="s">
        <v>777</v>
      </c>
      <c r="BB54" s="233" t="s">
        <v>777</v>
      </c>
      <c r="BC54" s="233" t="s">
        <v>777</v>
      </c>
      <c r="BD54" s="233" t="s">
        <v>777</v>
      </c>
      <c r="BE54" s="59"/>
    </row>
    <row r="55" spans="1:57" s="167" customFormat="1" ht="200.1" customHeight="1">
      <c r="A55" s="130" t="s">
        <v>1051</v>
      </c>
      <c r="B55" s="137" t="s">
        <v>613</v>
      </c>
      <c r="C55" s="132" t="s">
        <v>611</v>
      </c>
      <c r="D55" s="137" t="s">
        <v>452</v>
      </c>
      <c r="E55" s="81" t="s">
        <v>676</v>
      </c>
      <c r="F55" s="132" t="s">
        <v>768</v>
      </c>
      <c r="G55" s="132" t="s">
        <v>453</v>
      </c>
      <c r="H55" s="132" t="s">
        <v>467</v>
      </c>
      <c r="I55" s="159" t="s">
        <v>777</v>
      </c>
      <c r="J55" s="159" t="s">
        <v>777</v>
      </c>
      <c r="K55" s="182" t="s">
        <v>777</v>
      </c>
      <c r="L55" s="133">
        <v>43466</v>
      </c>
      <c r="M55" s="134">
        <v>43830</v>
      </c>
      <c r="N55" s="135" t="s">
        <v>1064</v>
      </c>
      <c r="O55" s="135" t="s">
        <v>1069</v>
      </c>
      <c r="P55" s="132">
        <v>0</v>
      </c>
      <c r="Q55" s="132">
        <v>0</v>
      </c>
      <c r="R55" s="132">
        <v>0</v>
      </c>
      <c r="S55" s="132">
        <v>1</v>
      </c>
      <c r="T55" s="132"/>
      <c r="U55" s="132"/>
      <c r="V55" s="132"/>
      <c r="W55" s="130"/>
      <c r="X55" s="132"/>
      <c r="Y55" s="132" t="s">
        <v>1068</v>
      </c>
      <c r="Z55" s="136"/>
      <c r="AA55" s="132"/>
      <c r="AB55" s="131" t="s">
        <v>783</v>
      </c>
      <c r="AC55" s="131" t="s">
        <v>491</v>
      </c>
      <c r="AD55" s="132" t="s">
        <v>784</v>
      </c>
      <c r="AE55" s="132">
        <v>989</v>
      </c>
      <c r="AF55" s="132" t="s">
        <v>575</v>
      </c>
      <c r="AG55" s="131" t="s">
        <v>785</v>
      </c>
      <c r="AH55" s="132" t="s">
        <v>786</v>
      </c>
      <c r="AI55" s="132"/>
      <c r="AJ55" s="132"/>
      <c r="AK55" s="233" t="s">
        <v>777</v>
      </c>
      <c r="AL55" s="233"/>
      <c r="AM55" s="233" t="s">
        <v>777</v>
      </c>
      <c r="AN55" s="233" t="s">
        <v>777</v>
      </c>
      <c r="AO55" s="233" t="s">
        <v>777</v>
      </c>
      <c r="AP55" s="233" t="s">
        <v>777</v>
      </c>
      <c r="AQ55" s="233" t="s">
        <v>777</v>
      </c>
      <c r="AR55" s="233" t="s">
        <v>777</v>
      </c>
      <c r="AS55" s="233" t="s">
        <v>777</v>
      </c>
      <c r="AT55" s="233" t="s">
        <v>777</v>
      </c>
      <c r="AU55" s="233" t="s">
        <v>777</v>
      </c>
      <c r="AV55" s="233" t="s">
        <v>777</v>
      </c>
      <c r="AW55" s="233" t="s">
        <v>777</v>
      </c>
      <c r="AX55" s="233" t="s">
        <v>777</v>
      </c>
      <c r="AY55" s="233" t="s">
        <v>777</v>
      </c>
      <c r="AZ55" s="233" t="s">
        <v>777</v>
      </c>
      <c r="BA55" s="233" t="s">
        <v>777</v>
      </c>
      <c r="BB55" s="233" t="s">
        <v>777</v>
      </c>
      <c r="BC55" s="233" t="s">
        <v>777</v>
      </c>
      <c r="BD55" s="233" t="s">
        <v>777</v>
      </c>
      <c r="BE55" s="59"/>
    </row>
    <row r="56" spans="1:57" s="167" customFormat="1" ht="200.1" customHeight="1">
      <c r="A56" s="49" t="s">
        <v>1052</v>
      </c>
      <c r="B56" s="81" t="s">
        <v>613</v>
      </c>
      <c r="C56" s="51" t="s">
        <v>612</v>
      </c>
      <c r="D56" s="81" t="s">
        <v>452</v>
      </c>
      <c r="E56" s="81" t="s">
        <v>677</v>
      </c>
      <c r="F56" s="51" t="s">
        <v>768</v>
      </c>
      <c r="G56" s="51" t="s">
        <v>453</v>
      </c>
      <c r="H56" s="51" t="s">
        <v>467</v>
      </c>
      <c r="I56" s="159" t="s">
        <v>777</v>
      </c>
      <c r="J56" s="159" t="s">
        <v>777</v>
      </c>
      <c r="K56" s="182" t="s">
        <v>777</v>
      </c>
      <c r="L56" s="77">
        <v>43466</v>
      </c>
      <c r="M56" s="52">
        <v>43830</v>
      </c>
      <c r="N56" s="51" t="s">
        <v>679</v>
      </c>
      <c r="O56" s="51" t="s">
        <v>678</v>
      </c>
      <c r="P56" s="51">
        <v>0</v>
      </c>
      <c r="Q56" s="51">
        <v>0</v>
      </c>
      <c r="R56" s="51">
        <v>1</v>
      </c>
      <c r="S56" s="51" t="s">
        <v>777</v>
      </c>
      <c r="T56" s="51">
        <v>1</v>
      </c>
      <c r="U56" s="54">
        <v>1</v>
      </c>
      <c r="V56" s="51"/>
      <c r="W56" s="102"/>
      <c r="X56" s="51">
        <v>1</v>
      </c>
      <c r="Y56" s="51">
        <f>+X56*100/R56</f>
        <v>100</v>
      </c>
      <c r="Z56" s="56"/>
      <c r="AA56" s="51"/>
      <c r="AB56" s="50" t="s">
        <v>783</v>
      </c>
      <c r="AC56" s="50" t="s">
        <v>491</v>
      </c>
      <c r="AD56" s="51" t="s">
        <v>784</v>
      </c>
      <c r="AE56" s="51">
        <v>989</v>
      </c>
      <c r="AF56" s="51" t="s">
        <v>575</v>
      </c>
      <c r="AG56" s="50" t="s">
        <v>787</v>
      </c>
      <c r="AH56" s="51" t="s">
        <v>786</v>
      </c>
      <c r="AI56" s="51"/>
      <c r="AJ56" s="51" t="s">
        <v>1050</v>
      </c>
      <c r="AK56" s="233" t="s">
        <v>777</v>
      </c>
      <c r="AL56" s="233"/>
      <c r="AM56" s="233" t="s">
        <v>777</v>
      </c>
      <c r="AN56" s="233" t="s">
        <v>777</v>
      </c>
      <c r="AO56" s="233" t="s">
        <v>777</v>
      </c>
      <c r="AP56" s="233" t="s">
        <v>777</v>
      </c>
      <c r="AQ56" s="233" t="s">
        <v>777</v>
      </c>
      <c r="AR56" s="233" t="s">
        <v>777</v>
      </c>
      <c r="AS56" s="233" t="s">
        <v>777</v>
      </c>
      <c r="AT56" s="233" t="s">
        <v>777</v>
      </c>
      <c r="AU56" s="233" t="s">
        <v>777</v>
      </c>
      <c r="AV56" s="233" t="s">
        <v>777</v>
      </c>
      <c r="AW56" s="233" t="s">
        <v>777</v>
      </c>
      <c r="AX56" s="233" t="s">
        <v>777</v>
      </c>
      <c r="AY56" s="233" t="s">
        <v>777</v>
      </c>
      <c r="AZ56" s="233" t="s">
        <v>777</v>
      </c>
      <c r="BA56" s="233" t="s">
        <v>777</v>
      </c>
      <c r="BB56" s="233" t="s">
        <v>777</v>
      </c>
      <c r="BC56" s="233" t="s">
        <v>777</v>
      </c>
      <c r="BD56" s="233" t="s">
        <v>777</v>
      </c>
      <c r="BE56" s="59"/>
    </row>
    <row r="57" spans="1:57" s="167" customFormat="1" ht="200.1" customHeight="1">
      <c r="A57" s="49" t="s">
        <v>994</v>
      </c>
      <c r="B57" s="81" t="s">
        <v>613</v>
      </c>
      <c r="C57" s="51" t="s">
        <v>612</v>
      </c>
      <c r="D57" s="81" t="s">
        <v>452</v>
      </c>
      <c r="E57" s="81" t="s">
        <v>728</v>
      </c>
      <c r="F57" s="51" t="s">
        <v>765</v>
      </c>
      <c r="G57" s="51" t="s">
        <v>462</v>
      </c>
      <c r="H57" s="51" t="s">
        <v>467</v>
      </c>
      <c r="I57" s="269" t="s">
        <v>1395</v>
      </c>
      <c r="J57" s="269" t="s">
        <v>1396</v>
      </c>
      <c r="K57" s="271" t="s">
        <v>1397</v>
      </c>
      <c r="L57" s="77">
        <v>42736</v>
      </c>
      <c r="M57" s="52">
        <v>43982</v>
      </c>
      <c r="N57" s="51" t="s">
        <v>649</v>
      </c>
      <c r="O57" s="51" t="s">
        <v>650</v>
      </c>
      <c r="P57" s="51">
        <v>1</v>
      </c>
      <c r="Q57" s="51">
        <v>1</v>
      </c>
      <c r="R57" s="51">
        <v>1</v>
      </c>
      <c r="S57" s="51">
        <v>1</v>
      </c>
      <c r="T57" s="51">
        <v>1</v>
      </c>
      <c r="U57" s="54">
        <v>1</v>
      </c>
      <c r="V57" s="51">
        <v>1</v>
      </c>
      <c r="W57" s="54">
        <v>1</v>
      </c>
      <c r="X57" s="98">
        <v>1</v>
      </c>
      <c r="Y57" s="62">
        <f>+X57/R57</f>
        <v>1</v>
      </c>
      <c r="Z57" s="56"/>
      <c r="AA57" s="51"/>
      <c r="AB57" s="50" t="s">
        <v>151</v>
      </c>
      <c r="AC57" s="50" t="s">
        <v>518</v>
      </c>
      <c r="AD57" s="50"/>
      <c r="AE57" s="51" t="s">
        <v>897</v>
      </c>
      <c r="AF57" s="51" t="s">
        <v>906</v>
      </c>
      <c r="AG57" s="50" t="s">
        <v>648</v>
      </c>
      <c r="AH57" s="103">
        <v>1673000000</v>
      </c>
      <c r="AI57" s="51" t="s">
        <v>467</v>
      </c>
      <c r="AJ57" s="51" t="s">
        <v>467</v>
      </c>
      <c r="AK57" s="269" t="s">
        <v>777</v>
      </c>
      <c r="AL57" s="269"/>
      <c r="AM57" s="163" t="s">
        <v>777</v>
      </c>
      <c r="AN57" s="163" t="s">
        <v>777</v>
      </c>
      <c r="AO57" s="269" t="s">
        <v>777</v>
      </c>
      <c r="AP57" s="269" t="s">
        <v>777</v>
      </c>
      <c r="AQ57" s="269" t="s">
        <v>777</v>
      </c>
      <c r="AR57" s="51"/>
      <c r="AS57" s="51"/>
      <c r="AT57" s="182" t="s">
        <v>777</v>
      </c>
      <c r="AU57" s="182" t="s">
        <v>777</v>
      </c>
      <c r="AV57" s="182" t="s">
        <v>777</v>
      </c>
      <c r="AW57" s="182" t="s">
        <v>777</v>
      </c>
      <c r="AX57" s="182" t="s">
        <v>777</v>
      </c>
      <c r="AY57" s="182" t="s">
        <v>777</v>
      </c>
      <c r="AZ57" s="182" t="s">
        <v>777</v>
      </c>
      <c r="BA57" s="182" t="s">
        <v>777</v>
      </c>
      <c r="BB57" s="182" t="s">
        <v>777</v>
      </c>
      <c r="BC57" s="182" t="s">
        <v>777</v>
      </c>
      <c r="BD57" s="182" t="s">
        <v>777</v>
      </c>
      <c r="BE57" s="59"/>
    </row>
    <row r="58" spans="1:57" s="168" customFormat="1" ht="200.1" customHeight="1">
      <c r="A58" s="130" t="s">
        <v>1044</v>
      </c>
      <c r="B58" s="137" t="s">
        <v>804</v>
      </c>
      <c r="C58" s="132" t="s">
        <v>803</v>
      </c>
      <c r="D58" s="137" t="s">
        <v>452</v>
      </c>
      <c r="E58" s="81" t="s">
        <v>805</v>
      </c>
      <c r="F58" s="132" t="s">
        <v>806</v>
      </c>
      <c r="G58" s="132" t="s">
        <v>807</v>
      </c>
      <c r="H58" s="132" t="s">
        <v>467</v>
      </c>
      <c r="I58" s="220" t="s">
        <v>1148</v>
      </c>
      <c r="J58" s="220">
        <v>3795750</v>
      </c>
      <c r="K58" s="224" t="s">
        <v>1149</v>
      </c>
      <c r="L58" s="138">
        <v>42736</v>
      </c>
      <c r="M58" s="138">
        <v>44012</v>
      </c>
      <c r="N58" s="132" t="s">
        <v>808</v>
      </c>
      <c r="O58" s="132" t="s">
        <v>809</v>
      </c>
      <c r="P58" s="139">
        <v>3229</v>
      </c>
      <c r="Q58" s="132"/>
      <c r="R58" s="132"/>
      <c r="S58" s="132"/>
      <c r="T58" s="139">
        <v>3612</v>
      </c>
      <c r="U58" s="140">
        <v>1.1185028571428572</v>
      </c>
      <c r="V58" s="139">
        <v>37493</v>
      </c>
      <c r="W58" s="141">
        <v>0.30299999999999999</v>
      </c>
      <c r="X58" s="132"/>
      <c r="Y58" s="132"/>
      <c r="Z58" s="136"/>
      <c r="AA58" s="132"/>
      <c r="AB58" s="131" t="s">
        <v>816</v>
      </c>
      <c r="AC58" s="131" t="s">
        <v>817</v>
      </c>
      <c r="AD58" s="131" t="s">
        <v>818</v>
      </c>
      <c r="AE58" s="132">
        <v>999</v>
      </c>
      <c r="AF58" s="131" t="s">
        <v>819</v>
      </c>
      <c r="AG58" s="131" t="s">
        <v>826</v>
      </c>
      <c r="AH58" s="142">
        <v>11605728790</v>
      </c>
      <c r="AI58" s="141">
        <v>0.28599999999999998</v>
      </c>
      <c r="AJ58" s="143"/>
      <c r="AK58" s="186" t="s">
        <v>1146</v>
      </c>
      <c r="AL58" s="186"/>
      <c r="AM58" s="163">
        <v>43983</v>
      </c>
      <c r="AN58" s="163">
        <v>44196</v>
      </c>
      <c r="AO58" s="177" t="s">
        <v>1155</v>
      </c>
      <c r="AP58" s="177" t="s">
        <v>1310</v>
      </c>
      <c r="AQ58" s="177">
        <v>1</v>
      </c>
      <c r="AR58" s="51"/>
      <c r="AS58" s="51"/>
      <c r="AT58" s="186" t="s">
        <v>1150</v>
      </c>
      <c r="AU58" s="186"/>
      <c r="AV58" s="186" t="s">
        <v>1151</v>
      </c>
      <c r="AW58" s="186" t="s">
        <v>1152</v>
      </c>
      <c r="AX58" s="186">
        <v>7585</v>
      </c>
      <c r="AY58" s="186" t="s">
        <v>1153</v>
      </c>
      <c r="AZ58" s="186" t="s">
        <v>1154</v>
      </c>
      <c r="BA58" s="225">
        <v>10000000</v>
      </c>
      <c r="BB58" s="226">
        <v>5.0000000000000001E-4</v>
      </c>
      <c r="BC58" s="186">
        <v>0</v>
      </c>
      <c r="BD58" s="186">
        <v>0</v>
      </c>
      <c r="BE58" s="59"/>
    </row>
    <row r="59" spans="1:57" s="168" customFormat="1" ht="200.1" customHeight="1">
      <c r="A59" s="130" t="s">
        <v>1045</v>
      </c>
      <c r="B59" s="137" t="s">
        <v>804</v>
      </c>
      <c r="C59" s="132" t="s">
        <v>803</v>
      </c>
      <c r="D59" s="137" t="s">
        <v>452</v>
      </c>
      <c r="E59" s="81" t="s">
        <v>805</v>
      </c>
      <c r="F59" s="132" t="s">
        <v>806</v>
      </c>
      <c r="G59" s="132" t="s">
        <v>807</v>
      </c>
      <c r="H59" s="132" t="s">
        <v>467</v>
      </c>
      <c r="I59" s="220" t="s">
        <v>1148</v>
      </c>
      <c r="J59" s="220">
        <v>3795750</v>
      </c>
      <c r="K59" s="224" t="s">
        <v>1149</v>
      </c>
      <c r="L59" s="138">
        <v>42736</v>
      </c>
      <c r="M59" s="138">
        <v>44012</v>
      </c>
      <c r="N59" s="132" t="s">
        <v>810</v>
      </c>
      <c r="O59" s="132" t="s">
        <v>811</v>
      </c>
      <c r="P59" s="132">
        <v>88</v>
      </c>
      <c r="Q59" s="132"/>
      <c r="R59" s="132"/>
      <c r="S59" s="132"/>
      <c r="T59" s="139">
        <v>101</v>
      </c>
      <c r="U59" s="140">
        <v>1.1466666666666667</v>
      </c>
      <c r="V59" s="139">
        <v>92</v>
      </c>
      <c r="W59" s="141">
        <v>0.3</v>
      </c>
      <c r="X59" s="132"/>
      <c r="Y59" s="132"/>
      <c r="Z59" s="136"/>
      <c r="AA59" s="132"/>
      <c r="AB59" s="131" t="s">
        <v>816</v>
      </c>
      <c r="AC59" s="131" t="s">
        <v>817</v>
      </c>
      <c r="AD59" s="131" t="s">
        <v>818</v>
      </c>
      <c r="AE59" s="132">
        <v>999</v>
      </c>
      <c r="AF59" s="131" t="s">
        <v>819</v>
      </c>
      <c r="AG59" s="131" t="s">
        <v>827</v>
      </c>
      <c r="AH59" s="142">
        <v>1195424649</v>
      </c>
      <c r="AI59" s="141">
        <v>0.24199999999999999</v>
      </c>
      <c r="AJ59" s="143"/>
      <c r="AK59" s="186" t="s">
        <v>777</v>
      </c>
      <c r="AL59" s="186"/>
      <c r="AM59" s="186" t="s">
        <v>777</v>
      </c>
      <c r="AN59" s="186" t="s">
        <v>777</v>
      </c>
      <c r="AO59" s="186" t="s">
        <v>777</v>
      </c>
      <c r="AP59" s="186" t="s">
        <v>777</v>
      </c>
      <c r="AQ59" s="186" t="s">
        <v>777</v>
      </c>
      <c r="AR59" s="51"/>
      <c r="AS59" s="51"/>
      <c r="AT59" s="186" t="s">
        <v>777</v>
      </c>
      <c r="AU59" s="186" t="s">
        <v>777</v>
      </c>
      <c r="AV59" s="186" t="s">
        <v>777</v>
      </c>
      <c r="AW59" s="186" t="s">
        <v>777</v>
      </c>
      <c r="AX59" s="186" t="s">
        <v>777</v>
      </c>
      <c r="AY59" s="186" t="s">
        <v>777</v>
      </c>
      <c r="AZ59" s="186" t="s">
        <v>777</v>
      </c>
      <c r="BA59" s="186" t="s">
        <v>777</v>
      </c>
      <c r="BB59" s="186" t="s">
        <v>777</v>
      </c>
      <c r="BC59" s="186" t="s">
        <v>777</v>
      </c>
      <c r="BD59" s="186" t="s">
        <v>777</v>
      </c>
      <c r="BE59" s="59"/>
    </row>
    <row r="60" spans="1:57" s="168" customFormat="1" ht="200.1" customHeight="1">
      <c r="A60" s="130" t="s">
        <v>1046</v>
      </c>
      <c r="B60" s="137" t="s">
        <v>804</v>
      </c>
      <c r="C60" s="132" t="s">
        <v>803</v>
      </c>
      <c r="D60" s="137" t="s">
        <v>452</v>
      </c>
      <c r="E60" s="81" t="s">
        <v>805</v>
      </c>
      <c r="F60" s="132" t="s">
        <v>806</v>
      </c>
      <c r="G60" s="132" t="s">
        <v>807</v>
      </c>
      <c r="H60" s="132" t="s">
        <v>467</v>
      </c>
      <c r="I60" s="220" t="s">
        <v>1148</v>
      </c>
      <c r="J60" s="220">
        <v>3795750</v>
      </c>
      <c r="K60" s="224" t="s">
        <v>1149</v>
      </c>
      <c r="L60" s="138">
        <v>42736</v>
      </c>
      <c r="M60" s="138">
        <v>44012</v>
      </c>
      <c r="N60" s="132" t="s">
        <v>812</v>
      </c>
      <c r="O60" s="132" t="s">
        <v>809</v>
      </c>
      <c r="P60" s="132">
        <v>267</v>
      </c>
      <c r="Q60" s="132"/>
      <c r="R60" s="132"/>
      <c r="S60" s="132"/>
      <c r="T60" s="139">
        <v>488</v>
      </c>
      <c r="U60" s="140">
        <v>1.8293885714285714</v>
      </c>
      <c r="V60" s="139">
        <v>23013</v>
      </c>
      <c r="W60" s="141">
        <v>0.13700000000000001</v>
      </c>
      <c r="X60" s="132"/>
      <c r="Y60" s="132"/>
      <c r="Z60" s="136"/>
      <c r="AA60" s="132"/>
      <c r="AB60" s="131" t="s">
        <v>820</v>
      </c>
      <c r="AC60" s="131" t="s">
        <v>821</v>
      </c>
      <c r="AD60" s="131" t="s">
        <v>822</v>
      </c>
      <c r="AE60" s="132">
        <v>1017</v>
      </c>
      <c r="AF60" s="131" t="s">
        <v>823</v>
      </c>
      <c r="AG60" s="131" t="s">
        <v>828</v>
      </c>
      <c r="AH60" s="142">
        <v>9272280866</v>
      </c>
      <c r="AI60" s="141">
        <v>0.16200000000000001</v>
      </c>
      <c r="AJ60" s="143"/>
      <c r="AK60" s="186" t="s">
        <v>777</v>
      </c>
      <c r="AL60" s="186"/>
      <c r="AM60" s="186" t="s">
        <v>777</v>
      </c>
      <c r="AN60" s="186" t="s">
        <v>777</v>
      </c>
      <c r="AO60" s="186" t="s">
        <v>777</v>
      </c>
      <c r="AP60" s="186" t="s">
        <v>777</v>
      </c>
      <c r="AQ60" s="186" t="s">
        <v>777</v>
      </c>
      <c r="AR60" s="51"/>
      <c r="AS60" s="51"/>
      <c r="AT60" s="186" t="s">
        <v>777</v>
      </c>
      <c r="AU60" s="186" t="s">
        <v>777</v>
      </c>
      <c r="AV60" s="186" t="s">
        <v>777</v>
      </c>
      <c r="AW60" s="186" t="s">
        <v>777</v>
      </c>
      <c r="AX60" s="186" t="s">
        <v>777</v>
      </c>
      <c r="AY60" s="186" t="s">
        <v>777</v>
      </c>
      <c r="AZ60" s="186" t="s">
        <v>777</v>
      </c>
      <c r="BA60" s="186" t="s">
        <v>777</v>
      </c>
      <c r="BB60" s="186" t="s">
        <v>777</v>
      </c>
      <c r="BC60" s="186" t="s">
        <v>777</v>
      </c>
      <c r="BD60" s="186" t="s">
        <v>777</v>
      </c>
      <c r="BE60" s="59"/>
    </row>
    <row r="61" spans="1:57" s="168" customFormat="1" ht="200.1" customHeight="1">
      <c r="A61" s="130" t="s">
        <v>1047</v>
      </c>
      <c r="B61" s="137" t="s">
        <v>804</v>
      </c>
      <c r="C61" s="132" t="s">
        <v>803</v>
      </c>
      <c r="D61" s="137" t="s">
        <v>452</v>
      </c>
      <c r="E61" s="81" t="s">
        <v>805</v>
      </c>
      <c r="F61" s="132" t="s">
        <v>806</v>
      </c>
      <c r="G61" s="132" t="s">
        <v>807</v>
      </c>
      <c r="H61" s="132" t="s">
        <v>467</v>
      </c>
      <c r="I61" s="220" t="s">
        <v>1148</v>
      </c>
      <c r="J61" s="220">
        <v>3795750</v>
      </c>
      <c r="K61" s="224" t="s">
        <v>1149</v>
      </c>
      <c r="L61" s="138">
        <v>42736</v>
      </c>
      <c r="M61" s="138">
        <v>44012</v>
      </c>
      <c r="N61" s="132" t="s">
        <v>813</v>
      </c>
      <c r="O61" s="132" t="s">
        <v>811</v>
      </c>
      <c r="P61" s="132">
        <v>127</v>
      </c>
      <c r="Q61" s="132"/>
      <c r="R61" s="132"/>
      <c r="S61" s="132"/>
      <c r="T61" s="139">
        <v>140</v>
      </c>
      <c r="U61" s="140">
        <v>1.1027027027027028</v>
      </c>
      <c r="V61" s="139">
        <v>375</v>
      </c>
      <c r="W61" s="141">
        <v>0.29699999999999999</v>
      </c>
      <c r="X61" s="132"/>
      <c r="Y61" s="132"/>
      <c r="Z61" s="136"/>
      <c r="AA61" s="132"/>
      <c r="AB61" s="131" t="s">
        <v>820</v>
      </c>
      <c r="AC61" s="131" t="s">
        <v>821</v>
      </c>
      <c r="AD61" s="131" t="s">
        <v>822</v>
      </c>
      <c r="AE61" s="132">
        <v>1017</v>
      </c>
      <c r="AF61" s="131" t="s">
        <v>823</v>
      </c>
      <c r="AG61" s="131" t="s">
        <v>829</v>
      </c>
      <c r="AH61" s="143">
        <v>9616546888</v>
      </c>
      <c r="AI61" s="141">
        <v>5.8999999999999997E-2</v>
      </c>
      <c r="AJ61" s="143"/>
      <c r="AK61" s="186" t="s">
        <v>777</v>
      </c>
      <c r="AL61" s="186"/>
      <c r="AM61" s="186" t="s">
        <v>777</v>
      </c>
      <c r="AN61" s="186" t="s">
        <v>777</v>
      </c>
      <c r="AO61" s="186" t="s">
        <v>777</v>
      </c>
      <c r="AP61" s="186" t="s">
        <v>777</v>
      </c>
      <c r="AQ61" s="186" t="s">
        <v>777</v>
      </c>
      <c r="AR61" s="51"/>
      <c r="AS61" s="51"/>
      <c r="AT61" s="186" t="s">
        <v>777</v>
      </c>
      <c r="AU61" s="186" t="s">
        <v>777</v>
      </c>
      <c r="AV61" s="186" t="s">
        <v>777</v>
      </c>
      <c r="AW61" s="186" t="s">
        <v>777</v>
      </c>
      <c r="AX61" s="186" t="s">
        <v>777</v>
      </c>
      <c r="AY61" s="186" t="s">
        <v>777</v>
      </c>
      <c r="AZ61" s="186" t="s">
        <v>777</v>
      </c>
      <c r="BA61" s="186" t="s">
        <v>777</v>
      </c>
      <c r="BB61" s="186" t="s">
        <v>777</v>
      </c>
      <c r="BC61" s="186" t="s">
        <v>777</v>
      </c>
      <c r="BD61" s="186" t="s">
        <v>777</v>
      </c>
      <c r="BE61" s="59"/>
    </row>
    <row r="62" spans="1:57" s="167" customFormat="1" ht="200.1" customHeight="1">
      <c r="A62" s="130" t="s">
        <v>1048</v>
      </c>
      <c r="B62" s="137" t="s">
        <v>804</v>
      </c>
      <c r="C62" s="132" t="s">
        <v>803</v>
      </c>
      <c r="D62" s="137" t="s">
        <v>452</v>
      </c>
      <c r="E62" s="81" t="s">
        <v>805</v>
      </c>
      <c r="F62" s="132" t="s">
        <v>806</v>
      </c>
      <c r="G62" s="132" t="s">
        <v>807</v>
      </c>
      <c r="H62" s="132" t="s">
        <v>467</v>
      </c>
      <c r="I62" s="220" t="s">
        <v>1148</v>
      </c>
      <c r="J62" s="220">
        <v>3795750</v>
      </c>
      <c r="K62" s="224" t="s">
        <v>1149</v>
      </c>
      <c r="L62" s="138">
        <v>42736</v>
      </c>
      <c r="M62" s="138">
        <v>44012</v>
      </c>
      <c r="N62" s="132" t="s">
        <v>814</v>
      </c>
      <c r="O62" s="132" t="s">
        <v>809</v>
      </c>
      <c r="P62" s="139">
        <v>113303</v>
      </c>
      <c r="Q62" s="132"/>
      <c r="R62" s="132"/>
      <c r="S62" s="132"/>
      <c r="T62" s="139">
        <v>118702</v>
      </c>
      <c r="U62" s="140">
        <v>1.0476555555555556</v>
      </c>
      <c r="V62" s="132">
        <v>51457</v>
      </c>
      <c r="W62" s="144">
        <v>0.52900000000000003</v>
      </c>
      <c r="X62" s="132"/>
      <c r="Y62" s="132"/>
      <c r="Z62" s="136"/>
      <c r="AA62" s="132"/>
      <c r="AB62" s="131" t="s">
        <v>824</v>
      </c>
      <c r="AC62" s="131" t="s">
        <v>821</v>
      </c>
      <c r="AD62" s="131" t="s">
        <v>822</v>
      </c>
      <c r="AE62" s="132">
        <v>996</v>
      </c>
      <c r="AF62" s="131" t="s">
        <v>825</v>
      </c>
      <c r="AG62" s="131" t="s">
        <v>830</v>
      </c>
      <c r="AH62" s="142">
        <v>3326442810</v>
      </c>
      <c r="AI62" s="141">
        <v>0.30399999999999999</v>
      </c>
      <c r="AJ62" s="143"/>
      <c r="AK62" s="186" t="s">
        <v>777</v>
      </c>
      <c r="AL62" s="186"/>
      <c r="AM62" s="186" t="s">
        <v>777</v>
      </c>
      <c r="AN62" s="186" t="s">
        <v>777</v>
      </c>
      <c r="AO62" s="186" t="s">
        <v>777</v>
      </c>
      <c r="AP62" s="186" t="s">
        <v>777</v>
      </c>
      <c r="AQ62" s="186" t="s">
        <v>777</v>
      </c>
      <c r="AR62" s="51"/>
      <c r="AS62" s="51"/>
      <c r="AT62" s="186" t="s">
        <v>777</v>
      </c>
      <c r="AU62" s="186" t="s">
        <v>777</v>
      </c>
      <c r="AV62" s="186" t="s">
        <v>777</v>
      </c>
      <c r="AW62" s="186" t="s">
        <v>777</v>
      </c>
      <c r="AX62" s="186" t="s">
        <v>777</v>
      </c>
      <c r="AY62" s="186" t="s">
        <v>777</v>
      </c>
      <c r="AZ62" s="186" t="s">
        <v>777</v>
      </c>
      <c r="BA62" s="186" t="s">
        <v>777</v>
      </c>
      <c r="BB62" s="186" t="s">
        <v>777</v>
      </c>
      <c r="BC62" s="186" t="s">
        <v>777</v>
      </c>
      <c r="BD62" s="186" t="s">
        <v>777</v>
      </c>
      <c r="BE62" s="59"/>
    </row>
    <row r="63" spans="1:57" s="167" customFormat="1" ht="200.1" customHeight="1">
      <c r="A63" s="130" t="s">
        <v>1049</v>
      </c>
      <c r="B63" s="137" t="s">
        <v>840</v>
      </c>
      <c r="C63" s="132" t="s">
        <v>803</v>
      </c>
      <c r="D63" s="137" t="s">
        <v>452</v>
      </c>
      <c r="E63" s="81" t="s">
        <v>805</v>
      </c>
      <c r="F63" s="132" t="s">
        <v>806</v>
      </c>
      <c r="G63" s="132" t="s">
        <v>807</v>
      </c>
      <c r="H63" s="132" t="s">
        <v>467</v>
      </c>
      <c r="I63" s="220" t="s">
        <v>1148</v>
      </c>
      <c r="J63" s="220">
        <v>3795750</v>
      </c>
      <c r="K63" s="224" t="s">
        <v>1149</v>
      </c>
      <c r="L63" s="138">
        <v>42736</v>
      </c>
      <c r="M63" s="138">
        <v>44012</v>
      </c>
      <c r="N63" s="132" t="s">
        <v>815</v>
      </c>
      <c r="O63" s="132" t="s">
        <v>811</v>
      </c>
      <c r="P63" s="139">
        <v>1209</v>
      </c>
      <c r="Q63" s="132"/>
      <c r="R63" s="132"/>
      <c r="S63" s="132"/>
      <c r="T63" s="139">
        <v>1227</v>
      </c>
      <c r="U63" s="140">
        <v>1.0069273539330963</v>
      </c>
      <c r="V63" s="139">
        <v>232</v>
      </c>
      <c r="W63" s="144">
        <v>0.41699999999999998</v>
      </c>
      <c r="X63" s="132"/>
      <c r="Y63" s="132"/>
      <c r="Z63" s="136"/>
      <c r="AA63" s="132"/>
      <c r="AB63" s="131" t="s">
        <v>824</v>
      </c>
      <c r="AC63" s="131" t="s">
        <v>821</v>
      </c>
      <c r="AD63" s="131" t="s">
        <v>822</v>
      </c>
      <c r="AE63" s="132">
        <v>996</v>
      </c>
      <c r="AF63" s="131" t="s">
        <v>825</v>
      </c>
      <c r="AG63" s="131" t="s">
        <v>831</v>
      </c>
      <c r="AH63" s="142">
        <v>927885000</v>
      </c>
      <c r="AI63" s="141">
        <v>0.06</v>
      </c>
      <c r="AJ63" s="143"/>
      <c r="AK63" s="186" t="s">
        <v>777</v>
      </c>
      <c r="AL63" s="186"/>
      <c r="AM63" s="186" t="s">
        <v>777</v>
      </c>
      <c r="AN63" s="186" t="s">
        <v>777</v>
      </c>
      <c r="AO63" s="186" t="s">
        <v>777</v>
      </c>
      <c r="AP63" s="186" t="s">
        <v>777</v>
      </c>
      <c r="AQ63" s="186" t="s">
        <v>777</v>
      </c>
      <c r="AR63" s="51"/>
      <c r="AS63" s="51"/>
      <c r="AT63" s="186" t="s">
        <v>777</v>
      </c>
      <c r="AU63" s="186" t="s">
        <v>777</v>
      </c>
      <c r="AV63" s="186" t="s">
        <v>777</v>
      </c>
      <c r="AW63" s="186" t="s">
        <v>777</v>
      </c>
      <c r="AX63" s="186" t="s">
        <v>777</v>
      </c>
      <c r="AY63" s="186" t="s">
        <v>777</v>
      </c>
      <c r="AZ63" s="186" t="s">
        <v>777</v>
      </c>
      <c r="BA63" s="186" t="s">
        <v>777</v>
      </c>
      <c r="BB63" s="186" t="s">
        <v>777</v>
      </c>
      <c r="BC63" s="186" t="s">
        <v>777</v>
      </c>
      <c r="BD63" s="186" t="s">
        <v>777</v>
      </c>
      <c r="BE63" s="59"/>
    </row>
    <row r="64" spans="1:57" s="167" customFormat="1" ht="200.1" customHeight="1">
      <c r="A64" s="49" t="s">
        <v>1028</v>
      </c>
      <c r="B64" s="81" t="s">
        <v>600</v>
      </c>
      <c r="C64" s="51" t="s">
        <v>608</v>
      </c>
      <c r="D64" s="81" t="s">
        <v>459</v>
      </c>
      <c r="E64" s="81" t="s">
        <v>870</v>
      </c>
      <c r="F64" s="51" t="s">
        <v>760</v>
      </c>
      <c r="G64" s="51" t="s">
        <v>455</v>
      </c>
      <c r="H64" s="51" t="s">
        <v>467</v>
      </c>
      <c r="I64" s="159" t="s">
        <v>1118</v>
      </c>
      <c r="J64" s="159">
        <v>3208238377</v>
      </c>
      <c r="K64" s="212" t="s">
        <v>1119</v>
      </c>
      <c r="L64" s="52">
        <v>42522</v>
      </c>
      <c r="M64" s="52">
        <v>43982</v>
      </c>
      <c r="N64" s="51" t="s">
        <v>751</v>
      </c>
      <c r="O64" s="51" t="s">
        <v>756</v>
      </c>
      <c r="P64" s="54">
        <v>1</v>
      </c>
      <c r="Q64" s="54">
        <v>1</v>
      </c>
      <c r="R64" s="54">
        <v>1</v>
      </c>
      <c r="S64" s="54">
        <v>1</v>
      </c>
      <c r="T64" s="54">
        <v>1</v>
      </c>
      <c r="U64" s="54">
        <v>1</v>
      </c>
      <c r="V64" s="54">
        <v>1</v>
      </c>
      <c r="W64" s="54">
        <v>1</v>
      </c>
      <c r="X64" s="62">
        <f>2606/2606*1</f>
        <v>1</v>
      </c>
      <c r="Y64" s="54">
        <f>X64/R64</f>
        <v>1</v>
      </c>
      <c r="Z64" s="56"/>
      <c r="AA64" s="51"/>
      <c r="AB64" s="50"/>
      <c r="AC64" s="50" t="s">
        <v>491</v>
      </c>
      <c r="AD64" s="50"/>
      <c r="AE64" s="51">
        <v>1108</v>
      </c>
      <c r="AF64" s="51" t="s">
        <v>493</v>
      </c>
      <c r="AG64" s="50" t="s">
        <v>494</v>
      </c>
      <c r="AH64" s="103">
        <v>2894137476</v>
      </c>
      <c r="AI64" s="54" t="s">
        <v>888</v>
      </c>
      <c r="AJ64" s="54" t="s">
        <v>888</v>
      </c>
      <c r="AK64" s="177" t="s">
        <v>777</v>
      </c>
      <c r="AL64" s="336"/>
      <c r="AM64" s="336" t="s">
        <v>777</v>
      </c>
      <c r="AN64" s="336" t="s">
        <v>777</v>
      </c>
      <c r="AO64" s="336" t="s">
        <v>777</v>
      </c>
      <c r="AP64" s="336" t="s">
        <v>777</v>
      </c>
      <c r="AQ64" s="336" t="s">
        <v>777</v>
      </c>
      <c r="AR64" s="54"/>
      <c r="AS64" s="54"/>
      <c r="AT64" s="336" t="s">
        <v>777</v>
      </c>
      <c r="AU64" s="336" t="s">
        <v>777</v>
      </c>
      <c r="AV64" s="336" t="s">
        <v>777</v>
      </c>
      <c r="AW64" s="336" t="s">
        <v>777</v>
      </c>
      <c r="AX64" s="336" t="s">
        <v>777</v>
      </c>
      <c r="AY64" s="336" t="s">
        <v>777</v>
      </c>
      <c r="AZ64" s="336" t="s">
        <v>777</v>
      </c>
      <c r="BA64" s="336" t="s">
        <v>777</v>
      </c>
      <c r="BB64" s="336" t="s">
        <v>777</v>
      </c>
      <c r="BC64" s="336" t="s">
        <v>777</v>
      </c>
      <c r="BD64" s="336" t="s">
        <v>777</v>
      </c>
      <c r="BE64" s="59"/>
    </row>
    <row r="65" spans="1:57" s="167" customFormat="1" ht="200.1" customHeight="1">
      <c r="A65" s="49" t="s">
        <v>995</v>
      </c>
      <c r="B65" s="81" t="s">
        <v>600</v>
      </c>
      <c r="C65" s="51" t="s">
        <v>473</v>
      </c>
      <c r="D65" s="81" t="s">
        <v>459</v>
      </c>
      <c r="E65" s="81" t="s">
        <v>802</v>
      </c>
      <c r="F65" s="51" t="s">
        <v>765</v>
      </c>
      <c r="G65" s="51" t="s">
        <v>462</v>
      </c>
      <c r="H65" s="51" t="s">
        <v>467</v>
      </c>
      <c r="I65" s="269" t="s">
        <v>1395</v>
      </c>
      <c r="J65" s="269" t="s">
        <v>1396</v>
      </c>
      <c r="K65" s="271" t="s">
        <v>1397</v>
      </c>
      <c r="L65" s="77">
        <v>42736</v>
      </c>
      <c r="M65" s="77">
        <v>43982</v>
      </c>
      <c r="N65" s="51" t="s">
        <v>634</v>
      </c>
      <c r="O65" s="51" t="s">
        <v>635</v>
      </c>
      <c r="P65" s="54">
        <v>1</v>
      </c>
      <c r="Q65" s="54">
        <v>1</v>
      </c>
      <c r="R65" s="54">
        <v>1</v>
      </c>
      <c r="S65" s="54">
        <v>1</v>
      </c>
      <c r="T65" s="51"/>
      <c r="U65" s="51"/>
      <c r="V65" s="54">
        <v>1</v>
      </c>
      <c r="W65" s="54">
        <v>1</v>
      </c>
      <c r="X65" s="54">
        <v>1</v>
      </c>
      <c r="Y65" s="62">
        <f t="shared" ref="Y65:Y75" si="4">+X65/R65</f>
        <v>1</v>
      </c>
      <c r="Z65" s="56"/>
      <c r="AA65" s="51"/>
      <c r="AB65" s="50" t="s">
        <v>151</v>
      </c>
      <c r="AC65" s="50" t="s">
        <v>518</v>
      </c>
      <c r="AD65" s="50"/>
      <c r="AE65" s="51" t="s">
        <v>532</v>
      </c>
      <c r="AF65" s="51" t="s">
        <v>533</v>
      </c>
      <c r="AG65" s="50" t="s">
        <v>899</v>
      </c>
      <c r="AH65" s="105">
        <f>12557000000-730000000</f>
        <v>11827000000</v>
      </c>
      <c r="AI65" s="51" t="s">
        <v>467</v>
      </c>
      <c r="AJ65" s="51" t="s">
        <v>467</v>
      </c>
      <c r="AK65" s="269" t="s">
        <v>777</v>
      </c>
      <c r="AL65" s="269"/>
      <c r="AM65" s="163" t="s">
        <v>777</v>
      </c>
      <c r="AN65" s="163" t="s">
        <v>777</v>
      </c>
      <c r="AO65" s="269" t="s">
        <v>777</v>
      </c>
      <c r="AP65" s="269" t="s">
        <v>777</v>
      </c>
      <c r="AQ65" s="269" t="s">
        <v>777</v>
      </c>
      <c r="AR65" s="54"/>
      <c r="AS65" s="54"/>
      <c r="AT65" s="182" t="s">
        <v>777</v>
      </c>
      <c r="AU65" s="182" t="s">
        <v>777</v>
      </c>
      <c r="AV65" s="182" t="s">
        <v>777</v>
      </c>
      <c r="AW65" s="182" t="s">
        <v>777</v>
      </c>
      <c r="AX65" s="182" t="s">
        <v>777</v>
      </c>
      <c r="AY65" s="182" t="s">
        <v>777</v>
      </c>
      <c r="AZ65" s="182" t="s">
        <v>777</v>
      </c>
      <c r="BA65" s="182" t="s">
        <v>777</v>
      </c>
      <c r="BB65" s="182" t="s">
        <v>777</v>
      </c>
      <c r="BC65" s="182" t="s">
        <v>777</v>
      </c>
      <c r="BD65" s="182" t="s">
        <v>777</v>
      </c>
      <c r="BE65" s="59"/>
    </row>
    <row r="66" spans="1:57" s="167" customFormat="1" ht="200.1" customHeight="1">
      <c r="A66" s="49" t="s">
        <v>996</v>
      </c>
      <c r="B66" s="81" t="s">
        <v>603</v>
      </c>
      <c r="C66" s="51" t="s">
        <v>468</v>
      </c>
      <c r="D66" s="81" t="s">
        <v>459</v>
      </c>
      <c r="E66" s="81" t="s">
        <v>859</v>
      </c>
      <c r="F66" s="51" t="s">
        <v>765</v>
      </c>
      <c r="G66" s="51" t="s">
        <v>462</v>
      </c>
      <c r="H66" s="51" t="s">
        <v>467</v>
      </c>
      <c r="I66" s="269" t="s">
        <v>1395</v>
      </c>
      <c r="J66" s="269" t="s">
        <v>1396</v>
      </c>
      <c r="K66" s="271" t="s">
        <v>1397</v>
      </c>
      <c r="L66" s="77">
        <v>42736</v>
      </c>
      <c r="M66" s="77">
        <v>43982</v>
      </c>
      <c r="N66" s="51" t="s">
        <v>834</v>
      </c>
      <c r="O66" s="51" t="s">
        <v>628</v>
      </c>
      <c r="P66" s="54">
        <v>1</v>
      </c>
      <c r="Q66" s="54">
        <v>1</v>
      </c>
      <c r="R66" s="54">
        <v>1</v>
      </c>
      <c r="S66" s="54">
        <v>1</v>
      </c>
      <c r="T66" s="54">
        <v>1</v>
      </c>
      <c r="U66" s="51">
        <v>100</v>
      </c>
      <c r="V66" s="54">
        <v>1</v>
      </c>
      <c r="W66" s="54">
        <v>1</v>
      </c>
      <c r="X66" s="54">
        <v>1</v>
      </c>
      <c r="Y66" s="62">
        <f t="shared" si="4"/>
        <v>1</v>
      </c>
      <c r="Z66" s="56"/>
      <c r="AA66" s="51"/>
      <c r="AB66" s="50" t="s">
        <v>151</v>
      </c>
      <c r="AC66" s="50" t="s">
        <v>518</v>
      </c>
      <c r="AD66" s="50"/>
      <c r="AE66" s="51" t="s">
        <v>519</v>
      </c>
      <c r="AF66" s="51" t="s">
        <v>520</v>
      </c>
      <c r="AG66" s="50" t="s">
        <v>521</v>
      </c>
      <c r="AH66" s="103">
        <f>2149000000-569000000</f>
        <v>1580000000</v>
      </c>
      <c r="AI66" s="51" t="s">
        <v>467</v>
      </c>
      <c r="AJ66" s="51" t="s">
        <v>467</v>
      </c>
      <c r="AK66" s="231" t="s">
        <v>859</v>
      </c>
      <c r="AL66" s="269"/>
      <c r="AM66" s="163">
        <v>43983</v>
      </c>
      <c r="AN66" s="163" t="s">
        <v>1398</v>
      </c>
      <c r="AO66" s="269" t="s">
        <v>834</v>
      </c>
      <c r="AP66" s="261" t="s">
        <v>628</v>
      </c>
      <c r="AQ66" s="289">
        <v>1</v>
      </c>
      <c r="AR66" s="54"/>
      <c r="AS66" s="54"/>
      <c r="AT66" s="269" t="s">
        <v>1428</v>
      </c>
      <c r="AU66" s="306" t="s">
        <v>1429</v>
      </c>
      <c r="AV66" s="269" t="s">
        <v>1430</v>
      </c>
      <c r="AW66" s="292" t="s">
        <v>1432</v>
      </c>
      <c r="AX66" s="272"/>
      <c r="AY66" s="272"/>
      <c r="AZ66" s="272"/>
      <c r="BA66" s="272"/>
      <c r="BB66" s="182" t="s">
        <v>777</v>
      </c>
      <c r="BC66" s="182" t="s">
        <v>777</v>
      </c>
      <c r="BD66" s="272"/>
      <c r="BE66" s="59"/>
    </row>
    <row r="67" spans="1:57" s="167" customFormat="1" ht="200.1" customHeight="1">
      <c r="A67" s="49" t="s">
        <v>997</v>
      </c>
      <c r="B67" s="81" t="s">
        <v>603</v>
      </c>
      <c r="C67" s="51" t="s">
        <v>468</v>
      </c>
      <c r="D67" s="81" t="s">
        <v>459</v>
      </c>
      <c r="E67" s="81" t="s">
        <v>860</v>
      </c>
      <c r="F67" s="51" t="s">
        <v>765</v>
      </c>
      <c r="G67" s="51" t="s">
        <v>462</v>
      </c>
      <c r="H67" s="51" t="s">
        <v>467</v>
      </c>
      <c r="I67" s="269" t="s">
        <v>1395</v>
      </c>
      <c r="J67" s="269" t="s">
        <v>1396</v>
      </c>
      <c r="K67" s="271" t="s">
        <v>1397</v>
      </c>
      <c r="L67" s="77">
        <v>42736</v>
      </c>
      <c r="M67" s="77">
        <v>43982</v>
      </c>
      <c r="N67" s="51" t="s">
        <v>629</v>
      </c>
      <c r="O67" s="51" t="s">
        <v>630</v>
      </c>
      <c r="P67" s="54">
        <v>1</v>
      </c>
      <c r="Q67" s="54">
        <v>1</v>
      </c>
      <c r="R67" s="54">
        <v>1</v>
      </c>
      <c r="S67" s="54">
        <v>1</v>
      </c>
      <c r="T67" s="54">
        <v>1</v>
      </c>
      <c r="U67" s="51">
        <v>100</v>
      </c>
      <c r="V67" s="54">
        <v>1</v>
      </c>
      <c r="W67" s="54">
        <v>1</v>
      </c>
      <c r="X67" s="54">
        <v>1</v>
      </c>
      <c r="Y67" s="62">
        <f t="shared" si="4"/>
        <v>1</v>
      </c>
      <c r="Z67" s="56"/>
      <c r="AA67" s="51"/>
      <c r="AB67" s="50" t="s">
        <v>151</v>
      </c>
      <c r="AC67" s="50" t="s">
        <v>518</v>
      </c>
      <c r="AD67" s="50"/>
      <c r="AE67" s="51" t="s">
        <v>519</v>
      </c>
      <c r="AF67" s="51" t="s">
        <v>520</v>
      </c>
      <c r="AG67" s="50" t="s">
        <v>522</v>
      </c>
      <c r="AH67" s="103">
        <f>1159000000-152000000</f>
        <v>1007000000</v>
      </c>
      <c r="AI67" s="51" t="s">
        <v>467</v>
      </c>
      <c r="AJ67" s="51" t="s">
        <v>467</v>
      </c>
      <c r="AK67" s="269" t="s">
        <v>777</v>
      </c>
      <c r="AL67" s="269"/>
      <c r="AM67" s="163" t="s">
        <v>777</v>
      </c>
      <c r="AN67" s="163" t="s">
        <v>777</v>
      </c>
      <c r="AO67" s="269" t="s">
        <v>777</v>
      </c>
      <c r="AP67" s="269" t="s">
        <v>777</v>
      </c>
      <c r="AQ67" s="269" t="s">
        <v>777</v>
      </c>
      <c r="AR67" s="54"/>
      <c r="AS67" s="54"/>
      <c r="AT67" s="182" t="s">
        <v>777</v>
      </c>
      <c r="AU67" s="182" t="s">
        <v>777</v>
      </c>
      <c r="AV67" s="182" t="s">
        <v>777</v>
      </c>
      <c r="AW67" s="182" t="s">
        <v>777</v>
      </c>
      <c r="AX67" s="182" t="s">
        <v>777</v>
      </c>
      <c r="AY67" s="182" t="s">
        <v>777</v>
      </c>
      <c r="AZ67" s="182" t="s">
        <v>777</v>
      </c>
      <c r="BA67" s="182" t="s">
        <v>777</v>
      </c>
      <c r="BB67" s="182" t="s">
        <v>777</v>
      </c>
      <c r="BC67" s="182" t="s">
        <v>777</v>
      </c>
      <c r="BD67" s="182" t="s">
        <v>777</v>
      </c>
      <c r="BE67" s="59"/>
    </row>
    <row r="68" spans="1:57" s="167" customFormat="1" ht="200.1" customHeight="1">
      <c r="A68" s="49" t="s">
        <v>998</v>
      </c>
      <c r="B68" s="81" t="s">
        <v>603</v>
      </c>
      <c r="C68" s="51" t="s">
        <v>468</v>
      </c>
      <c r="D68" s="81" t="s">
        <v>459</v>
      </c>
      <c r="E68" s="81" t="s">
        <v>861</v>
      </c>
      <c r="F68" s="51" t="s">
        <v>765</v>
      </c>
      <c r="G68" s="51" t="s">
        <v>462</v>
      </c>
      <c r="H68" s="51" t="s">
        <v>467</v>
      </c>
      <c r="I68" s="269" t="s">
        <v>1395</v>
      </c>
      <c r="J68" s="269" t="s">
        <v>1396</v>
      </c>
      <c r="K68" s="271" t="s">
        <v>1397</v>
      </c>
      <c r="L68" s="77">
        <v>42736</v>
      </c>
      <c r="M68" s="77">
        <v>43982</v>
      </c>
      <c r="N68" s="51" t="s">
        <v>631</v>
      </c>
      <c r="O68" s="51" t="s">
        <v>632</v>
      </c>
      <c r="P68" s="54">
        <v>1</v>
      </c>
      <c r="Q68" s="54">
        <v>1</v>
      </c>
      <c r="R68" s="54">
        <v>1</v>
      </c>
      <c r="S68" s="54">
        <v>1</v>
      </c>
      <c r="T68" s="54">
        <v>1</v>
      </c>
      <c r="U68" s="51">
        <v>100</v>
      </c>
      <c r="V68" s="54">
        <v>1</v>
      </c>
      <c r="W68" s="54">
        <v>1</v>
      </c>
      <c r="X68" s="54">
        <v>1</v>
      </c>
      <c r="Y68" s="62">
        <f t="shared" si="4"/>
        <v>1</v>
      </c>
      <c r="Z68" s="56"/>
      <c r="AA68" s="51"/>
      <c r="AB68" s="50" t="s">
        <v>151</v>
      </c>
      <c r="AC68" s="50" t="s">
        <v>518</v>
      </c>
      <c r="AD68" s="50"/>
      <c r="AE68" s="51" t="s">
        <v>895</v>
      </c>
      <c r="AF68" s="51" t="s">
        <v>896</v>
      </c>
      <c r="AG68" s="50" t="s">
        <v>680</v>
      </c>
      <c r="AH68" s="78">
        <f>2703000000</f>
        <v>2703000000</v>
      </c>
      <c r="AI68" s="51" t="s">
        <v>467</v>
      </c>
      <c r="AJ68" s="51" t="s">
        <v>467</v>
      </c>
      <c r="AK68" s="269" t="s">
        <v>777</v>
      </c>
      <c r="AL68" s="269"/>
      <c r="AM68" s="163" t="s">
        <v>777</v>
      </c>
      <c r="AN68" s="163" t="s">
        <v>777</v>
      </c>
      <c r="AO68" s="269" t="s">
        <v>777</v>
      </c>
      <c r="AP68" s="269" t="s">
        <v>777</v>
      </c>
      <c r="AQ68" s="269" t="s">
        <v>777</v>
      </c>
      <c r="AR68" s="54"/>
      <c r="AS68" s="54"/>
      <c r="AT68" s="182" t="s">
        <v>777</v>
      </c>
      <c r="AU68" s="182" t="s">
        <v>777</v>
      </c>
      <c r="AV68" s="182" t="s">
        <v>777</v>
      </c>
      <c r="AW68" s="182" t="s">
        <v>777</v>
      </c>
      <c r="AX68" s="182" t="s">
        <v>777</v>
      </c>
      <c r="AY68" s="182" t="s">
        <v>777</v>
      </c>
      <c r="AZ68" s="182" t="s">
        <v>777</v>
      </c>
      <c r="BA68" s="182" t="s">
        <v>777</v>
      </c>
      <c r="BB68" s="182" t="s">
        <v>777</v>
      </c>
      <c r="BC68" s="182" t="s">
        <v>777</v>
      </c>
      <c r="BD68" s="182" t="s">
        <v>777</v>
      </c>
      <c r="BE68" s="59"/>
    </row>
    <row r="69" spans="1:57" s="167" customFormat="1" ht="200.1" customHeight="1">
      <c r="A69" s="49" t="s">
        <v>1037</v>
      </c>
      <c r="B69" s="81" t="s">
        <v>603</v>
      </c>
      <c r="C69" s="51" t="s">
        <v>468</v>
      </c>
      <c r="D69" s="81" t="s">
        <v>459</v>
      </c>
      <c r="E69" s="81" t="s">
        <v>862</v>
      </c>
      <c r="F69" s="51" t="s">
        <v>767</v>
      </c>
      <c r="G69" s="51" t="s">
        <v>475</v>
      </c>
      <c r="H69" s="51" t="s">
        <v>467</v>
      </c>
      <c r="I69" s="216" t="s">
        <v>1240</v>
      </c>
      <c r="J69" s="216"/>
      <c r="K69" s="216" t="s">
        <v>1241</v>
      </c>
      <c r="L69" s="52">
        <v>42522</v>
      </c>
      <c r="M69" s="52">
        <v>43982</v>
      </c>
      <c r="N69" s="51" t="s">
        <v>835</v>
      </c>
      <c r="O69" s="51" t="s">
        <v>616</v>
      </c>
      <c r="P69" s="54">
        <v>1</v>
      </c>
      <c r="Q69" s="54">
        <v>1</v>
      </c>
      <c r="R69" s="54">
        <v>1</v>
      </c>
      <c r="S69" s="54">
        <v>1</v>
      </c>
      <c r="T69" s="54">
        <v>1</v>
      </c>
      <c r="U69" s="51">
        <v>100</v>
      </c>
      <c r="V69" s="54">
        <v>1</v>
      </c>
      <c r="W69" s="54">
        <v>1</v>
      </c>
      <c r="X69" s="54">
        <v>1</v>
      </c>
      <c r="Y69" s="62">
        <f t="shared" si="4"/>
        <v>1</v>
      </c>
      <c r="Z69" s="56"/>
      <c r="AA69" s="51"/>
      <c r="AB69" s="81" t="s">
        <v>549</v>
      </c>
      <c r="AC69" s="81" t="s">
        <v>550</v>
      </c>
      <c r="AD69" s="81" t="s">
        <v>794</v>
      </c>
      <c r="AE69" s="51">
        <v>1013</v>
      </c>
      <c r="AF69" s="51" t="s">
        <v>551</v>
      </c>
      <c r="AG69" s="81" t="s">
        <v>1055</v>
      </c>
      <c r="AH69" s="108">
        <v>8605000000</v>
      </c>
      <c r="AI69" s="49" t="s">
        <v>888</v>
      </c>
      <c r="AJ69" s="108">
        <v>8605000000</v>
      </c>
      <c r="AK69" s="179" t="s">
        <v>862</v>
      </c>
      <c r="AL69" s="247"/>
      <c r="AM69" s="248">
        <v>44013</v>
      </c>
      <c r="AN69" s="248">
        <v>44196</v>
      </c>
      <c r="AO69" s="179" t="s">
        <v>835</v>
      </c>
      <c r="AP69" s="179" t="s">
        <v>616</v>
      </c>
      <c r="AQ69" s="177">
        <v>1</v>
      </c>
      <c r="AR69" s="54"/>
      <c r="AS69" s="54"/>
      <c r="AT69" s="249" t="s">
        <v>1250</v>
      </c>
      <c r="AU69" s="249" t="s">
        <v>1251</v>
      </c>
      <c r="AV69" s="249" t="s">
        <v>1252</v>
      </c>
      <c r="AW69" s="249" t="s">
        <v>1253</v>
      </c>
      <c r="AX69" s="249">
        <v>7688</v>
      </c>
      <c r="AY69" s="249" t="s">
        <v>1254</v>
      </c>
      <c r="AZ69" s="249" t="s">
        <v>1255</v>
      </c>
      <c r="BA69" s="250">
        <v>2130045000</v>
      </c>
      <c r="BB69" s="251" t="s">
        <v>777</v>
      </c>
      <c r="BC69" s="251" t="s">
        <v>777</v>
      </c>
      <c r="BD69" s="251" t="s">
        <v>777</v>
      </c>
      <c r="BE69" s="252" t="s">
        <v>1256</v>
      </c>
    </row>
    <row r="70" spans="1:57" s="167" customFormat="1" ht="200.1" customHeight="1">
      <c r="A70" s="49" t="s">
        <v>1038</v>
      </c>
      <c r="B70" s="81" t="s">
        <v>603</v>
      </c>
      <c r="C70" s="51" t="s">
        <v>468</v>
      </c>
      <c r="D70" s="81" t="s">
        <v>459</v>
      </c>
      <c r="E70" s="81" t="s">
        <v>863</v>
      </c>
      <c r="F70" s="51" t="s">
        <v>767</v>
      </c>
      <c r="G70" s="51" t="s">
        <v>475</v>
      </c>
      <c r="H70" s="51" t="s">
        <v>467</v>
      </c>
      <c r="I70" s="216" t="s">
        <v>1242</v>
      </c>
      <c r="J70" s="216" t="s">
        <v>1243</v>
      </c>
      <c r="K70" s="212" t="s">
        <v>1244</v>
      </c>
      <c r="L70" s="52">
        <v>42522</v>
      </c>
      <c r="M70" s="52">
        <v>43982</v>
      </c>
      <c r="N70" s="51" t="s">
        <v>617</v>
      </c>
      <c r="O70" s="51" t="s">
        <v>618</v>
      </c>
      <c r="P70" s="51">
        <v>27</v>
      </c>
      <c r="Q70" s="51">
        <v>25</v>
      </c>
      <c r="R70" s="51">
        <v>50</v>
      </c>
      <c r="S70" s="51">
        <v>25</v>
      </c>
      <c r="T70" s="51">
        <v>27</v>
      </c>
      <c r="U70" s="51">
        <v>100</v>
      </c>
      <c r="V70" s="51">
        <v>27</v>
      </c>
      <c r="W70" s="54"/>
      <c r="X70" s="51">
        <v>50</v>
      </c>
      <c r="Y70" s="62">
        <f t="shared" si="4"/>
        <v>1</v>
      </c>
      <c r="Z70" s="56"/>
      <c r="AA70" s="51"/>
      <c r="AB70" s="50" t="s">
        <v>549</v>
      </c>
      <c r="AC70" s="50" t="s">
        <v>550</v>
      </c>
      <c r="AD70" s="81" t="s">
        <v>794</v>
      </c>
      <c r="AE70" s="51">
        <v>1014</v>
      </c>
      <c r="AF70" s="51" t="s">
        <v>552</v>
      </c>
      <c r="AG70" s="50" t="s">
        <v>619</v>
      </c>
      <c r="AH70" s="108">
        <f>205000000+415000000+527000000+492000000</f>
        <v>1639000000</v>
      </c>
      <c r="AI70" s="54">
        <f t="shared" ref="AI70:AI75" si="5">+AJ70/AH70</f>
        <v>0.9969493593654668</v>
      </c>
      <c r="AJ70" s="108">
        <f>205000000+412000000+525000000+492000000</f>
        <v>1634000000</v>
      </c>
      <c r="AK70" s="524" t="s">
        <v>1235</v>
      </c>
      <c r="AL70" s="247"/>
      <c r="AM70" s="527">
        <v>44013</v>
      </c>
      <c r="AN70" s="527">
        <v>44196</v>
      </c>
      <c r="AO70" s="530" t="s">
        <v>1247</v>
      </c>
      <c r="AP70" s="530" t="s">
        <v>1308</v>
      </c>
      <c r="AQ70" s="530">
        <v>30</v>
      </c>
      <c r="AR70" s="51"/>
      <c r="AS70" s="51"/>
      <c r="AT70" s="530" t="s">
        <v>1250</v>
      </c>
      <c r="AU70" s="530" t="s">
        <v>1251</v>
      </c>
      <c r="AV70" s="530" t="s">
        <v>1252</v>
      </c>
      <c r="AW70" s="530" t="s">
        <v>1257</v>
      </c>
      <c r="AX70" s="530">
        <v>7687</v>
      </c>
      <c r="AY70" s="530" t="s">
        <v>1258</v>
      </c>
      <c r="AZ70" s="530" t="s">
        <v>1259</v>
      </c>
      <c r="BA70" s="535">
        <v>2120556667</v>
      </c>
      <c r="BB70" s="538" t="s">
        <v>777</v>
      </c>
      <c r="BC70" s="538" t="s">
        <v>777</v>
      </c>
      <c r="BD70" s="538" t="s">
        <v>777</v>
      </c>
      <c r="BE70" s="541" t="s">
        <v>1260</v>
      </c>
    </row>
    <row r="71" spans="1:57" s="167" customFormat="1" ht="200.1" customHeight="1">
      <c r="A71" s="49" t="s">
        <v>1039</v>
      </c>
      <c r="B71" s="81" t="s">
        <v>603</v>
      </c>
      <c r="C71" s="51" t="s">
        <v>468</v>
      </c>
      <c r="D71" s="81" t="s">
        <v>459</v>
      </c>
      <c r="E71" s="81" t="s">
        <v>864</v>
      </c>
      <c r="F71" s="51" t="s">
        <v>767</v>
      </c>
      <c r="G71" s="51" t="s">
        <v>475</v>
      </c>
      <c r="H71" s="51" t="s">
        <v>467</v>
      </c>
      <c r="I71" s="216" t="s">
        <v>1242</v>
      </c>
      <c r="J71" s="216" t="s">
        <v>1243</v>
      </c>
      <c r="K71" s="212" t="s">
        <v>1244</v>
      </c>
      <c r="L71" s="52">
        <v>42522</v>
      </c>
      <c r="M71" s="52">
        <v>43982</v>
      </c>
      <c r="N71" s="51" t="s">
        <v>620</v>
      </c>
      <c r="O71" s="51" t="s">
        <v>623</v>
      </c>
      <c r="P71" s="51">
        <v>26</v>
      </c>
      <c r="Q71" s="51">
        <v>50</v>
      </c>
      <c r="R71" s="51">
        <v>25</v>
      </c>
      <c r="S71" s="51">
        <v>25</v>
      </c>
      <c r="T71" s="51">
        <v>26</v>
      </c>
      <c r="U71" s="51">
        <v>100</v>
      </c>
      <c r="V71" s="51">
        <v>50</v>
      </c>
      <c r="W71" s="54">
        <v>1</v>
      </c>
      <c r="X71" s="51">
        <v>40</v>
      </c>
      <c r="Y71" s="62">
        <f t="shared" si="4"/>
        <v>1.6</v>
      </c>
      <c r="Z71" s="56"/>
      <c r="AA71" s="51"/>
      <c r="AB71" s="50" t="s">
        <v>549</v>
      </c>
      <c r="AC71" s="50" t="s">
        <v>550</v>
      </c>
      <c r="AD71" s="81" t="s">
        <v>794</v>
      </c>
      <c r="AE71" s="51">
        <v>1014</v>
      </c>
      <c r="AF71" s="51" t="s">
        <v>552</v>
      </c>
      <c r="AG71" s="50" t="s">
        <v>553</v>
      </c>
      <c r="AH71" s="108">
        <f>297000000+600000000+654000000+593000000</f>
        <v>2144000000</v>
      </c>
      <c r="AI71" s="54">
        <f t="shared" si="5"/>
        <v>0.99860074626865669</v>
      </c>
      <c r="AJ71" s="108">
        <f>296000000+599000000+653000000+593000000</f>
        <v>2141000000</v>
      </c>
      <c r="AK71" s="525"/>
      <c r="AL71" s="247"/>
      <c r="AM71" s="528"/>
      <c r="AN71" s="528"/>
      <c r="AO71" s="531"/>
      <c r="AP71" s="531"/>
      <c r="AQ71" s="531"/>
      <c r="AR71" s="51"/>
      <c r="AS71" s="51"/>
      <c r="AT71" s="531"/>
      <c r="AU71" s="531"/>
      <c r="AV71" s="531"/>
      <c r="AW71" s="531"/>
      <c r="AX71" s="531"/>
      <c r="AY71" s="531"/>
      <c r="AZ71" s="531"/>
      <c r="BA71" s="536"/>
      <c r="BB71" s="539"/>
      <c r="BC71" s="539"/>
      <c r="BD71" s="539"/>
      <c r="BE71" s="542"/>
    </row>
    <row r="72" spans="1:57" s="167" customFormat="1" ht="200.1" customHeight="1">
      <c r="A72" s="49" t="s">
        <v>1040</v>
      </c>
      <c r="B72" s="81" t="s">
        <v>603</v>
      </c>
      <c r="C72" s="51" t="s">
        <v>468</v>
      </c>
      <c r="D72" s="81" t="s">
        <v>459</v>
      </c>
      <c r="E72" s="81" t="s">
        <v>865</v>
      </c>
      <c r="F72" s="51" t="s">
        <v>767</v>
      </c>
      <c r="G72" s="51" t="s">
        <v>475</v>
      </c>
      <c r="H72" s="51" t="s">
        <v>467</v>
      </c>
      <c r="I72" s="216" t="s">
        <v>1242</v>
      </c>
      <c r="J72" s="216" t="s">
        <v>1243</v>
      </c>
      <c r="K72" s="212" t="s">
        <v>1244</v>
      </c>
      <c r="L72" s="52">
        <v>42522</v>
      </c>
      <c r="M72" s="52">
        <v>43982</v>
      </c>
      <c r="N72" s="51" t="s">
        <v>621</v>
      </c>
      <c r="O72" s="51" t="s">
        <v>624</v>
      </c>
      <c r="P72" s="51">
        <v>11</v>
      </c>
      <c r="Q72" s="51">
        <v>20</v>
      </c>
      <c r="R72" s="51">
        <v>10</v>
      </c>
      <c r="S72" s="51">
        <v>5</v>
      </c>
      <c r="T72" s="51">
        <v>11</v>
      </c>
      <c r="U72" s="51">
        <v>100</v>
      </c>
      <c r="V72" s="51">
        <v>20</v>
      </c>
      <c r="W72" s="54">
        <v>1</v>
      </c>
      <c r="X72" s="51">
        <v>14</v>
      </c>
      <c r="Y72" s="62">
        <f t="shared" si="4"/>
        <v>1.4</v>
      </c>
      <c r="Z72" s="56"/>
      <c r="AA72" s="51"/>
      <c r="AB72" s="50" t="s">
        <v>549</v>
      </c>
      <c r="AC72" s="50" t="s">
        <v>550</v>
      </c>
      <c r="AD72" s="81" t="s">
        <v>794</v>
      </c>
      <c r="AE72" s="51">
        <v>1014</v>
      </c>
      <c r="AF72" s="51" t="s">
        <v>552</v>
      </c>
      <c r="AG72" s="50" t="s">
        <v>554</v>
      </c>
      <c r="AH72" s="108">
        <f>93000000+241000000+362000000+330000000</f>
        <v>1026000000</v>
      </c>
      <c r="AI72" s="54">
        <f t="shared" si="5"/>
        <v>0.99707602339181289</v>
      </c>
      <c r="AJ72" s="108">
        <f>93000000+241000000+359000000+330000000</f>
        <v>1023000000</v>
      </c>
      <c r="AK72" s="525"/>
      <c r="AL72" s="247"/>
      <c r="AM72" s="528"/>
      <c r="AN72" s="528"/>
      <c r="AO72" s="531"/>
      <c r="AP72" s="531"/>
      <c r="AQ72" s="531"/>
      <c r="AR72" s="51"/>
      <c r="AS72" s="51"/>
      <c r="AT72" s="531"/>
      <c r="AU72" s="531"/>
      <c r="AV72" s="531"/>
      <c r="AW72" s="531"/>
      <c r="AX72" s="531"/>
      <c r="AY72" s="531"/>
      <c r="AZ72" s="531"/>
      <c r="BA72" s="536"/>
      <c r="BB72" s="539"/>
      <c r="BC72" s="539"/>
      <c r="BD72" s="539"/>
      <c r="BE72" s="542"/>
    </row>
    <row r="73" spans="1:57" s="167" customFormat="1" ht="200.1" customHeight="1">
      <c r="A73" s="49" t="s">
        <v>1041</v>
      </c>
      <c r="B73" s="81" t="s">
        <v>603</v>
      </c>
      <c r="C73" s="51" t="s">
        <v>468</v>
      </c>
      <c r="D73" s="81" t="s">
        <v>459</v>
      </c>
      <c r="E73" s="81" t="s">
        <v>866</v>
      </c>
      <c r="F73" s="51" t="s">
        <v>767</v>
      </c>
      <c r="G73" s="51" t="s">
        <v>475</v>
      </c>
      <c r="H73" s="51" t="s">
        <v>467</v>
      </c>
      <c r="I73" s="216" t="s">
        <v>1242</v>
      </c>
      <c r="J73" s="216" t="s">
        <v>1243</v>
      </c>
      <c r="K73" s="212" t="s">
        <v>1244</v>
      </c>
      <c r="L73" s="52">
        <v>42522</v>
      </c>
      <c r="M73" s="52">
        <v>43982</v>
      </c>
      <c r="N73" s="51" t="s">
        <v>622</v>
      </c>
      <c r="O73" s="51" t="s">
        <v>625</v>
      </c>
      <c r="P73" s="51">
        <v>14</v>
      </c>
      <c r="Q73" s="51">
        <v>15</v>
      </c>
      <c r="R73" s="51">
        <v>10</v>
      </c>
      <c r="S73" s="51">
        <v>5</v>
      </c>
      <c r="T73" s="51">
        <v>14</v>
      </c>
      <c r="U73" s="51">
        <v>100</v>
      </c>
      <c r="V73" s="51">
        <v>15</v>
      </c>
      <c r="W73" s="54">
        <v>1</v>
      </c>
      <c r="X73" s="51">
        <v>14</v>
      </c>
      <c r="Y73" s="62">
        <f t="shared" si="4"/>
        <v>1.4</v>
      </c>
      <c r="Z73" s="56"/>
      <c r="AA73" s="51"/>
      <c r="AB73" s="50" t="s">
        <v>549</v>
      </c>
      <c r="AC73" s="50" t="s">
        <v>550</v>
      </c>
      <c r="AD73" s="81" t="s">
        <v>794</v>
      </c>
      <c r="AE73" s="51">
        <v>1014</v>
      </c>
      <c r="AF73" s="51" t="s">
        <v>552</v>
      </c>
      <c r="AG73" s="50" t="s">
        <v>555</v>
      </c>
      <c r="AH73" s="108">
        <f>345000000+986000000+1619000000+1469000000</f>
        <v>4419000000</v>
      </c>
      <c r="AI73" s="54">
        <f t="shared" si="5"/>
        <v>0.99570038470242139</v>
      </c>
      <c r="AJ73" s="108">
        <f>342000000+986000000+1605000000+1467000000</f>
        <v>4400000000</v>
      </c>
      <c r="AK73" s="526"/>
      <c r="AL73" s="247"/>
      <c r="AM73" s="529"/>
      <c r="AN73" s="529"/>
      <c r="AO73" s="532"/>
      <c r="AP73" s="532"/>
      <c r="AQ73" s="532"/>
      <c r="AR73" s="51"/>
      <c r="AS73" s="51"/>
      <c r="AT73" s="532"/>
      <c r="AU73" s="532"/>
      <c r="AV73" s="532"/>
      <c r="AW73" s="532"/>
      <c r="AX73" s="532"/>
      <c r="AY73" s="532"/>
      <c r="AZ73" s="532"/>
      <c r="BA73" s="537"/>
      <c r="BB73" s="540"/>
      <c r="BC73" s="540"/>
      <c r="BD73" s="540"/>
      <c r="BE73" s="543"/>
    </row>
    <row r="74" spans="1:57" s="167" customFormat="1" ht="200.1" customHeight="1">
      <c r="A74" s="49" t="s">
        <v>1042</v>
      </c>
      <c r="B74" s="81" t="s">
        <v>603</v>
      </c>
      <c r="C74" s="51" t="s">
        <v>468</v>
      </c>
      <c r="D74" s="81" t="s">
        <v>459</v>
      </c>
      <c r="E74" s="81" t="s">
        <v>867</v>
      </c>
      <c r="F74" s="51" t="s">
        <v>767</v>
      </c>
      <c r="G74" s="51" t="s">
        <v>475</v>
      </c>
      <c r="H74" s="51" t="s">
        <v>467</v>
      </c>
      <c r="I74" s="216" t="s">
        <v>1245</v>
      </c>
      <c r="J74" s="216">
        <v>3016304441</v>
      </c>
      <c r="K74" s="212" t="s">
        <v>1246</v>
      </c>
      <c r="L74" s="52">
        <v>42522</v>
      </c>
      <c r="M74" s="52">
        <v>43981</v>
      </c>
      <c r="N74" s="51" t="s">
        <v>489</v>
      </c>
      <c r="O74" s="51" t="s">
        <v>626</v>
      </c>
      <c r="P74" s="67">
        <v>0.125</v>
      </c>
      <c r="Q74" s="67">
        <v>0.125</v>
      </c>
      <c r="R74" s="67">
        <v>0.125</v>
      </c>
      <c r="S74" s="67">
        <v>0.125</v>
      </c>
      <c r="T74" s="51">
        <v>12.5</v>
      </c>
      <c r="U74" s="51">
        <v>100</v>
      </c>
      <c r="V74" s="67">
        <v>0.125</v>
      </c>
      <c r="W74" s="67">
        <v>1</v>
      </c>
      <c r="X74" s="67">
        <v>0.125</v>
      </c>
      <c r="Y74" s="62">
        <f t="shared" si="4"/>
        <v>1</v>
      </c>
      <c r="Z74" s="56"/>
      <c r="AA74" s="51"/>
      <c r="AB74" s="50" t="s">
        <v>549</v>
      </c>
      <c r="AC74" s="50" t="s">
        <v>550</v>
      </c>
      <c r="AD74" s="81" t="s">
        <v>794</v>
      </c>
      <c r="AE74" s="51">
        <v>1088</v>
      </c>
      <c r="AF74" s="51" t="s">
        <v>556</v>
      </c>
      <c r="AG74" s="81" t="s">
        <v>557</v>
      </c>
      <c r="AH74" s="108">
        <f>830000000+1433000000+1657000000+1668000000</f>
        <v>5588000000</v>
      </c>
      <c r="AI74" s="54">
        <f t="shared" si="5"/>
        <v>1</v>
      </c>
      <c r="AJ74" s="108">
        <f>830000000+1433000000+1657000000+1668000000</f>
        <v>5588000000</v>
      </c>
      <c r="AK74" s="524" t="s">
        <v>1248</v>
      </c>
      <c r="AL74" s="247"/>
      <c r="AM74" s="527">
        <v>44013</v>
      </c>
      <c r="AN74" s="527">
        <v>44196</v>
      </c>
      <c r="AO74" s="524" t="s">
        <v>1249</v>
      </c>
      <c r="AP74" s="524" t="s">
        <v>1309</v>
      </c>
      <c r="AQ74" s="533">
        <v>986</v>
      </c>
      <c r="AR74" s="67"/>
      <c r="AS74" s="67"/>
      <c r="AT74" s="544" t="s">
        <v>1261</v>
      </c>
      <c r="AU74" s="544" t="s">
        <v>1251</v>
      </c>
      <c r="AV74" s="544" t="s">
        <v>1262</v>
      </c>
      <c r="AW74" s="544" t="s">
        <v>1263</v>
      </c>
      <c r="AX74" s="538">
        <v>7685</v>
      </c>
      <c r="AY74" s="530" t="s">
        <v>1264</v>
      </c>
      <c r="AZ74" s="530" t="s">
        <v>1238</v>
      </c>
      <c r="BA74" s="546">
        <v>2142535000</v>
      </c>
      <c r="BB74" s="538" t="s">
        <v>777</v>
      </c>
      <c r="BC74" s="538" t="s">
        <v>777</v>
      </c>
      <c r="BD74" s="538" t="s">
        <v>777</v>
      </c>
      <c r="BE74" s="541" t="s">
        <v>1265</v>
      </c>
    </row>
    <row r="75" spans="1:57" s="167" customFormat="1" ht="200.1" customHeight="1">
      <c r="A75" s="49" t="s">
        <v>1043</v>
      </c>
      <c r="B75" s="81" t="s">
        <v>603</v>
      </c>
      <c r="C75" s="51" t="s">
        <v>468</v>
      </c>
      <c r="D75" s="81" t="s">
        <v>459</v>
      </c>
      <c r="E75" s="81" t="s">
        <v>868</v>
      </c>
      <c r="F75" s="51" t="s">
        <v>767</v>
      </c>
      <c r="G75" s="51" t="s">
        <v>475</v>
      </c>
      <c r="H75" s="51" t="s">
        <v>467</v>
      </c>
      <c r="I75" s="216" t="s">
        <v>1245</v>
      </c>
      <c r="J75" s="216">
        <v>3016304441</v>
      </c>
      <c r="K75" s="212" t="s">
        <v>1246</v>
      </c>
      <c r="L75" s="52">
        <v>42522</v>
      </c>
      <c r="M75" s="52">
        <v>43981</v>
      </c>
      <c r="N75" s="51" t="s">
        <v>490</v>
      </c>
      <c r="O75" s="51" t="s">
        <v>627</v>
      </c>
      <c r="P75" s="54">
        <v>1</v>
      </c>
      <c r="Q75" s="54">
        <v>1</v>
      </c>
      <c r="R75" s="54">
        <v>1</v>
      </c>
      <c r="S75" s="54">
        <v>1</v>
      </c>
      <c r="T75" s="51">
        <v>100</v>
      </c>
      <c r="U75" s="51">
        <v>100</v>
      </c>
      <c r="V75" s="54">
        <v>1</v>
      </c>
      <c r="W75" s="54">
        <v>1</v>
      </c>
      <c r="X75" s="54">
        <v>1</v>
      </c>
      <c r="Y75" s="62">
        <f t="shared" si="4"/>
        <v>1</v>
      </c>
      <c r="Z75" s="56"/>
      <c r="AA75" s="51"/>
      <c r="AB75" s="50" t="s">
        <v>549</v>
      </c>
      <c r="AC75" s="50" t="s">
        <v>550</v>
      </c>
      <c r="AD75" s="81" t="s">
        <v>794</v>
      </c>
      <c r="AE75" s="51">
        <v>1088</v>
      </c>
      <c r="AF75" s="51" t="s">
        <v>556</v>
      </c>
      <c r="AG75" s="81" t="s">
        <v>795</v>
      </c>
      <c r="AH75" s="108">
        <f>50000000+23000000</f>
        <v>73000000</v>
      </c>
      <c r="AI75" s="54">
        <f t="shared" si="5"/>
        <v>1</v>
      </c>
      <c r="AJ75" s="108">
        <f>50000000+23000000</f>
        <v>73000000</v>
      </c>
      <c r="AK75" s="526"/>
      <c r="AL75" s="247"/>
      <c r="AM75" s="529"/>
      <c r="AN75" s="529"/>
      <c r="AO75" s="526"/>
      <c r="AP75" s="526"/>
      <c r="AQ75" s="534"/>
      <c r="AR75" s="54"/>
      <c r="AS75" s="54"/>
      <c r="AT75" s="545"/>
      <c r="AU75" s="545"/>
      <c r="AV75" s="545"/>
      <c r="AW75" s="545"/>
      <c r="AX75" s="540"/>
      <c r="AY75" s="532"/>
      <c r="AZ75" s="532"/>
      <c r="BA75" s="547"/>
      <c r="BB75" s="539"/>
      <c r="BC75" s="539"/>
      <c r="BD75" s="539"/>
      <c r="BE75" s="542"/>
    </row>
    <row r="76" spans="1:57" s="167" customFormat="1" ht="200.1" customHeight="1">
      <c r="A76" s="49" t="s">
        <v>1020</v>
      </c>
      <c r="B76" s="81" t="s">
        <v>603</v>
      </c>
      <c r="C76" s="51" t="s">
        <v>468</v>
      </c>
      <c r="D76" s="81" t="s">
        <v>933</v>
      </c>
      <c r="E76" s="81" t="s">
        <v>934</v>
      </c>
      <c r="F76" s="51" t="s">
        <v>766</v>
      </c>
      <c r="G76" s="51" t="s">
        <v>476</v>
      </c>
      <c r="H76" s="51" t="s">
        <v>467</v>
      </c>
      <c r="I76" s="269" t="s">
        <v>1345</v>
      </c>
      <c r="J76" s="269" t="s">
        <v>1346</v>
      </c>
      <c r="K76" s="271" t="s">
        <v>1347</v>
      </c>
      <c r="L76" s="52">
        <v>42856</v>
      </c>
      <c r="M76" s="52">
        <v>43982</v>
      </c>
      <c r="N76" s="51" t="s">
        <v>935</v>
      </c>
      <c r="O76" s="51" t="s">
        <v>682</v>
      </c>
      <c r="P76" s="51">
        <v>1</v>
      </c>
      <c r="Q76" s="51">
        <v>1</v>
      </c>
      <c r="R76" s="51">
        <v>1</v>
      </c>
      <c r="S76" s="51">
        <v>1</v>
      </c>
      <c r="T76" s="51">
        <v>1</v>
      </c>
      <c r="U76" s="62">
        <f>T76/P76</f>
        <v>1</v>
      </c>
      <c r="V76" s="51">
        <v>1</v>
      </c>
      <c r="W76" s="62">
        <f>V76/P76</f>
        <v>1</v>
      </c>
      <c r="X76" s="51">
        <v>1</v>
      </c>
      <c r="Y76" s="62">
        <f>X76/R76</f>
        <v>1</v>
      </c>
      <c r="Z76" s="56"/>
      <c r="AA76" s="51"/>
      <c r="AB76" s="58" t="s">
        <v>683</v>
      </c>
      <c r="AC76" s="58"/>
      <c r="AD76" s="58"/>
      <c r="AE76" s="51">
        <v>1102</v>
      </c>
      <c r="AF76" s="51" t="s">
        <v>565</v>
      </c>
      <c r="AG76" s="58" t="s">
        <v>566</v>
      </c>
      <c r="AH76" s="122">
        <v>375000000</v>
      </c>
      <c r="AI76" s="51"/>
      <c r="AJ76" s="122">
        <v>542000000</v>
      </c>
      <c r="AK76" s="187" t="s">
        <v>777</v>
      </c>
      <c r="AL76" s="270"/>
      <c r="AM76" s="270" t="s">
        <v>777</v>
      </c>
      <c r="AN76" s="270" t="s">
        <v>777</v>
      </c>
      <c r="AO76" s="270" t="s">
        <v>777</v>
      </c>
      <c r="AP76" s="270" t="s">
        <v>777</v>
      </c>
      <c r="AQ76" s="270" t="s">
        <v>777</v>
      </c>
      <c r="AR76" s="51"/>
      <c r="AS76" s="51"/>
      <c r="AT76" s="270" t="s">
        <v>777</v>
      </c>
      <c r="AU76" s="270" t="s">
        <v>777</v>
      </c>
      <c r="AV76" s="270" t="s">
        <v>777</v>
      </c>
      <c r="AW76" s="270" t="s">
        <v>777</v>
      </c>
      <c r="AX76" s="270" t="s">
        <v>777</v>
      </c>
      <c r="AY76" s="270" t="s">
        <v>777</v>
      </c>
      <c r="AZ76" s="270" t="s">
        <v>777</v>
      </c>
      <c r="BA76" s="270" t="s">
        <v>777</v>
      </c>
      <c r="BB76" s="270" t="s">
        <v>777</v>
      </c>
      <c r="BC76" s="270" t="s">
        <v>777</v>
      </c>
      <c r="BD76" s="270" t="s">
        <v>777</v>
      </c>
      <c r="BE76" s="268" t="s">
        <v>1348</v>
      </c>
    </row>
    <row r="77" spans="1:57" s="167" customFormat="1" ht="200.1" customHeight="1">
      <c r="A77" s="49" t="s">
        <v>999</v>
      </c>
      <c r="B77" s="81" t="s">
        <v>603</v>
      </c>
      <c r="C77" s="51" t="s">
        <v>468</v>
      </c>
      <c r="D77" s="81" t="s">
        <v>459</v>
      </c>
      <c r="E77" s="81" t="s">
        <v>869</v>
      </c>
      <c r="F77" s="51" t="s">
        <v>765</v>
      </c>
      <c r="G77" s="51" t="s">
        <v>462</v>
      </c>
      <c r="H77" s="51" t="s">
        <v>467</v>
      </c>
      <c r="I77" s="269" t="s">
        <v>1395</v>
      </c>
      <c r="J77" s="269" t="s">
        <v>1396</v>
      </c>
      <c r="K77" s="271" t="s">
        <v>1397</v>
      </c>
      <c r="L77" s="77">
        <v>42736</v>
      </c>
      <c r="M77" s="77">
        <v>43982</v>
      </c>
      <c r="N77" s="51" t="s">
        <v>836</v>
      </c>
      <c r="O77" s="51" t="s">
        <v>633</v>
      </c>
      <c r="P77" s="54">
        <v>1</v>
      </c>
      <c r="Q77" s="54">
        <v>1</v>
      </c>
      <c r="R77" s="54">
        <v>1</v>
      </c>
      <c r="S77" s="54">
        <v>1</v>
      </c>
      <c r="T77" s="54">
        <v>1</v>
      </c>
      <c r="U77" s="54">
        <v>1</v>
      </c>
      <c r="V77" s="54">
        <v>1</v>
      </c>
      <c r="W77" s="54">
        <v>1</v>
      </c>
      <c r="X77" s="54">
        <v>1</v>
      </c>
      <c r="Y77" s="62">
        <f>+X77/R77</f>
        <v>1</v>
      </c>
      <c r="Z77" s="56"/>
      <c r="AA77" s="51"/>
      <c r="AB77" s="50" t="s">
        <v>151</v>
      </c>
      <c r="AC77" s="50" t="s">
        <v>518</v>
      </c>
      <c r="AD77" s="50"/>
      <c r="AE77" s="51" t="s">
        <v>897</v>
      </c>
      <c r="AF77" s="51" t="s">
        <v>898</v>
      </c>
      <c r="AG77" s="50" t="s">
        <v>576</v>
      </c>
      <c r="AH77" s="78">
        <f>557000000-166000000</f>
        <v>391000000</v>
      </c>
      <c r="AI77" s="51" t="s">
        <v>467</v>
      </c>
      <c r="AJ77" s="51" t="s">
        <v>467</v>
      </c>
      <c r="AK77" s="269" t="s">
        <v>777</v>
      </c>
      <c r="AL77" s="269"/>
      <c r="AM77" s="163" t="s">
        <v>777</v>
      </c>
      <c r="AN77" s="163" t="s">
        <v>777</v>
      </c>
      <c r="AO77" s="269" t="s">
        <v>777</v>
      </c>
      <c r="AP77" s="269" t="s">
        <v>777</v>
      </c>
      <c r="AQ77" s="269" t="s">
        <v>777</v>
      </c>
      <c r="AR77" s="54"/>
      <c r="AS77" s="54"/>
      <c r="AT77" s="182" t="s">
        <v>777</v>
      </c>
      <c r="AU77" s="182" t="s">
        <v>777</v>
      </c>
      <c r="AV77" s="182" t="s">
        <v>777</v>
      </c>
      <c r="AW77" s="182" t="s">
        <v>777</v>
      </c>
      <c r="AX77" s="182" t="s">
        <v>777</v>
      </c>
      <c r="AY77" s="182" t="s">
        <v>777</v>
      </c>
      <c r="AZ77" s="182" t="s">
        <v>777</v>
      </c>
      <c r="BA77" s="182" t="s">
        <v>777</v>
      </c>
      <c r="BB77" s="182" t="s">
        <v>777</v>
      </c>
      <c r="BC77" s="182" t="s">
        <v>777</v>
      </c>
      <c r="BD77" s="182" t="s">
        <v>777</v>
      </c>
      <c r="BE77" s="59"/>
    </row>
    <row r="78" spans="1:57" s="167" customFormat="1" ht="200.1" customHeight="1">
      <c r="A78" s="49" t="s">
        <v>1017</v>
      </c>
      <c r="B78" s="81" t="s">
        <v>599</v>
      </c>
      <c r="C78" s="51" t="s">
        <v>607</v>
      </c>
      <c r="D78" s="81" t="s">
        <v>454</v>
      </c>
      <c r="E78" s="81" t="s">
        <v>842</v>
      </c>
      <c r="F78" s="51" t="s">
        <v>759</v>
      </c>
      <c r="G78" s="51" t="s">
        <v>474</v>
      </c>
      <c r="H78" s="51" t="s">
        <v>467</v>
      </c>
      <c r="I78" s="159" t="s">
        <v>467</v>
      </c>
      <c r="J78" s="269" t="s">
        <v>1377</v>
      </c>
      <c r="K78" s="269" t="s">
        <v>1377</v>
      </c>
      <c r="L78" s="128">
        <v>42522</v>
      </c>
      <c r="M78" s="128">
        <v>43982</v>
      </c>
      <c r="N78" s="125" t="s">
        <v>732</v>
      </c>
      <c r="O78" s="125" t="s">
        <v>733</v>
      </c>
      <c r="P78" s="127">
        <v>1</v>
      </c>
      <c r="Q78" s="127">
        <v>1</v>
      </c>
      <c r="R78" s="127">
        <v>1</v>
      </c>
      <c r="S78" s="127">
        <v>1</v>
      </c>
      <c r="T78" s="125"/>
      <c r="U78" s="125" t="s">
        <v>1071</v>
      </c>
      <c r="V78" s="125">
        <v>316</v>
      </c>
      <c r="W78" s="125"/>
      <c r="X78" s="125">
        <v>44</v>
      </c>
      <c r="Y78" s="126">
        <v>0.44</v>
      </c>
      <c r="Z78" s="56"/>
      <c r="AA78" s="51"/>
      <c r="AB78" s="50" t="s">
        <v>535</v>
      </c>
      <c r="AC78" s="50" t="s">
        <v>536</v>
      </c>
      <c r="AD78" s="50" t="s">
        <v>537</v>
      </c>
      <c r="AE78" s="51">
        <v>1130</v>
      </c>
      <c r="AF78" s="51" t="s">
        <v>538</v>
      </c>
      <c r="AG78" s="50" t="s">
        <v>541</v>
      </c>
      <c r="AH78" s="51" t="s">
        <v>542</v>
      </c>
      <c r="AI78" s="51"/>
      <c r="AJ78" s="51" t="s">
        <v>951</v>
      </c>
      <c r="AK78" s="269" t="s">
        <v>1377</v>
      </c>
      <c r="AL78" s="269"/>
      <c r="AM78" s="269" t="s">
        <v>1377</v>
      </c>
      <c r="AN78" s="269" t="s">
        <v>1377</v>
      </c>
      <c r="AO78" s="269" t="s">
        <v>1377</v>
      </c>
      <c r="AP78" s="269" t="s">
        <v>1377</v>
      </c>
      <c r="AQ78" s="269" t="s">
        <v>1377</v>
      </c>
      <c r="AR78" s="127"/>
      <c r="AS78" s="127"/>
      <c r="AT78" s="269" t="s">
        <v>1377</v>
      </c>
      <c r="AU78" s="269" t="s">
        <v>1377</v>
      </c>
      <c r="AV78" s="269" t="s">
        <v>1377</v>
      </c>
      <c r="AW78" s="269" t="s">
        <v>1377</v>
      </c>
      <c r="AX78" s="269" t="s">
        <v>1377</v>
      </c>
      <c r="AY78" s="269" t="s">
        <v>1377</v>
      </c>
      <c r="AZ78" s="269" t="s">
        <v>1377</v>
      </c>
      <c r="BA78" s="269" t="s">
        <v>1377</v>
      </c>
      <c r="BB78" s="269" t="s">
        <v>1377</v>
      </c>
      <c r="BC78" s="269" t="s">
        <v>1377</v>
      </c>
      <c r="BD78" s="269" t="s">
        <v>1377</v>
      </c>
      <c r="BE78" s="326" t="s">
        <v>1371</v>
      </c>
    </row>
    <row r="79" spans="1:57" s="167" customFormat="1" ht="200.1" customHeight="1">
      <c r="A79" s="130" t="s">
        <v>1014</v>
      </c>
      <c r="B79" s="137" t="s">
        <v>599</v>
      </c>
      <c r="C79" s="132" t="s">
        <v>607</v>
      </c>
      <c r="D79" s="137" t="s">
        <v>454</v>
      </c>
      <c r="E79" s="354" t="s">
        <v>843</v>
      </c>
      <c r="F79" s="132" t="s">
        <v>759</v>
      </c>
      <c r="G79" s="132" t="s">
        <v>474</v>
      </c>
      <c r="H79" s="132" t="s">
        <v>467</v>
      </c>
      <c r="I79" s="269" t="s">
        <v>1385</v>
      </c>
      <c r="J79" s="269" t="s">
        <v>1386</v>
      </c>
      <c r="K79" s="269" t="s">
        <v>1387</v>
      </c>
      <c r="L79" s="134">
        <v>42522</v>
      </c>
      <c r="M79" s="134">
        <v>43982</v>
      </c>
      <c r="N79" s="279" t="s">
        <v>484</v>
      </c>
      <c r="O79" s="279" t="s">
        <v>485</v>
      </c>
      <c r="P79" s="279" t="s">
        <v>486</v>
      </c>
      <c r="Q79" s="132"/>
      <c r="R79" s="132"/>
      <c r="S79" s="132"/>
      <c r="T79" s="145">
        <v>193</v>
      </c>
      <c r="U79" s="146">
        <v>0.1</v>
      </c>
      <c r="V79" s="147">
        <v>185</v>
      </c>
      <c r="W79" s="148"/>
      <c r="X79" s="148">
        <v>247</v>
      </c>
      <c r="Y79" s="149"/>
      <c r="Z79" s="136"/>
      <c r="AA79" s="132"/>
      <c r="AB79" s="131" t="s">
        <v>535</v>
      </c>
      <c r="AC79" s="131" t="s">
        <v>536</v>
      </c>
      <c r="AD79" s="131" t="s">
        <v>537</v>
      </c>
      <c r="AE79" s="132">
        <v>1078</v>
      </c>
      <c r="AF79" s="132" t="s">
        <v>544</v>
      </c>
      <c r="AG79" s="131" t="s">
        <v>545</v>
      </c>
      <c r="AH79" s="132" t="s">
        <v>546</v>
      </c>
      <c r="AI79" s="132"/>
      <c r="AJ79" s="132" t="s">
        <v>952</v>
      </c>
      <c r="AK79" s="220" t="s">
        <v>467</v>
      </c>
      <c r="AL79" s="334"/>
      <c r="AM79" s="334" t="s">
        <v>467</v>
      </c>
      <c r="AN79" s="334" t="s">
        <v>467</v>
      </c>
      <c r="AO79" s="334" t="s">
        <v>467</v>
      </c>
      <c r="AP79" s="334" t="s">
        <v>467</v>
      </c>
      <c r="AQ79" s="334" t="s">
        <v>467</v>
      </c>
      <c r="AR79" s="326"/>
      <c r="AS79" s="326"/>
      <c r="AT79" s="334" t="s">
        <v>467</v>
      </c>
      <c r="AU79" s="334" t="s">
        <v>467</v>
      </c>
      <c r="AV79" s="334" t="s">
        <v>467</v>
      </c>
      <c r="AW79" s="334" t="s">
        <v>467</v>
      </c>
      <c r="AX79" s="334" t="s">
        <v>467</v>
      </c>
      <c r="AY79" s="334" t="s">
        <v>467</v>
      </c>
      <c r="AZ79" s="334" t="s">
        <v>467</v>
      </c>
      <c r="BA79" s="334" t="s">
        <v>467</v>
      </c>
      <c r="BB79" s="334" t="s">
        <v>467</v>
      </c>
      <c r="BC79" s="334" t="s">
        <v>467</v>
      </c>
      <c r="BD79" s="334" t="s">
        <v>467</v>
      </c>
      <c r="BE79" s="326" t="s">
        <v>1490</v>
      </c>
    </row>
    <row r="80" spans="1:57" s="167" customFormat="1" ht="200.1" customHeight="1">
      <c r="A80" s="49" t="s">
        <v>1011</v>
      </c>
      <c r="B80" s="81" t="s">
        <v>599</v>
      </c>
      <c r="C80" s="51" t="s">
        <v>607</v>
      </c>
      <c r="D80" s="81" t="s">
        <v>454</v>
      </c>
      <c r="E80" s="81" t="s">
        <v>844</v>
      </c>
      <c r="F80" s="51" t="s">
        <v>759</v>
      </c>
      <c r="G80" s="51" t="s">
        <v>472</v>
      </c>
      <c r="H80" s="51" t="s">
        <v>467</v>
      </c>
      <c r="I80" s="236" t="s">
        <v>1183</v>
      </c>
      <c r="J80" s="236" t="s">
        <v>1184</v>
      </c>
      <c r="K80" s="236" t="s">
        <v>1185</v>
      </c>
      <c r="L80" s="52">
        <v>42522</v>
      </c>
      <c r="M80" s="52">
        <v>43981</v>
      </c>
      <c r="N80" s="51" t="s">
        <v>655</v>
      </c>
      <c r="O80" s="51" t="s">
        <v>656</v>
      </c>
      <c r="P80" s="54">
        <v>1</v>
      </c>
      <c r="Q80" s="54">
        <v>1</v>
      </c>
      <c r="R80" s="54">
        <v>1</v>
      </c>
      <c r="S80" s="54">
        <v>1</v>
      </c>
      <c r="T80" s="51" t="s">
        <v>1060</v>
      </c>
      <c r="U80" s="51" t="s">
        <v>1060</v>
      </c>
      <c r="V80" s="51" t="s">
        <v>1060</v>
      </c>
      <c r="W80" s="51" t="s">
        <v>1060</v>
      </c>
      <c r="X80" s="51" t="s">
        <v>1060</v>
      </c>
      <c r="Y80" s="51" t="s">
        <v>1060</v>
      </c>
      <c r="Z80" s="56"/>
      <c r="AA80" s="51"/>
      <c r="AB80" s="50"/>
      <c r="AC80" s="50" t="s">
        <v>529</v>
      </c>
      <c r="AD80" s="50"/>
      <c r="AE80" s="51" t="s">
        <v>530</v>
      </c>
      <c r="AF80" s="51" t="s">
        <v>531</v>
      </c>
      <c r="AG80" s="50" t="s">
        <v>654</v>
      </c>
      <c r="AH80" s="51">
        <v>744</v>
      </c>
      <c r="AI80" s="51"/>
      <c r="AJ80" s="51"/>
      <c r="AK80" s="216" t="s">
        <v>1176</v>
      </c>
      <c r="AL80" s="51"/>
      <c r="AM80" s="229">
        <v>43983</v>
      </c>
      <c r="AN80" s="229">
        <v>44196</v>
      </c>
      <c r="AO80" s="177" t="s">
        <v>1298</v>
      </c>
      <c r="AP80" s="177" t="s">
        <v>1297</v>
      </c>
      <c r="AQ80" s="177">
        <v>1</v>
      </c>
      <c r="AR80" s="54"/>
      <c r="AS80" s="54"/>
      <c r="AT80" s="216" t="s">
        <v>1186</v>
      </c>
      <c r="AU80" s="216" t="s">
        <v>1187</v>
      </c>
      <c r="AV80" s="216" t="s">
        <v>1188</v>
      </c>
      <c r="AW80" s="216" t="s">
        <v>1189</v>
      </c>
      <c r="AX80" s="182">
        <v>7874</v>
      </c>
      <c r="AY80" s="216" t="s">
        <v>1190</v>
      </c>
      <c r="AZ80" s="216" t="s">
        <v>1191</v>
      </c>
      <c r="BA80" s="237">
        <v>113071056</v>
      </c>
      <c r="BB80" s="182" t="s">
        <v>888</v>
      </c>
      <c r="BC80" s="182" t="s">
        <v>888</v>
      </c>
      <c r="BD80" s="182" t="s">
        <v>888</v>
      </c>
      <c r="BE80" s="51" t="s">
        <v>1192</v>
      </c>
    </row>
    <row r="81" spans="1:57" s="167" customFormat="1" ht="200.1" customHeight="1">
      <c r="A81" s="49" t="s">
        <v>1012</v>
      </c>
      <c r="B81" s="81" t="s">
        <v>599</v>
      </c>
      <c r="C81" s="51" t="s">
        <v>607</v>
      </c>
      <c r="D81" s="81" t="s">
        <v>454</v>
      </c>
      <c r="E81" s="81" t="s">
        <v>658</v>
      </c>
      <c r="F81" s="51" t="s">
        <v>759</v>
      </c>
      <c r="G81" s="51" t="s">
        <v>472</v>
      </c>
      <c r="H81" s="51" t="s">
        <v>467</v>
      </c>
      <c r="I81" s="216" t="s">
        <v>1193</v>
      </c>
      <c r="J81" s="216">
        <v>3002105401</v>
      </c>
      <c r="K81" s="216" t="s">
        <v>1194</v>
      </c>
      <c r="L81" s="52">
        <v>42522</v>
      </c>
      <c r="M81" s="52">
        <v>43981</v>
      </c>
      <c r="N81" s="51" t="s">
        <v>659</v>
      </c>
      <c r="O81" s="51" t="s">
        <v>660</v>
      </c>
      <c r="P81" s="54">
        <v>1</v>
      </c>
      <c r="Q81" s="54">
        <v>1</v>
      </c>
      <c r="R81" s="54">
        <v>1</v>
      </c>
      <c r="S81" s="54">
        <v>1</v>
      </c>
      <c r="T81" s="51"/>
      <c r="U81" s="51"/>
      <c r="V81" s="51">
        <v>1.946</v>
      </c>
      <c r="W81" s="54">
        <v>1</v>
      </c>
      <c r="X81" s="51" t="s">
        <v>1060</v>
      </c>
      <c r="Y81" s="51" t="s">
        <v>1060</v>
      </c>
      <c r="Z81" s="56"/>
      <c r="AA81" s="51"/>
      <c r="AB81" s="50"/>
      <c r="AC81" s="50" t="s">
        <v>529</v>
      </c>
      <c r="AD81" s="50"/>
      <c r="AE81" s="51" t="s">
        <v>530</v>
      </c>
      <c r="AF81" s="51" t="s">
        <v>531</v>
      </c>
      <c r="AG81" s="50" t="s">
        <v>657</v>
      </c>
      <c r="AH81" s="51">
        <v>287</v>
      </c>
      <c r="AI81" s="51"/>
      <c r="AJ81" s="51"/>
      <c r="AK81" s="216" t="s">
        <v>658</v>
      </c>
      <c r="AL81" s="51"/>
      <c r="AM81" s="229">
        <v>43983</v>
      </c>
      <c r="AN81" s="229">
        <v>44186</v>
      </c>
      <c r="AO81" s="177" t="s">
        <v>659</v>
      </c>
      <c r="AP81" s="177" t="s">
        <v>1351</v>
      </c>
      <c r="AQ81" s="177">
        <v>1</v>
      </c>
      <c r="AS81" s="51"/>
      <c r="AT81" s="216" t="s">
        <v>1186</v>
      </c>
      <c r="AU81" s="216" t="s">
        <v>1198</v>
      </c>
      <c r="AV81" s="216" t="s">
        <v>1199</v>
      </c>
      <c r="AW81" s="216" t="s">
        <v>1200</v>
      </c>
      <c r="AX81" s="182">
        <v>7842</v>
      </c>
      <c r="AY81" s="216" t="s">
        <v>1201</v>
      </c>
      <c r="AZ81" s="216" t="s">
        <v>1202</v>
      </c>
      <c r="BA81" s="237">
        <v>100000000</v>
      </c>
      <c r="BB81" s="182" t="s">
        <v>888</v>
      </c>
      <c r="BC81" s="182" t="s">
        <v>888</v>
      </c>
      <c r="BD81" s="182" t="s">
        <v>888</v>
      </c>
      <c r="BE81" s="51" t="s">
        <v>1192</v>
      </c>
    </row>
    <row r="82" spans="1:57" s="167" customFormat="1" ht="200.1" customHeight="1">
      <c r="A82" s="49" t="s">
        <v>1013</v>
      </c>
      <c r="B82" s="81" t="s">
        <v>599</v>
      </c>
      <c r="C82" s="51" t="s">
        <v>607</v>
      </c>
      <c r="D82" s="81" t="s">
        <v>454</v>
      </c>
      <c r="E82" s="81" t="s">
        <v>845</v>
      </c>
      <c r="F82" s="51" t="s">
        <v>759</v>
      </c>
      <c r="G82" s="51" t="s">
        <v>472</v>
      </c>
      <c r="H82" s="51" t="s">
        <v>467</v>
      </c>
      <c r="I82" s="216" t="s">
        <v>1195</v>
      </c>
      <c r="J82" s="216" t="s">
        <v>1196</v>
      </c>
      <c r="K82" s="216" t="s">
        <v>1197</v>
      </c>
      <c r="L82" s="52">
        <v>42522</v>
      </c>
      <c r="M82" s="52">
        <v>43981</v>
      </c>
      <c r="N82" s="51" t="s">
        <v>662</v>
      </c>
      <c r="O82" s="51" t="s">
        <v>663</v>
      </c>
      <c r="P82" s="54">
        <v>1</v>
      </c>
      <c r="Q82" s="54">
        <v>1</v>
      </c>
      <c r="R82" s="54">
        <v>1</v>
      </c>
      <c r="S82" s="54">
        <v>1</v>
      </c>
      <c r="T82" s="51" t="s">
        <v>1060</v>
      </c>
      <c r="U82" s="51" t="s">
        <v>1060</v>
      </c>
      <c r="V82" s="51">
        <v>5.0640000000000001</v>
      </c>
      <c r="W82" s="54">
        <v>1</v>
      </c>
      <c r="X82" s="51">
        <v>544</v>
      </c>
      <c r="Y82" s="54">
        <v>1</v>
      </c>
      <c r="Z82" s="56"/>
      <c r="AA82" s="51"/>
      <c r="AB82" s="50" t="s">
        <v>535</v>
      </c>
      <c r="AC82" s="50" t="s">
        <v>536</v>
      </c>
      <c r="AD82" s="50"/>
      <c r="AE82" s="51">
        <v>1023</v>
      </c>
      <c r="AF82" s="51" t="s">
        <v>543</v>
      </c>
      <c r="AG82" s="50" t="s">
        <v>661</v>
      </c>
      <c r="AH82" s="51">
        <v>67</v>
      </c>
      <c r="AI82" s="51"/>
      <c r="AJ82" s="51"/>
      <c r="AK82" s="159" t="s">
        <v>777</v>
      </c>
      <c r="AL82" s="51"/>
      <c r="AM82" s="216" t="s">
        <v>777</v>
      </c>
      <c r="AN82" s="216" t="s">
        <v>777</v>
      </c>
      <c r="AO82" s="216" t="s">
        <v>777</v>
      </c>
      <c r="AP82" s="216" t="s">
        <v>777</v>
      </c>
      <c r="AQ82" s="216" t="s">
        <v>777</v>
      </c>
      <c r="AR82" s="54" t="s">
        <v>777</v>
      </c>
      <c r="AS82" s="54" t="s">
        <v>777</v>
      </c>
      <c r="AT82" s="182" t="s">
        <v>777</v>
      </c>
      <c r="AU82" s="182" t="s">
        <v>777</v>
      </c>
      <c r="AV82" s="182" t="s">
        <v>777</v>
      </c>
      <c r="AW82" s="182" t="s">
        <v>777</v>
      </c>
      <c r="AX82" s="182" t="s">
        <v>777</v>
      </c>
      <c r="AY82" s="182" t="s">
        <v>777</v>
      </c>
      <c r="AZ82" s="182" t="s">
        <v>777</v>
      </c>
      <c r="BA82" s="182" t="s">
        <v>777</v>
      </c>
      <c r="BB82" s="182" t="s">
        <v>777</v>
      </c>
      <c r="BC82" s="182" t="s">
        <v>777</v>
      </c>
      <c r="BD82" s="182" t="s">
        <v>777</v>
      </c>
      <c r="BE82" s="51" t="s">
        <v>1179</v>
      </c>
    </row>
    <row r="83" spans="1:57" s="167" customFormat="1" ht="199.5" customHeight="1">
      <c r="A83" s="130" t="s">
        <v>1036</v>
      </c>
      <c r="B83" s="137" t="s">
        <v>599</v>
      </c>
      <c r="C83" s="132" t="s">
        <v>607</v>
      </c>
      <c r="D83" s="137" t="s">
        <v>454</v>
      </c>
      <c r="E83" s="81" t="s">
        <v>846</v>
      </c>
      <c r="F83" s="132" t="s">
        <v>759</v>
      </c>
      <c r="G83" s="132" t="s">
        <v>474</v>
      </c>
      <c r="H83" s="132" t="s">
        <v>467</v>
      </c>
      <c r="I83" s="269" t="s">
        <v>1385</v>
      </c>
      <c r="J83" s="269" t="s">
        <v>1386</v>
      </c>
      <c r="K83" s="269" t="s">
        <v>1387</v>
      </c>
      <c r="L83" s="134">
        <v>42522</v>
      </c>
      <c r="M83" s="134">
        <v>43982</v>
      </c>
      <c r="N83" s="132" t="s">
        <v>1372</v>
      </c>
      <c r="O83" s="132" t="s">
        <v>487</v>
      </c>
      <c r="P83" s="132" t="s">
        <v>488</v>
      </c>
      <c r="Q83" s="132"/>
      <c r="R83" s="132"/>
      <c r="S83" s="132"/>
      <c r="T83" s="145">
        <v>962</v>
      </c>
      <c r="U83" s="148" t="s">
        <v>1072</v>
      </c>
      <c r="V83" s="147">
        <v>618</v>
      </c>
      <c r="W83" s="148"/>
      <c r="X83" s="148">
        <v>77</v>
      </c>
      <c r="Y83" s="148"/>
      <c r="Z83" s="136"/>
      <c r="AA83" s="132"/>
      <c r="AB83" s="131" t="s">
        <v>535</v>
      </c>
      <c r="AC83" s="131" t="s">
        <v>536</v>
      </c>
      <c r="AD83" s="131" t="s">
        <v>537</v>
      </c>
      <c r="AE83" s="132">
        <v>1078</v>
      </c>
      <c r="AF83" s="132" t="s">
        <v>544</v>
      </c>
      <c r="AG83" s="131" t="s">
        <v>547</v>
      </c>
      <c r="AH83" s="132" t="s">
        <v>548</v>
      </c>
      <c r="AI83" s="132"/>
      <c r="AJ83" s="132" t="s">
        <v>953</v>
      </c>
      <c r="AK83" s="334" t="s">
        <v>1374</v>
      </c>
      <c r="AL83" s="334"/>
      <c r="AM83" s="164">
        <v>44013</v>
      </c>
      <c r="AN83" s="164">
        <v>44196</v>
      </c>
      <c r="AO83" s="207" t="s">
        <v>1391</v>
      </c>
      <c r="AP83" s="207" t="s">
        <v>1392</v>
      </c>
      <c r="AQ83" s="334" t="s">
        <v>1393</v>
      </c>
      <c r="AR83" s="326"/>
      <c r="AS83" s="326"/>
      <c r="AT83" s="334" t="s">
        <v>1388</v>
      </c>
      <c r="AU83" s="182"/>
      <c r="AV83" s="334" t="s">
        <v>1389</v>
      </c>
      <c r="AW83" s="334"/>
      <c r="AX83" s="182">
        <v>7773</v>
      </c>
      <c r="AY83" s="334" t="s">
        <v>1390</v>
      </c>
      <c r="AZ83" s="334" t="s">
        <v>1493</v>
      </c>
      <c r="BA83" s="355">
        <v>235</v>
      </c>
      <c r="BB83" s="182"/>
      <c r="BC83" s="182"/>
      <c r="BD83" s="182"/>
      <c r="BE83" s="326"/>
    </row>
    <row r="84" spans="1:57" s="167" customFormat="1" ht="200.1" customHeight="1">
      <c r="A84" s="130" t="s">
        <v>1035</v>
      </c>
      <c r="B84" s="137" t="s">
        <v>599</v>
      </c>
      <c r="C84" s="132" t="s">
        <v>607</v>
      </c>
      <c r="D84" s="137" t="s">
        <v>454</v>
      </c>
      <c r="E84" s="81" t="s">
        <v>847</v>
      </c>
      <c r="F84" s="132" t="s">
        <v>759</v>
      </c>
      <c r="G84" s="132" t="s">
        <v>474</v>
      </c>
      <c r="H84" s="132" t="s">
        <v>467</v>
      </c>
      <c r="I84" s="269" t="s">
        <v>1385</v>
      </c>
      <c r="J84" s="269" t="s">
        <v>1386</v>
      </c>
      <c r="K84" s="269" t="s">
        <v>1387</v>
      </c>
      <c r="L84" s="134">
        <v>42522</v>
      </c>
      <c r="M84" s="134">
        <v>43982</v>
      </c>
      <c r="N84" s="279" t="s">
        <v>484</v>
      </c>
      <c r="O84" s="279" t="s">
        <v>485</v>
      </c>
      <c r="P84" s="279" t="s">
        <v>578</v>
      </c>
      <c r="Q84" s="132"/>
      <c r="R84" s="132"/>
      <c r="S84" s="132"/>
      <c r="T84" s="148"/>
      <c r="U84" s="149">
        <v>0.1</v>
      </c>
      <c r="V84" s="148">
        <v>759</v>
      </c>
      <c r="W84" s="148"/>
      <c r="X84" s="148">
        <v>671</v>
      </c>
      <c r="Y84" s="148"/>
      <c r="Z84" s="136"/>
      <c r="AA84" s="132"/>
      <c r="AB84" s="131" t="s">
        <v>535</v>
      </c>
      <c r="AC84" s="131" t="s">
        <v>536</v>
      </c>
      <c r="AD84" s="131" t="s">
        <v>537</v>
      </c>
      <c r="AE84" s="132">
        <v>1130</v>
      </c>
      <c r="AF84" s="132" t="s">
        <v>538</v>
      </c>
      <c r="AG84" s="131" t="s">
        <v>539</v>
      </c>
      <c r="AH84" s="132" t="s">
        <v>540</v>
      </c>
      <c r="AI84" s="132"/>
      <c r="AJ84" s="132" t="s">
        <v>954</v>
      </c>
      <c r="AK84" s="288" t="s">
        <v>1491</v>
      </c>
      <c r="AL84" s="334"/>
      <c r="AM84" s="164">
        <v>44013</v>
      </c>
      <c r="AN84" s="164">
        <v>44196</v>
      </c>
      <c r="AO84" s="288" t="s">
        <v>484</v>
      </c>
      <c r="AP84" s="288" t="s">
        <v>485</v>
      </c>
      <c r="AQ84" s="334" t="s">
        <v>1394</v>
      </c>
      <c r="AR84" s="326"/>
      <c r="AS84" s="326"/>
      <c r="AT84" s="334" t="s">
        <v>1388</v>
      </c>
      <c r="AU84" s="182"/>
      <c r="AV84" s="334" t="s">
        <v>1389</v>
      </c>
      <c r="AW84" s="182"/>
      <c r="AX84" s="182">
        <v>7773</v>
      </c>
      <c r="AY84" s="334" t="s">
        <v>1390</v>
      </c>
      <c r="AZ84" s="334" t="s">
        <v>1494</v>
      </c>
      <c r="BA84" s="356">
        <v>140</v>
      </c>
      <c r="BB84" s="182"/>
      <c r="BC84" s="182"/>
      <c r="BD84" s="182"/>
      <c r="BE84" s="326"/>
    </row>
    <row r="85" spans="1:57" s="167" customFormat="1" ht="200.1" customHeight="1">
      <c r="A85" s="51" t="s">
        <v>1000</v>
      </c>
      <c r="B85" s="158" t="s">
        <v>772</v>
      </c>
      <c r="C85" s="158" t="s">
        <v>458</v>
      </c>
      <c r="D85" s="158" t="s">
        <v>729</v>
      </c>
      <c r="E85" s="158" t="s">
        <v>596</v>
      </c>
      <c r="F85" s="85" t="s">
        <v>832</v>
      </c>
      <c r="G85" s="85" t="s">
        <v>577</v>
      </c>
      <c r="H85" s="85" t="s">
        <v>467</v>
      </c>
      <c r="I85" s="273" t="s">
        <v>1352</v>
      </c>
      <c r="J85" s="273" t="s">
        <v>1353</v>
      </c>
      <c r="K85" s="274" t="s">
        <v>1354</v>
      </c>
      <c r="L85" s="84" t="s">
        <v>955</v>
      </c>
      <c r="M85" s="84" t="s">
        <v>775</v>
      </c>
      <c r="N85" s="110" t="s">
        <v>833</v>
      </c>
      <c r="O85" s="85" t="s">
        <v>838</v>
      </c>
      <c r="P85" s="88">
        <v>2460</v>
      </c>
      <c r="Q85" s="88">
        <v>2640</v>
      </c>
      <c r="R85" s="88">
        <v>2640</v>
      </c>
      <c r="S85" s="111">
        <v>660</v>
      </c>
      <c r="T85" s="88">
        <v>6976</v>
      </c>
      <c r="U85" s="89">
        <f>+T85/P85</f>
        <v>2.8357723577235774</v>
      </c>
      <c r="V85" s="90">
        <v>2541</v>
      </c>
      <c r="W85" s="91">
        <f>V85/Q85</f>
        <v>0.96250000000000002</v>
      </c>
      <c r="X85" s="92">
        <v>1320</v>
      </c>
      <c r="Y85" s="93">
        <f>X85/R85</f>
        <v>0.5</v>
      </c>
      <c r="Z85" s="56"/>
      <c r="AA85" s="94"/>
      <c r="AB85" s="84" t="s">
        <v>584</v>
      </c>
      <c r="AC85" s="84" t="s">
        <v>585</v>
      </c>
      <c r="AD85" s="84" t="s">
        <v>776</v>
      </c>
      <c r="AE85" s="85">
        <v>1156</v>
      </c>
      <c r="AF85" s="84" t="s">
        <v>586</v>
      </c>
      <c r="AG85" s="84" t="s">
        <v>587</v>
      </c>
      <c r="AH85" s="95" t="s">
        <v>956</v>
      </c>
      <c r="AI85" s="96" t="s">
        <v>888</v>
      </c>
      <c r="AJ85" s="97" t="s">
        <v>889</v>
      </c>
      <c r="AK85" s="185" t="s">
        <v>596</v>
      </c>
      <c r="AL85" s="185"/>
      <c r="AM85" s="163">
        <v>44013</v>
      </c>
      <c r="AN85" s="163">
        <v>45443</v>
      </c>
      <c r="AO85" s="160" t="s">
        <v>833</v>
      </c>
      <c r="AP85" s="160" t="s">
        <v>833</v>
      </c>
      <c r="AQ85" s="275">
        <v>100</v>
      </c>
      <c r="AR85" s="111"/>
      <c r="AS85" s="111"/>
      <c r="AT85" s="214" t="s">
        <v>1356</v>
      </c>
      <c r="AU85" s="214" t="s">
        <v>1357</v>
      </c>
      <c r="AV85" s="214" t="s">
        <v>1358</v>
      </c>
      <c r="AW85" s="214" t="s">
        <v>1359</v>
      </c>
      <c r="AX85" s="182">
        <v>7871</v>
      </c>
      <c r="AY85" s="214" t="s">
        <v>1360</v>
      </c>
      <c r="AZ85" s="214" t="s">
        <v>1365</v>
      </c>
      <c r="BA85" s="214" t="s">
        <v>1366</v>
      </c>
      <c r="BB85" s="214" t="s">
        <v>1363</v>
      </c>
      <c r="BC85" s="214" t="s">
        <v>1363</v>
      </c>
      <c r="BD85" s="214" t="s">
        <v>1364</v>
      </c>
      <c r="BE85" s="60"/>
    </row>
    <row r="86" spans="1:57" s="167" customFormat="1" ht="200.1" customHeight="1">
      <c r="A86" s="51" t="s">
        <v>1001</v>
      </c>
      <c r="B86" s="158" t="s">
        <v>772</v>
      </c>
      <c r="C86" s="158" t="s">
        <v>458</v>
      </c>
      <c r="D86" s="158" t="s">
        <v>729</v>
      </c>
      <c r="E86" s="158" t="s">
        <v>730</v>
      </c>
      <c r="F86" s="85" t="s">
        <v>832</v>
      </c>
      <c r="G86" s="85" t="s">
        <v>577</v>
      </c>
      <c r="H86" s="85" t="s">
        <v>467</v>
      </c>
      <c r="I86" s="273" t="s">
        <v>1352</v>
      </c>
      <c r="J86" s="273" t="s">
        <v>1353</v>
      </c>
      <c r="K86" s="274" t="s">
        <v>1354</v>
      </c>
      <c r="L86" s="84" t="s">
        <v>955</v>
      </c>
      <c r="M86" s="84" t="s">
        <v>775</v>
      </c>
      <c r="N86" s="110" t="s">
        <v>614</v>
      </c>
      <c r="O86" s="85" t="s">
        <v>615</v>
      </c>
      <c r="P86" s="111">
        <v>4</v>
      </c>
      <c r="Q86" s="111">
        <v>4</v>
      </c>
      <c r="R86" s="111">
        <v>4</v>
      </c>
      <c r="S86" s="111">
        <v>2</v>
      </c>
      <c r="T86" s="111">
        <v>3</v>
      </c>
      <c r="U86" s="112">
        <f>+T86/P86</f>
        <v>0.75</v>
      </c>
      <c r="V86" s="90">
        <v>5</v>
      </c>
      <c r="W86" s="91">
        <f>V86/Q86</f>
        <v>1.25</v>
      </c>
      <c r="X86" s="92">
        <v>3</v>
      </c>
      <c r="Y86" s="93">
        <f>X86/R86</f>
        <v>0.75</v>
      </c>
      <c r="Z86" s="56"/>
      <c r="AA86" s="94"/>
      <c r="AB86" s="84" t="s">
        <v>584</v>
      </c>
      <c r="AC86" s="84" t="s">
        <v>585</v>
      </c>
      <c r="AD86" s="84" t="s">
        <v>776</v>
      </c>
      <c r="AE86" s="85">
        <v>1156</v>
      </c>
      <c r="AF86" s="84" t="s">
        <v>586</v>
      </c>
      <c r="AG86" s="84" t="s">
        <v>587</v>
      </c>
      <c r="AH86" s="95" t="s">
        <v>956</v>
      </c>
      <c r="AI86" s="96" t="s">
        <v>888</v>
      </c>
      <c r="AJ86" s="97" t="s">
        <v>889</v>
      </c>
      <c r="AK86" s="185" t="s">
        <v>730</v>
      </c>
      <c r="AL86" s="185"/>
      <c r="AM86" s="163">
        <v>44013</v>
      </c>
      <c r="AN86" s="163">
        <v>45443</v>
      </c>
      <c r="AO86" s="160" t="s">
        <v>614</v>
      </c>
      <c r="AP86" s="160" t="s">
        <v>614</v>
      </c>
      <c r="AQ86" s="275">
        <v>1</v>
      </c>
      <c r="AR86" s="111"/>
      <c r="AS86" s="111"/>
      <c r="AT86" s="214" t="s">
        <v>1356</v>
      </c>
      <c r="AU86" s="214" t="s">
        <v>1357</v>
      </c>
      <c r="AV86" s="214" t="s">
        <v>1358</v>
      </c>
      <c r="AW86" s="214" t="s">
        <v>1359</v>
      </c>
      <c r="AX86" s="182">
        <v>7871</v>
      </c>
      <c r="AY86" s="214" t="s">
        <v>1360</v>
      </c>
      <c r="AZ86" s="214" t="s">
        <v>1365</v>
      </c>
      <c r="BA86" s="214" t="s">
        <v>1366</v>
      </c>
      <c r="BB86" s="214" t="s">
        <v>1363</v>
      </c>
      <c r="BC86" s="214" t="s">
        <v>1363</v>
      </c>
      <c r="BD86" s="214" t="s">
        <v>1364</v>
      </c>
      <c r="BE86" s="60"/>
    </row>
    <row r="87" spans="1:57" s="167" customFormat="1" ht="200.1" customHeight="1">
      <c r="A87" s="49" t="s">
        <v>1029</v>
      </c>
      <c r="B87" s="81" t="s">
        <v>599</v>
      </c>
      <c r="C87" s="51" t="s">
        <v>458</v>
      </c>
      <c r="D87" s="81" t="s">
        <v>454</v>
      </c>
      <c r="E87" s="81" t="s">
        <v>848</v>
      </c>
      <c r="F87" s="51" t="s">
        <v>760</v>
      </c>
      <c r="G87" s="51" t="s">
        <v>455</v>
      </c>
      <c r="H87" s="51" t="s">
        <v>467</v>
      </c>
      <c r="I87" s="159" t="s">
        <v>1118</v>
      </c>
      <c r="J87" s="216">
        <v>3208238377</v>
      </c>
      <c r="K87" s="212" t="s">
        <v>1119</v>
      </c>
      <c r="L87" s="52">
        <v>42522</v>
      </c>
      <c r="M87" s="215">
        <v>43982</v>
      </c>
      <c r="N87" s="51" t="s">
        <v>734</v>
      </c>
      <c r="O87" s="51" t="s">
        <v>735</v>
      </c>
      <c r="P87" s="54">
        <v>1</v>
      </c>
      <c r="Q87" s="54">
        <v>1</v>
      </c>
      <c r="R87" s="54">
        <v>1</v>
      </c>
      <c r="S87" s="54">
        <v>1</v>
      </c>
      <c r="T87" s="51">
        <v>698</v>
      </c>
      <c r="U87" s="54">
        <v>1</v>
      </c>
      <c r="V87" s="54">
        <v>1</v>
      </c>
      <c r="W87" s="54">
        <v>1</v>
      </c>
      <c r="X87" s="62">
        <f>2606/2606*1</f>
        <v>1</v>
      </c>
      <c r="Y87" s="54">
        <f>X87/R87</f>
        <v>1</v>
      </c>
      <c r="Z87" s="56"/>
      <c r="AA87" s="51"/>
      <c r="AB87" s="50"/>
      <c r="AC87" s="50" t="s">
        <v>491</v>
      </c>
      <c r="AD87" s="50"/>
      <c r="AE87" s="51">
        <v>1108</v>
      </c>
      <c r="AF87" s="51" t="s">
        <v>493</v>
      </c>
      <c r="AG87" s="50" t="s">
        <v>947</v>
      </c>
      <c r="AH87" s="95">
        <v>7560978391</v>
      </c>
      <c r="AI87" s="54" t="s">
        <v>888</v>
      </c>
      <c r="AJ87" s="54" t="s">
        <v>888</v>
      </c>
      <c r="AK87" s="177" t="s">
        <v>777</v>
      </c>
      <c r="AL87" s="336"/>
      <c r="AM87" s="336" t="s">
        <v>777</v>
      </c>
      <c r="AN87" s="336" t="s">
        <v>777</v>
      </c>
      <c r="AO87" s="336" t="s">
        <v>777</v>
      </c>
      <c r="AP87" s="336" t="s">
        <v>777</v>
      </c>
      <c r="AQ87" s="336" t="s">
        <v>777</v>
      </c>
      <c r="AR87" s="54"/>
      <c r="AS87" s="54"/>
      <c r="AT87" s="336" t="s">
        <v>777</v>
      </c>
      <c r="AU87" s="336" t="s">
        <v>777</v>
      </c>
      <c r="AV87" s="336" t="s">
        <v>777</v>
      </c>
      <c r="AW87" s="336" t="s">
        <v>777</v>
      </c>
      <c r="AX87" s="336" t="s">
        <v>777</v>
      </c>
      <c r="AY87" s="336" t="s">
        <v>777</v>
      </c>
      <c r="AZ87" s="336" t="s">
        <v>777</v>
      </c>
      <c r="BA87" s="336" t="s">
        <v>777</v>
      </c>
      <c r="BB87" s="336" t="s">
        <v>777</v>
      </c>
      <c r="BC87" s="336" t="s">
        <v>777</v>
      </c>
      <c r="BD87" s="336" t="s">
        <v>777</v>
      </c>
      <c r="BE87" s="59"/>
    </row>
    <row r="88" spans="1:57" s="167" customFormat="1" ht="92.25" customHeight="1">
      <c r="A88" s="49" t="s">
        <v>1015</v>
      </c>
      <c r="B88" s="81" t="s">
        <v>599</v>
      </c>
      <c r="C88" s="51" t="s">
        <v>610</v>
      </c>
      <c r="D88" s="81" t="s">
        <v>454</v>
      </c>
      <c r="E88" s="81" t="s">
        <v>849</v>
      </c>
      <c r="F88" s="51" t="s">
        <v>759</v>
      </c>
      <c r="G88" s="51" t="s">
        <v>472</v>
      </c>
      <c r="H88" s="51" t="s">
        <v>467</v>
      </c>
      <c r="I88" s="216" t="s">
        <v>1195</v>
      </c>
      <c r="J88" s="216" t="s">
        <v>1196</v>
      </c>
      <c r="K88" s="216" t="s">
        <v>1197</v>
      </c>
      <c r="L88" s="52">
        <v>42522</v>
      </c>
      <c r="M88" s="52">
        <v>43981</v>
      </c>
      <c r="N88" s="51" t="s">
        <v>665</v>
      </c>
      <c r="O88" s="51" t="s">
        <v>666</v>
      </c>
      <c r="P88" s="54">
        <v>1</v>
      </c>
      <c r="Q88" s="54">
        <v>1</v>
      </c>
      <c r="R88" s="54">
        <v>1</v>
      </c>
      <c r="S88" s="54">
        <v>1</v>
      </c>
      <c r="T88" s="51">
        <v>791</v>
      </c>
      <c r="U88" s="54">
        <v>1</v>
      </c>
      <c r="V88" s="51">
        <v>72</v>
      </c>
      <c r="W88" s="54">
        <v>1</v>
      </c>
      <c r="X88" s="51" t="s">
        <v>1060</v>
      </c>
      <c r="Y88" s="51" t="s">
        <v>1060</v>
      </c>
      <c r="Z88" s="56"/>
      <c r="AA88" s="51"/>
      <c r="AB88" s="50" t="s">
        <v>535</v>
      </c>
      <c r="AC88" s="50" t="s">
        <v>536</v>
      </c>
      <c r="AD88" s="50"/>
      <c r="AE88" s="51">
        <v>1023</v>
      </c>
      <c r="AF88" s="51" t="s">
        <v>543</v>
      </c>
      <c r="AG88" s="50" t="s">
        <v>664</v>
      </c>
      <c r="AH88" s="51">
        <v>5</v>
      </c>
      <c r="AI88" s="51"/>
      <c r="AJ88" s="51"/>
      <c r="AK88" s="207" t="s">
        <v>1178</v>
      </c>
      <c r="AL88" s="51"/>
      <c r="AM88" s="229">
        <v>43983</v>
      </c>
      <c r="AN88" s="229">
        <v>44196</v>
      </c>
      <c r="AO88" s="177" t="s">
        <v>1299</v>
      </c>
      <c r="AP88" s="177" t="s">
        <v>1300</v>
      </c>
      <c r="AQ88" s="177">
        <v>1</v>
      </c>
      <c r="AR88" s="54"/>
      <c r="AS88" s="54"/>
      <c r="AT88" s="216" t="s">
        <v>1186</v>
      </c>
      <c r="AU88" s="216" t="s">
        <v>1187</v>
      </c>
      <c r="AV88" s="216" t="s">
        <v>1188</v>
      </c>
      <c r="AW88" s="216" t="s">
        <v>1203</v>
      </c>
      <c r="AX88" s="182">
        <v>7863</v>
      </c>
      <c r="AY88" s="216" t="s">
        <v>1204</v>
      </c>
      <c r="AZ88" s="216" t="s">
        <v>1203</v>
      </c>
      <c r="BA88" s="237">
        <v>334000000</v>
      </c>
      <c r="BB88" s="182" t="s">
        <v>888</v>
      </c>
      <c r="BC88" s="182" t="s">
        <v>888</v>
      </c>
      <c r="BD88" s="182" t="s">
        <v>888</v>
      </c>
      <c r="BE88" s="51" t="s">
        <v>1192</v>
      </c>
    </row>
    <row r="89" spans="1:57" s="167" customFormat="1" ht="200.1" customHeight="1">
      <c r="A89" s="49" t="s">
        <v>1016</v>
      </c>
      <c r="B89" s="81" t="s">
        <v>599</v>
      </c>
      <c r="C89" s="51" t="s">
        <v>610</v>
      </c>
      <c r="D89" s="81" t="s">
        <v>454</v>
      </c>
      <c r="E89" s="81" t="s">
        <v>850</v>
      </c>
      <c r="F89" s="51" t="s">
        <v>759</v>
      </c>
      <c r="G89" s="51" t="s">
        <v>472</v>
      </c>
      <c r="H89" s="51" t="s">
        <v>467</v>
      </c>
      <c r="I89" s="216" t="s">
        <v>1195</v>
      </c>
      <c r="J89" s="216" t="s">
        <v>1196</v>
      </c>
      <c r="K89" s="216" t="s">
        <v>1197</v>
      </c>
      <c r="L89" s="52">
        <v>42522</v>
      </c>
      <c r="M89" s="52">
        <v>43981</v>
      </c>
      <c r="N89" s="51" t="s">
        <v>668</v>
      </c>
      <c r="O89" s="51" t="s">
        <v>669</v>
      </c>
      <c r="P89" s="54">
        <v>1</v>
      </c>
      <c r="Q89" s="54">
        <v>1</v>
      </c>
      <c r="R89" s="54">
        <v>1</v>
      </c>
      <c r="S89" s="54">
        <v>1</v>
      </c>
      <c r="T89" s="51">
        <v>695</v>
      </c>
      <c r="U89" s="54">
        <v>0.104</v>
      </c>
      <c r="V89" s="51">
        <v>46</v>
      </c>
      <c r="W89" s="67">
        <v>8.6999999999999994E-2</v>
      </c>
      <c r="X89" s="51" t="s">
        <v>1060</v>
      </c>
      <c r="Y89" s="51" t="s">
        <v>1060</v>
      </c>
      <c r="Z89" s="56"/>
      <c r="AA89" s="51"/>
      <c r="AB89" s="50"/>
      <c r="AC89" s="50" t="s">
        <v>536</v>
      </c>
      <c r="AD89" s="50"/>
      <c r="AE89" s="51">
        <v>1023</v>
      </c>
      <c r="AF89" s="51" t="s">
        <v>543</v>
      </c>
      <c r="AG89" s="50" t="s">
        <v>667</v>
      </c>
      <c r="AH89" s="51">
        <v>767</v>
      </c>
      <c r="AI89" s="51"/>
      <c r="AJ89" s="51"/>
      <c r="AK89" s="207" t="s">
        <v>850</v>
      </c>
      <c r="AL89" s="51"/>
      <c r="AM89" s="229">
        <v>43983</v>
      </c>
      <c r="AN89" s="229">
        <v>44196</v>
      </c>
      <c r="AO89" s="177" t="s">
        <v>1301</v>
      </c>
      <c r="AP89" s="177" t="s">
        <v>1302</v>
      </c>
      <c r="AQ89" s="177">
        <v>1</v>
      </c>
      <c r="AR89" s="54"/>
      <c r="AS89" s="54"/>
      <c r="AT89" s="216" t="s">
        <v>1186</v>
      </c>
      <c r="AU89" s="216" t="s">
        <v>1187</v>
      </c>
      <c r="AV89" s="216" t="s">
        <v>1188</v>
      </c>
      <c r="AW89" s="216" t="s">
        <v>1205</v>
      </c>
      <c r="AX89" s="182">
        <v>7863</v>
      </c>
      <c r="AY89" s="216" t="s">
        <v>1204</v>
      </c>
      <c r="AZ89" s="216" t="s">
        <v>1205</v>
      </c>
      <c r="BA89" s="237">
        <v>803000000</v>
      </c>
      <c r="BB89" s="182" t="s">
        <v>888</v>
      </c>
      <c r="BC89" s="182" t="s">
        <v>888</v>
      </c>
      <c r="BD89" s="182" t="s">
        <v>888</v>
      </c>
      <c r="BE89" s="51" t="s">
        <v>1192</v>
      </c>
    </row>
    <row r="90" spans="1:57" s="167" customFormat="1" ht="200.1" customHeight="1">
      <c r="A90" s="49" t="s">
        <v>1019</v>
      </c>
      <c r="B90" s="81" t="s">
        <v>599</v>
      </c>
      <c r="C90" s="51" t="s">
        <v>610</v>
      </c>
      <c r="D90" s="81" t="s">
        <v>454</v>
      </c>
      <c r="E90" s="81" t="s">
        <v>851</v>
      </c>
      <c r="F90" s="51" t="s">
        <v>759</v>
      </c>
      <c r="G90" s="51" t="s">
        <v>472</v>
      </c>
      <c r="H90" s="51" t="s">
        <v>467</v>
      </c>
      <c r="I90" s="216" t="s">
        <v>1195</v>
      </c>
      <c r="J90" s="216" t="s">
        <v>1196</v>
      </c>
      <c r="K90" s="216" t="s">
        <v>1197</v>
      </c>
      <c r="L90" s="52">
        <v>42522</v>
      </c>
      <c r="M90" s="52">
        <v>43981</v>
      </c>
      <c r="N90" s="51" t="s">
        <v>671</v>
      </c>
      <c r="O90" s="51" t="s">
        <v>672</v>
      </c>
      <c r="P90" s="54">
        <v>1</v>
      </c>
      <c r="Q90" s="54">
        <v>1</v>
      </c>
      <c r="R90" s="54">
        <v>1</v>
      </c>
      <c r="S90" s="54">
        <v>1</v>
      </c>
      <c r="T90" s="51">
        <v>6629</v>
      </c>
      <c r="U90" s="54">
        <v>1</v>
      </c>
      <c r="V90" s="51">
        <v>523</v>
      </c>
      <c r="W90" s="54">
        <v>1</v>
      </c>
      <c r="X90" s="51" t="s">
        <v>1060</v>
      </c>
      <c r="Y90" s="51" t="s">
        <v>1060</v>
      </c>
      <c r="Z90" s="56"/>
      <c r="AA90" s="51"/>
      <c r="AB90" s="50"/>
      <c r="AC90" s="50" t="s">
        <v>536</v>
      </c>
      <c r="AD90" s="50"/>
      <c r="AE90" s="51">
        <v>1023</v>
      </c>
      <c r="AF90" s="51" t="s">
        <v>543</v>
      </c>
      <c r="AG90" s="50" t="s">
        <v>670</v>
      </c>
      <c r="AH90" s="51">
        <v>680</v>
      </c>
      <c r="AI90" s="51"/>
      <c r="AJ90" s="51"/>
      <c r="AK90" s="207" t="s">
        <v>1181</v>
      </c>
      <c r="AL90" s="51"/>
      <c r="AM90" s="229">
        <v>43983</v>
      </c>
      <c r="AN90" s="229">
        <v>44196</v>
      </c>
      <c r="AO90" s="177" t="s">
        <v>671</v>
      </c>
      <c r="AP90" s="177" t="s">
        <v>1303</v>
      </c>
      <c r="AQ90" s="177">
        <v>1</v>
      </c>
      <c r="AR90" s="54"/>
      <c r="AS90" s="54"/>
      <c r="AT90" s="216" t="s">
        <v>1186</v>
      </c>
      <c r="AU90" s="216" t="s">
        <v>1187</v>
      </c>
      <c r="AV90" s="216" t="s">
        <v>1188</v>
      </c>
      <c r="AW90" s="216" t="s">
        <v>1205</v>
      </c>
      <c r="AX90" s="182">
        <v>7863</v>
      </c>
      <c r="AY90" s="216" t="s">
        <v>1204</v>
      </c>
      <c r="AZ90" s="216" t="s">
        <v>1205</v>
      </c>
      <c r="BA90" s="237">
        <v>803000000</v>
      </c>
      <c r="BB90" s="182" t="s">
        <v>888</v>
      </c>
      <c r="BC90" s="182" t="s">
        <v>888</v>
      </c>
      <c r="BD90" s="182" t="s">
        <v>888</v>
      </c>
      <c r="BE90" s="51" t="s">
        <v>1192</v>
      </c>
    </row>
    <row r="91" spans="1:57" s="167" customFormat="1" ht="200.1" customHeight="1">
      <c r="A91" s="49" t="s">
        <v>1018</v>
      </c>
      <c r="B91" s="81" t="s">
        <v>599</v>
      </c>
      <c r="C91" s="51" t="s">
        <v>610</v>
      </c>
      <c r="D91" s="81" t="s">
        <v>454</v>
      </c>
      <c r="E91" s="81" t="s">
        <v>852</v>
      </c>
      <c r="F91" s="51" t="s">
        <v>759</v>
      </c>
      <c r="G91" s="51" t="s">
        <v>472</v>
      </c>
      <c r="H91" s="51" t="s">
        <v>467</v>
      </c>
      <c r="I91" s="216"/>
      <c r="J91" s="216"/>
      <c r="K91" s="216"/>
      <c r="L91" s="52">
        <v>42522</v>
      </c>
      <c r="M91" s="52">
        <v>43981</v>
      </c>
      <c r="N91" s="51" t="s">
        <v>674</v>
      </c>
      <c r="O91" s="51" t="s">
        <v>675</v>
      </c>
      <c r="P91" s="54">
        <v>1</v>
      </c>
      <c r="Q91" s="54">
        <v>1</v>
      </c>
      <c r="R91" s="54">
        <v>1</v>
      </c>
      <c r="S91" s="54">
        <v>1</v>
      </c>
      <c r="T91" s="51">
        <v>695</v>
      </c>
      <c r="U91" s="67">
        <v>0.878</v>
      </c>
      <c r="V91" s="51">
        <v>46</v>
      </c>
      <c r="W91" s="51">
        <v>8.6999999999999993</v>
      </c>
      <c r="X91" s="51" t="s">
        <v>1060</v>
      </c>
      <c r="Y91" s="51" t="s">
        <v>1060</v>
      </c>
      <c r="Z91" s="56"/>
      <c r="AA91" s="51"/>
      <c r="AB91" s="50"/>
      <c r="AC91" s="50" t="s">
        <v>536</v>
      </c>
      <c r="AD91" s="50"/>
      <c r="AE91" s="51">
        <v>1023</v>
      </c>
      <c r="AF91" s="51" t="s">
        <v>543</v>
      </c>
      <c r="AG91" s="50" t="s">
        <v>673</v>
      </c>
      <c r="AH91" s="51">
        <v>155</v>
      </c>
      <c r="AI91" s="51"/>
      <c r="AJ91" s="51"/>
      <c r="AK91" s="216" t="s">
        <v>777</v>
      </c>
      <c r="AL91" s="51"/>
      <c r="AM91" s="216" t="s">
        <v>777</v>
      </c>
      <c r="AN91" s="216" t="s">
        <v>777</v>
      </c>
      <c r="AO91" s="216" t="s">
        <v>777</v>
      </c>
      <c r="AP91" s="216" t="s">
        <v>777</v>
      </c>
      <c r="AQ91" s="216" t="s">
        <v>777</v>
      </c>
      <c r="AR91" s="54" t="s">
        <v>777</v>
      </c>
      <c r="AS91" s="54" t="s">
        <v>777</v>
      </c>
      <c r="AT91" s="182" t="s">
        <v>777</v>
      </c>
      <c r="AU91" s="182" t="s">
        <v>777</v>
      </c>
      <c r="AV91" s="182" t="s">
        <v>777</v>
      </c>
      <c r="AW91" s="182" t="s">
        <v>777</v>
      </c>
      <c r="AX91" s="182" t="s">
        <v>777</v>
      </c>
      <c r="AY91" s="182" t="s">
        <v>777</v>
      </c>
      <c r="AZ91" s="182" t="s">
        <v>777</v>
      </c>
      <c r="BA91" s="182" t="s">
        <v>777</v>
      </c>
      <c r="BB91" s="182" t="s">
        <v>777</v>
      </c>
      <c r="BC91" s="182" t="s">
        <v>777</v>
      </c>
      <c r="BD91" s="182" t="s">
        <v>777</v>
      </c>
      <c r="BE91" s="51" t="s">
        <v>1206</v>
      </c>
    </row>
    <row r="92" spans="1:57" s="167" customFormat="1" ht="200.1" customHeight="1">
      <c r="A92" s="49" t="s">
        <v>1030</v>
      </c>
      <c r="B92" s="81" t="s">
        <v>598</v>
      </c>
      <c r="C92" s="51" t="s">
        <v>747</v>
      </c>
      <c r="D92" s="81" t="s">
        <v>454</v>
      </c>
      <c r="E92" s="81" t="s">
        <v>853</v>
      </c>
      <c r="F92" s="51" t="s">
        <v>760</v>
      </c>
      <c r="G92" s="51" t="s">
        <v>455</v>
      </c>
      <c r="H92" s="51" t="s">
        <v>467</v>
      </c>
      <c r="I92" s="159" t="s">
        <v>1118</v>
      </c>
      <c r="J92" s="159">
        <v>3208238377</v>
      </c>
      <c r="K92" s="212" t="s">
        <v>1119</v>
      </c>
      <c r="L92" s="52">
        <v>42522</v>
      </c>
      <c r="M92" s="52">
        <v>44196</v>
      </c>
      <c r="N92" s="51" t="s">
        <v>749</v>
      </c>
      <c r="O92" s="51" t="s">
        <v>752</v>
      </c>
      <c r="P92" s="54">
        <v>1</v>
      </c>
      <c r="Q92" s="54">
        <v>1</v>
      </c>
      <c r="R92" s="54">
        <v>1</v>
      </c>
      <c r="S92" s="54">
        <v>1</v>
      </c>
      <c r="T92" s="54">
        <v>1</v>
      </c>
      <c r="U92" s="54">
        <v>1</v>
      </c>
      <c r="V92" s="54">
        <v>1</v>
      </c>
      <c r="W92" s="51">
        <v>100</v>
      </c>
      <c r="X92" s="62">
        <f>2606/2606*1</f>
        <v>1</v>
      </c>
      <c r="Y92" s="54">
        <f>X92/R92</f>
        <v>1</v>
      </c>
      <c r="Z92" s="56"/>
      <c r="AA92" s="51"/>
      <c r="AB92" s="50"/>
      <c r="AC92" s="50" t="s">
        <v>491</v>
      </c>
      <c r="AD92" s="50"/>
      <c r="AE92" s="51">
        <v>1108</v>
      </c>
      <c r="AF92" s="51" t="s">
        <v>493</v>
      </c>
      <c r="AG92" s="50" t="s">
        <v>948</v>
      </c>
      <c r="AH92" s="95">
        <v>43481316360</v>
      </c>
      <c r="AI92" s="54" t="s">
        <v>888</v>
      </c>
      <c r="AJ92" s="54" t="s">
        <v>888</v>
      </c>
      <c r="AK92" s="177" t="s">
        <v>1121</v>
      </c>
      <c r="AL92" s="177"/>
      <c r="AM92" s="162">
        <v>43983</v>
      </c>
      <c r="AN92" s="162">
        <v>44196</v>
      </c>
      <c r="AO92" s="177" t="s">
        <v>1130</v>
      </c>
      <c r="AP92" s="177" t="s">
        <v>1304</v>
      </c>
      <c r="AQ92" s="177">
        <v>1</v>
      </c>
      <c r="AR92" s="54"/>
      <c r="AS92" s="54"/>
      <c r="AT92" s="177" t="s">
        <v>1122</v>
      </c>
      <c r="AU92" s="177" t="s">
        <v>1123</v>
      </c>
      <c r="AV92" s="182" t="s">
        <v>1124</v>
      </c>
      <c r="AW92" s="159" t="s">
        <v>1125</v>
      </c>
      <c r="AX92" s="159">
        <v>7757</v>
      </c>
      <c r="AY92" s="159" t="s">
        <v>1126</v>
      </c>
      <c r="AZ92" s="159" t="s">
        <v>1127</v>
      </c>
      <c r="BA92" s="213">
        <v>2704412561</v>
      </c>
      <c r="BB92" s="182" t="s">
        <v>1103</v>
      </c>
      <c r="BC92" s="181"/>
      <c r="BD92" s="181"/>
      <c r="BE92" s="58" t="s">
        <v>1132</v>
      </c>
    </row>
    <row r="93" spans="1:57" s="167" customFormat="1" ht="200.1" customHeight="1">
      <c r="A93" s="49" t="s">
        <v>1031</v>
      </c>
      <c r="B93" s="81" t="s">
        <v>598</v>
      </c>
      <c r="C93" s="51" t="s">
        <v>747</v>
      </c>
      <c r="D93" s="81" t="s">
        <v>454</v>
      </c>
      <c r="E93" s="81" t="s">
        <v>854</v>
      </c>
      <c r="F93" s="51" t="s">
        <v>760</v>
      </c>
      <c r="G93" s="51" t="s">
        <v>455</v>
      </c>
      <c r="H93" s="51" t="s">
        <v>467</v>
      </c>
      <c r="I93" s="159" t="s">
        <v>1118</v>
      </c>
      <c r="J93" s="159">
        <v>3208238377</v>
      </c>
      <c r="K93" s="212" t="s">
        <v>1119</v>
      </c>
      <c r="L93" s="52">
        <v>42522</v>
      </c>
      <c r="M93" s="52">
        <v>44196</v>
      </c>
      <c r="N93" s="51" t="s">
        <v>753</v>
      </c>
      <c r="O93" s="51" t="s">
        <v>754</v>
      </c>
      <c r="P93" s="54">
        <v>1</v>
      </c>
      <c r="Q93" s="54">
        <v>1</v>
      </c>
      <c r="R93" s="54">
        <v>1</v>
      </c>
      <c r="S93" s="54">
        <v>1</v>
      </c>
      <c r="T93" s="54">
        <v>1</v>
      </c>
      <c r="U93" s="54">
        <v>1</v>
      </c>
      <c r="V93" s="54">
        <v>1</v>
      </c>
      <c r="W93" s="51">
        <v>100</v>
      </c>
      <c r="X93" s="62">
        <f>2606/2606*1</f>
        <v>1</v>
      </c>
      <c r="Y93" s="54">
        <f>X93/R93</f>
        <v>1</v>
      </c>
      <c r="Z93" s="56"/>
      <c r="AA93" s="51"/>
      <c r="AB93" s="50"/>
      <c r="AC93" s="50" t="s">
        <v>491</v>
      </c>
      <c r="AD93" s="50"/>
      <c r="AE93" s="51">
        <v>1108</v>
      </c>
      <c r="AF93" s="51" t="s">
        <v>493</v>
      </c>
      <c r="AG93" s="50" t="s">
        <v>579</v>
      </c>
      <c r="AH93" s="95">
        <v>60635373370</v>
      </c>
      <c r="AI93" s="54" t="s">
        <v>888</v>
      </c>
      <c r="AJ93" s="54" t="s">
        <v>888</v>
      </c>
      <c r="AK93" s="207" t="s">
        <v>1129</v>
      </c>
      <c r="AL93" s="177"/>
      <c r="AM93" s="162">
        <v>43983</v>
      </c>
      <c r="AN93" s="162">
        <v>44196</v>
      </c>
      <c r="AO93" s="177" t="s">
        <v>1131</v>
      </c>
      <c r="AP93" s="177" t="s">
        <v>1305</v>
      </c>
      <c r="AQ93" s="177">
        <v>1</v>
      </c>
      <c r="AR93" s="54"/>
      <c r="AS93" s="54"/>
      <c r="AT93" s="177" t="s">
        <v>1122</v>
      </c>
      <c r="AU93" s="177" t="s">
        <v>1123</v>
      </c>
      <c r="AV93" s="182" t="s">
        <v>1124</v>
      </c>
      <c r="AW93" s="159" t="s">
        <v>1128</v>
      </c>
      <c r="AX93" s="159">
        <v>7757</v>
      </c>
      <c r="AY93" s="159" t="s">
        <v>1126</v>
      </c>
      <c r="AZ93" s="159" t="s">
        <v>1342</v>
      </c>
      <c r="BA93" s="213">
        <v>18176063641</v>
      </c>
      <c r="BB93" s="182" t="s">
        <v>1103</v>
      </c>
      <c r="BC93" s="181"/>
      <c r="BD93" s="181"/>
      <c r="BE93" s="58" t="s">
        <v>1132</v>
      </c>
    </row>
    <row r="94" spans="1:57" s="167" customFormat="1" ht="200.1" customHeight="1">
      <c r="A94" s="49" t="s">
        <v>1032</v>
      </c>
      <c r="B94" s="81" t="s">
        <v>598</v>
      </c>
      <c r="C94" s="51" t="s">
        <v>748</v>
      </c>
      <c r="D94" s="81" t="s">
        <v>454</v>
      </c>
      <c r="E94" s="81" t="s">
        <v>855</v>
      </c>
      <c r="F94" s="51" t="s">
        <v>760</v>
      </c>
      <c r="G94" s="51" t="s">
        <v>455</v>
      </c>
      <c r="H94" s="51" t="s">
        <v>467</v>
      </c>
      <c r="I94" s="159" t="s">
        <v>1118</v>
      </c>
      <c r="J94" s="216">
        <v>3208238377</v>
      </c>
      <c r="K94" s="212" t="s">
        <v>1119</v>
      </c>
      <c r="L94" s="52">
        <v>42522</v>
      </c>
      <c r="M94" s="215">
        <v>43982</v>
      </c>
      <c r="N94" s="51" t="s">
        <v>750</v>
      </c>
      <c r="O94" s="51" t="s">
        <v>755</v>
      </c>
      <c r="P94" s="54">
        <v>1</v>
      </c>
      <c r="Q94" s="54">
        <v>1</v>
      </c>
      <c r="R94" s="54">
        <v>1</v>
      </c>
      <c r="S94" s="54">
        <v>1</v>
      </c>
      <c r="T94" s="54">
        <v>1</v>
      </c>
      <c r="U94" s="54">
        <v>1</v>
      </c>
      <c r="V94" s="54">
        <v>1</v>
      </c>
      <c r="W94" s="51">
        <v>100</v>
      </c>
      <c r="X94" s="62">
        <f>2606/2606*1</f>
        <v>1</v>
      </c>
      <c r="Y94" s="54">
        <f>X94/R94</f>
        <v>1</v>
      </c>
      <c r="Z94" s="56"/>
      <c r="AA94" s="51"/>
      <c r="AB94" s="50"/>
      <c r="AC94" s="50" t="s">
        <v>491</v>
      </c>
      <c r="AD94" s="50"/>
      <c r="AE94" s="51">
        <v>1108</v>
      </c>
      <c r="AF94" s="51" t="s">
        <v>493</v>
      </c>
      <c r="AG94" s="50" t="s">
        <v>580</v>
      </c>
      <c r="AH94" s="95">
        <v>35652684822</v>
      </c>
      <c r="AI94" s="54" t="s">
        <v>888</v>
      </c>
      <c r="AJ94" s="54" t="s">
        <v>888</v>
      </c>
      <c r="AK94" s="336" t="s">
        <v>777</v>
      </c>
      <c r="AL94" s="336"/>
      <c r="AM94" s="336" t="s">
        <v>777</v>
      </c>
      <c r="AN94" s="336" t="s">
        <v>777</v>
      </c>
      <c r="AO94" s="336" t="s">
        <v>777</v>
      </c>
      <c r="AP94" s="336" t="s">
        <v>777</v>
      </c>
      <c r="AQ94" s="336" t="s">
        <v>777</v>
      </c>
      <c r="AR94" s="329"/>
      <c r="AS94" s="329"/>
      <c r="AT94" s="336" t="s">
        <v>777</v>
      </c>
      <c r="AU94" s="336" t="s">
        <v>777</v>
      </c>
      <c r="AV94" s="336" t="s">
        <v>777</v>
      </c>
      <c r="AW94" s="336" t="s">
        <v>777</v>
      </c>
      <c r="AX94" s="336" t="s">
        <v>777</v>
      </c>
      <c r="AY94" s="336" t="s">
        <v>777</v>
      </c>
      <c r="AZ94" s="336" t="s">
        <v>777</v>
      </c>
      <c r="BA94" s="336" t="s">
        <v>777</v>
      </c>
      <c r="BB94" s="336" t="s">
        <v>777</v>
      </c>
      <c r="BC94" s="336" t="s">
        <v>777</v>
      </c>
      <c r="BD94" s="336" t="s">
        <v>777</v>
      </c>
      <c r="BE94" s="59"/>
    </row>
    <row r="95" spans="1:57" s="167" customFormat="1" ht="200.1" customHeight="1">
      <c r="A95" s="51" t="s">
        <v>1005</v>
      </c>
      <c r="B95" s="113" t="s">
        <v>598</v>
      </c>
      <c r="C95" s="113" t="s">
        <v>463</v>
      </c>
      <c r="D95" s="113" t="s">
        <v>454</v>
      </c>
      <c r="E95" s="113" t="s">
        <v>589</v>
      </c>
      <c r="F95" s="113" t="s">
        <v>762</v>
      </c>
      <c r="G95" s="114" t="s">
        <v>464</v>
      </c>
      <c r="H95" s="114" t="s">
        <v>467</v>
      </c>
      <c r="I95" s="239" t="s">
        <v>1214</v>
      </c>
      <c r="J95" s="191" t="s">
        <v>1215</v>
      </c>
      <c r="K95" s="240" t="s">
        <v>1216</v>
      </c>
      <c r="L95" s="115">
        <v>42736</v>
      </c>
      <c r="M95" s="115">
        <v>43981</v>
      </c>
      <c r="N95" s="113" t="s">
        <v>941</v>
      </c>
      <c r="O95" s="113" t="s">
        <v>590</v>
      </c>
      <c r="P95" s="62">
        <v>1</v>
      </c>
      <c r="Q95" s="62">
        <v>1</v>
      </c>
      <c r="R95" s="62">
        <v>1</v>
      </c>
      <c r="S95" s="62">
        <v>1</v>
      </c>
      <c r="T95" s="62">
        <v>1</v>
      </c>
      <c r="U95" s="62">
        <v>1</v>
      </c>
      <c r="V95" s="62">
        <v>1</v>
      </c>
      <c r="W95" s="116">
        <v>1</v>
      </c>
      <c r="X95" s="62">
        <v>1</v>
      </c>
      <c r="Y95" s="117">
        <f>+X95/R95</f>
        <v>1</v>
      </c>
      <c r="Z95" s="56"/>
      <c r="AA95" s="116"/>
      <c r="AB95" s="113" t="s">
        <v>796</v>
      </c>
      <c r="AC95" s="113" t="s">
        <v>797</v>
      </c>
      <c r="AD95" s="113" t="s">
        <v>591</v>
      </c>
      <c r="AE95" s="114">
        <v>1053</v>
      </c>
      <c r="AF95" s="113" t="s">
        <v>798</v>
      </c>
      <c r="AG95" s="113" t="s">
        <v>942</v>
      </c>
      <c r="AH95" s="95">
        <v>50784469908</v>
      </c>
      <c r="AI95" s="118">
        <v>5.0033520158210068E-3</v>
      </c>
      <c r="AJ95" s="119">
        <v>254092579.88659307</v>
      </c>
      <c r="AK95" s="209" t="s">
        <v>1208</v>
      </c>
      <c r="AL95" s="242"/>
      <c r="AM95" s="229">
        <v>44013</v>
      </c>
      <c r="AN95" s="229">
        <v>44196</v>
      </c>
      <c r="AO95" s="180" t="s">
        <v>941</v>
      </c>
      <c r="AP95" s="180" t="s">
        <v>590</v>
      </c>
      <c r="AQ95" s="180">
        <v>1</v>
      </c>
      <c r="AR95" s="62"/>
      <c r="AS95" s="62"/>
      <c r="AT95" s="180" t="s">
        <v>1220</v>
      </c>
      <c r="AU95" s="180" t="s">
        <v>1221</v>
      </c>
      <c r="AV95" s="180" t="s">
        <v>1222</v>
      </c>
      <c r="AW95" s="180" t="s">
        <v>1223</v>
      </c>
      <c r="AX95" s="243">
        <v>7690</v>
      </c>
      <c r="AY95" s="180" t="s">
        <v>1224</v>
      </c>
      <c r="AZ95" s="180" t="s">
        <v>1225</v>
      </c>
      <c r="BA95" s="244">
        <v>191300822.5</v>
      </c>
      <c r="BB95" s="177">
        <v>0.04</v>
      </c>
      <c r="BC95" s="195"/>
      <c r="BD95" s="195"/>
      <c r="BE95" s="223" t="s">
        <v>1226</v>
      </c>
    </row>
    <row r="96" spans="1:57" s="167" customFormat="1" ht="200.1" customHeight="1">
      <c r="A96" s="51" t="s">
        <v>1006</v>
      </c>
      <c r="B96" s="113" t="s">
        <v>598</v>
      </c>
      <c r="C96" s="113" t="s">
        <v>463</v>
      </c>
      <c r="D96" s="113" t="s">
        <v>454</v>
      </c>
      <c r="E96" s="113" t="s">
        <v>592</v>
      </c>
      <c r="F96" s="113" t="s">
        <v>762</v>
      </c>
      <c r="G96" s="114" t="s">
        <v>464</v>
      </c>
      <c r="H96" s="114" t="s">
        <v>467</v>
      </c>
      <c r="I96" s="239" t="s">
        <v>1217</v>
      </c>
      <c r="J96" s="191" t="s">
        <v>1215</v>
      </c>
      <c r="K96" s="240" t="s">
        <v>1216</v>
      </c>
      <c r="L96" s="115">
        <v>42736</v>
      </c>
      <c r="M96" s="115">
        <v>43981</v>
      </c>
      <c r="N96" s="113" t="s">
        <v>941</v>
      </c>
      <c r="O96" s="113" t="s">
        <v>593</v>
      </c>
      <c r="P96" s="62">
        <v>1</v>
      </c>
      <c r="Q96" s="62">
        <v>1</v>
      </c>
      <c r="R96" s="62">
        <v>1</v>
      </c>
      <c r="S96" s="62">
        <v>1</v>
      </c>
      <c r="T96" s="62">
        <v>1</v>
      </c>
      <c r="U96" s="62">
        <v>1</v>
      </c>
      <c r="V96" s="62">
        <v>1</v>
      </c>
      <c r="W96" s="116">
        <v>1</v>
      </c>
      <c r="X96" s="62">
        <v>1</v>
      </c>
      <c r="Y96" s="117">
        <f>+X96/R96</f>
        <v>1</v>
      </c>
      <c r="Z96" s="56"/>
      <c r="AA96" s="116"/>
      <c r="AB96" s="113" t="s">
        <v>796</v>
      </c>
      <c r="AC96" s="113" t="s">
        <v>797</v>
      </c>
      <c r="AD96" s="113" t="s">
        <v>591</v>
      </c>
      <c r="AE96" s="114">
        <v>1053</v>
      </c>
      <c r="AF96" s="113" t="s">
        <v>798</v>
      </c>
      <c r="AG96" s="113" t="s">
        <v>893</v>
      </c>
      <c r="AH96" s="95">
        <v>4736633058</v>
      </c>
      <c r="AI96" s="118">
        <v>6.451276405390724E-2</v>
      </c>
      <c r="AJ96" s="119">
        <v>305573290.88069111</v>
      </c>
      <c r="AK96" s="209" t="s">
        <v>1210</v>
      </c>
      <c r="AL96" s="242"/>
      <c r="AM96" s="229">
        <v>44013</v>
      </c>
      <c r="AN96" s="229">
        <v>44196</v>
      </c>
      <c r="AO96" s="180" t="s">
        <v>1306</v>
      </c>
      <c r="AP96" s="180" t="s">
        <v>1307</v>
      </c>
      <c r="AQ96" s="180">
        <v>1</v>
      </c>
      <c r="AR96" s="62"/>
      <c r="AS96" s="62"/>
      <c r="AT96" s="180" t="s">
        <v>1220</v>
      </c>
      <c r="AU96" s="180" t="s">
        <v>1221</v>
      </c>
      <c r="AV96" s="180" t="s">
        <v>1222</v>
      </c>
      <c r="AW96" s="180" t="s">
        <v>1223</v>
      </c>
      <c r="AX96" s="243">
        <v>7690</v>
      </c>
      <c r="AY96" s="180" t="s">
        <v>1224</v>
      </c>
      <c r="AZ96" s="180" t="s">
        <v>1225</v>
      </c>
      <c r="BA96" s="244">
        <v>191300822.5</v>
      </c>
      <c r="BB96" s="177">
        <v>0.04</v>
      </c>
      <c r="BC96" s="195"/>
      <c r="BD96" s="195"/>
      <c r="BE96" s="223" t="s">
        <v>1227</v>
      </c>
    </row>
    <row r="97" spans="1:57" s="167" customFormat="1" ht="200.1" customHeight="1">
      <c r="A97" s="51" t="s">
        <v>1007</v>
      </c>
      <c r="B97" s="113" t="s">
        <v>598</v>
      </c>
      <c r="C97" s="113" t="s">
        <v>463</v>
      </c>
      <c r="D97" s="113" t="s">
        <v>454</v>
      </c>
      <c r="E97" s="113" t="s">
        <v>594</v>
      </c>
      <c r="F97" s="113" t="s">
        <v>762</v>
      </c>
      <c r="G97" s="114" t="s">
        <v>464</v>
      </c>
      <c r="H97" s="114" t="s">
        <v>467</v>
      </c>
      <c r="I97" s="239" t="s">
        <v>777</v>
      </c>
      <c r="J97" s="241" t="s">
        <v>777</v>
      </c>
      <c r="K97" s="240" t="s">
        <v>777</v>
      </c>
      <c r="L97" s="115">
        <v>42736</v>
      </c>
      <c r="M97" s="115">
        <v>43981</v>
      </c>
      <c r="N97" s="113" t="s">
        <v>943</v>
      </c>
      <c r="O97" s="113" t="s">
        <v>944</v>
      </c>
      <c r="P97" s="62">
        <v>1</v>
      </c>
      <c r="Q97" s="62">
        <v>1</v>
      </c>
      <c r="R97" s="62">
        <v>1</v>
      </c>
      <c r="S97" s="62">
        <v>1</v>
      </c>
      <c r="T97" s="62">
        <v>1</v>
      </c>
      <c r="U97" s="62">
        <v>1</v>
      </c>
      <c r="V97" s="62">
        <v>1</v>
      </c>
      <c r="W97" s="116">
        <v>1</v>
      </c>
      <c r="X97" s="62">
        <v>1</v>
      </c>
      <c r="Y97" s="117">
        <f>+X97/R97</f>
        <v>1</v>
      </c>
      <c r="Z97" s="56"/>
      <c r="AA97" s="116"/>
      <c r="AB97" s="113" t="s">
        <v>796</v>
      </c>
      <c r="AC97" s="113" t="s">
        <v>799</v>
      </c>
      <c r="AD97" s="113" t="s">
        <v>800</v>
      </c>
      <c r="AE97" s="114">
        <v>1049</v>
      </c>
      <c r="AF97" s="113" t="s">
        <v>801</v>
      </c>
      <c r="AG97" s="113" t="s">
        <v>894</v>
      </c>
      <c r="AH97" s="95">
        <v>304714554378</v>
      </c>
      <c r="AI97" s="118">
        <v>4.5366743293356205E-3</v>
      </c>
      <c r="AJ97" s="119">
        <v>1382390696.6216156</v>
      </c>
      <c r="AK97" s="336" t="s">
        <v>777</v>
      </c>
      <c r="AL97" s="336"/>
      <c r="AM97" s="336" t="s">
        <v>777</v>
      </c>
      <c r="AN97" s="336" t="s">
        <v>777</v>
      </c>
      <c r="AO97" s="336" t="s">
        <v>777</v>
      </c>
      <c r="AP97" s="336" t="s">
        <v>777</v>
      </c>
      <c r="AQ97" s="336" t="s">
        <v>777</v>
      </c>
      <c r="AR97" s="329"/>
      <c r="AS97" s="329"/>
      <c r="AT97" s="336" t="s">
        <v>777</v>
      </c>
      <c r="AU97" s="336" t="s">
        <v>777</v>
      </c>
      <c r="AV97" s="336" t="s">
        <v>777</v>
      </c>
      <c r="AW97" s="336" t="s">
        <v>777</v>
      </c>
      <c r="AX97" s="336" t="s">
        <v>777</v>
      </c>
      <c r="AY97" s="336" t="s">
        <v>777</v>
      </c>
      <c r="AZ97" s="336" t="s">
        <v>777</v>
      </c>
      <c r="BA97" s="336" t="s">
        <v>777</v>
      </c>
      <c r="BB97" s="336" t="s">
        <v>777</v>
      </c>
      <c r="BC97" s="336" t="s">
        <v>777</v>
      </c>
      <c r="BD97" s="336" t="s">
        <v>777</v>
      </c>
      <c r="BE97" s="223" t="s">
        <v>1228</v>
      </c>
    </row>
    <row r="98" spans="1:57" s="167" customFormat="1" ht="200.1" customHeight="1">
      <c r="A98" s="51" t="s">
        <v>1008</v>
      </c>
      <c r="B98" s="113" t="s">
        <v>598</v>
      </c>
      <c r="C98" s="113" t="s">
        <v>463</v>
      </c>
      <c r="D98" s="113" t="s">
        <v>454</v>
      </c>
      <c r="E98" s="113" t="s">
        <v>595</v>
      </c>
      <c r="F98" s="113" t="s">
        <v>762</v>
      </c>
      <c r="G98" s="114" t="s">
        <v>464</v>
      </c>
      <c r="H98" s="114" t="s">
        <v>467</v>
      </c>
      <c r="I98" s="239" t="s">
        <v>1218</v>
      </c>
      <c r="J98" s="241">
        <v>3241000</v>
      </c>
      <c r="K98" s="240" t="s">
        <v>1219</v>
      </c>
      <c r="L98" s="115">
        <v>42736</v>
      </c>
      <c r="M98" s="115">
        <v>43981</v>
      </c>
      <c r="N98" s="113" t="s">
        <v>945</v>
      </c>
      <c r="O98" s="113" t="s">
        <v>946</v>
      </c>
      <c r="P98" s="62">
        <v>1</v>
      </c>
      <c r="Q98" s="62">
        <v>1</v>
      </c>
      <c r="R98" s="62">
        <v>1</v>
      </c>
      <c r="S98" s="62">
        <v>1</v>
      </c>
      <c r="T98" s="120">
        <v>1</v>
      </c>
      <c r="U98" s="120">
        <v>1</v>
      </c>
      <c r="V98" s="120">
        <v>1</v>
      </c>
      <c r="W98" s="116">
        <v>1</v>
      </c>
      <c r="X98" s="62">
        <v>1</v>
      </c>
      <c r="Y98" s="117">
        <f>+X98/R98</f>
        <v>1</v>
      </c>
      <c r="Z98" s="56"/>
      <c r="AA98" s="116"/>
      <c r="AB98" s="113" t="s">
        <v>796</v>
      </c>
      <c r="AC98" s="113" t="s">
        <v>799</v>
      </c>
      <c r="AD98" s="113" t="s">
        <v>800</v>
      </c>
      <c r="AE98" s="114">
        <v>1049</v>
      </c>
      <c r="AF98" s="113" t="s">
        <v>801</v>
      </c>
      <c r="AG98" s="113" t="s">
        <v>894</v>
      </c>
      <c r="AH98" s="95">
        <v>304714554378</v>
      </c>
      <c r="AI98" s="118">
        <v>1.4396609555714286E-3</v>
      </c>
      <c r="AJ98" s="119">
        <v>438685646.53235352</v>
      </c>
      <c r="AK98" s="188" t="s">
        <v>595</v>
      </c>
      <c r="AL98" s="242"/>
      <c r="AM98" s="229">
        <v>44013</v>
      </c>
      <c r="AN98" s="229">
        <v>44196</v>
      </c>
      <c r="AO98" s="257" t="s">
        <v>945</v>
      </c>
      <c r="AP98" s="257" t="s">
        <v>946</v>
      </c>
      <c r="AQ98" s="180">
        <v>1</v>
      </c>
      <c r="AR98" s="62"/>
      <c r="AS98" s="62"/>
      <c r="AT98" s="180" t="s">
        <v>1220</v>
      </c>
      <c r="AU98" s="180" t="s">
        <v>1221</v>
      </c>
      <c r="AV98" s="180" t="s">
        <v>1229</v>
      </c>
      <c r="AW98" s="180" t="s">
        <v>1230</v>
      </c>
      <c r="AX98" s="243">
        <v>7624</v>
      </c>
      <c r="AY98" s="180" t="s">
        <v>1231</v>
      </c>
      <c r="AZ98" s="180" t="s">
        <v>1225</v>
      </c>
      <c r="BA98" s="245">
        <v>153807717.09</v>
      </c>
      <c r="BB98" s="177">
        <v>0.27</v>
      </c>
      <c r="BC98" s="195"/>
      <c r="BD98" s="195"/>
      <c r="BE98" s="223" t="s">
        <v>1226</v>
      </c>
    </row>
    <row r="99" spans="1:57" s="167" customFormat="1" ht="200.1" customHeight="1">
      <c r="A99" s="49" t="s">
        <v>1033</v>
      </c>
      <c r="B99" s="81" t="s">
        <v>602</v>
      </c>
      <c r="C99" s="51" t="s">
        <v>469</v>
      </c>
      <c r="D99" s="81" t="s">
        <v>470</v>
      </c>
      <c r="E99" s="81" t="s">
        <v>856</v>
      </c>
      <c r="F99" s="51" t="s">
        <v>763</v>
      </c>
      <c r="G99" s="51" t="s">
        <v>477</v>
      </c>
      <c r="H99" s="51" t="s">
        <v>467</v>
      </c>
      <c r="I99" s="220" t="s">
        <v>1136</v>
      </c>
      <c r="J99" s="221">
        <v>3155466045</v>
      </c>
      <c r="K99" s="220" t="s">
        <v>1137</v>
      </c>
      <c r="L99" s="52">
        <v>42522</v>
      </c>
      <c r="M99" s="52">
        <v>43981</v>
      </c>
      <c r="N99" s="51" t="s">
        <v>788</v>
      </c>
      <c r="O99" s="51" t="s">
        <v>736</v>
      </c>
      <c r="P99" s="54">
        <v>1</v>
      </c>
      <c r="Q99" s="54">
        <v>1</v>
      </c>
      <c r="R99" s="54">
        <v>1</v>
      </c>
      <c r="S99" s="54">
        <v>1</v>
      </c>
      <c r="T99" s="54">
        <v>1</v>
      </c>
      <c r="U99" s="54">
        <v>1</v>
      </c>
      <c r="V99" s="51">
        <v>9674</v>
      </c>
      <c r="W99" s="54">
        <v>1</v>
      </c>
      <c r="X99" s="51">
        <v>100</v>
      </c>
      <c r="Y99" s="54">
        <v>1</v>
      </c>
      <c r="Z99" s="56"/>
      <c r="AA99" s="51"/>
      <c r="AB99" s="58" t="s">
        <v>789</v>
      </c>
      <c r="AC99" s="51" t="s">
        <v>558</v>
      </c>
      <c r="AD99" s="51" t="s">
        <v>790</v>
      </c>
      <c r="AE99" s="51">
        <v>981</v>
      </c>
      <c r="AF99" s="51" t="s">
        <v>559</v>
      </c>
      <c r="AG99" s="81" t="s">
        <v>560</v>
      </c>
      <c r="AH99" s="51" t="s">
        <v>891</v>
      </c>
      <c r="AI99" s="51" t="s">
        <v>889</v>
      </c>
      <c r="AJ99" s="109" t="s">
        <v>1062</v>
      </c>
      <c r="AK99" s="219" t="s">
        <v>856</v>
      </c>
      <c r="AL99" s="189"/>
      <c r="AM99" s="222">
        <v>44013</v>
      </c>
      <c r="AN99" s="222">
        <v>44196</v>
      </c>
      <c r="AO99" s="217" t="s">
        <v>788</v>
      </c>
      <c r="AP99" s="217" t="s">
        <v>736</v>
      </c>
      <c r="AQ99" s="177">
        <v>1</v>
      </c>
      <c r="AR99" s="54"/>
      <c r="AS99" s="54"/>
      <c r="AT99" s="214" t="s">
        <v>1139</v>
      </c>
      <c r="AU99" s="214" t="s">
        <v>889</v>
      </c>
      <c r="AV99" s="214" t="s">
        <v>1140</v>
      </c>
      <c r="AW99" s="214" t="s">
        <v>1144</v>
      </c>
      <c r="AX99" s="214">
        <v>7657</v>
      </c>
      <c r="AY99" s="214" t="s">
        <v>1141</v>
      </c>
      <c r="AZ99" s="218" t="s">
        <v>1272</v>
      </c>
      <c r="BA99" s="214" t="s">
        <v>1142</v>
      </c>
      <c r="BB99" s="214" t="s">
        <v>889</v>
      </c>
      <c r="BC99" s="214" t="s">
        <v>889</v>
      </c>
      <c r="BD99" s="214" t="s">
        <v>889</v>
      </c>
      <c r="BE99" s="223" t="s">
        <v>1143</v>
      </c>
    </row>
    <row r="100" spans="1:57" s="167" customFormat="1" ht="200.1" customHeight="1">
      <c r="A100" s="49" t="s">
        <v>1034</v>
      </c>
      <c r="B100" s="81" t="s">
        <v>602</v>
      </c>
      <c r="C100" s="51" t="s">
        <v>469</v>
      </c>
      <c r="D100" s="81" t="s">
        <v>470</v>
      </c>
      <c r="E100" s="81" t="s">
        <v>857</v>
      </c>
      <c r="F100" s="51" t="s">
        <v>763</v>
      </c>
      <c r="G100" s="51" t="s">
        <v>477</v>
      </c>
      <c r="H100" s="51" t="s">
        <v>467</v>
      </c>
      <c r="I100" s="220" t="s">
        <v>1136</v>
      </c>
      <c r="J100" s="221">
        <v>3155466045</v>
      </c>
      <c r="K100" s="220" t="s">
        <v>1137</v>
      </c>
      <c r="L100" s="52">
        <v>42522</v>
      </c>
      <c r="M100" s="52">
        <v>43981</v>
      </c>
      <c r="N100" s="51" t="s">
        <v>737</v>
      </c>
      <c r="O100" s="51" t="s">
        <v>738</v>
      </c>
      <c r="P100" s="54">
        <v>1</v>
      </c>
      <c r="Q100" s="54">
        <v>1</v>
      </c>
      <c r="R100" s="54">
        <v>1</v>
      </c>
      <c r="S100" s="54">
        <v>1</v>
      </c>
      <c r="T100" s="54">
        <v>1</v>
      </c>
      <c r="U100" s="54">
        <v>1</v>
      </c>
      <c r="V100" s="54">
        <v>1</v>
      </c>
      <c r="W100" s="54">
        <v>1</v>
      </c>
      <c r="X100" s="51">
        <v>100</v>
      </c>
      <c r="Y100" s="54">
        <v>1</v>
      </c>
      <c r="Z100" s="56"/>
      <c r="AA100" s="51"/>
      <c r="AB100" s="58" t="s">
        <v>789</v>
      </c>
      <c r="AC100" s="51" t="s">
        <v>558</v>
      </c>
      <c r="AD100" s="51" t="s">
        <v>790</v>
      </c>
      <c r="AE100" s="51">
        <v>981</v>
      </c>
      <c r="AF100" s="51" t="s">
        <v>559</v>
      </c>
      <c r="AG100" s="81" t="s">
        <v>561</v>
      </c>
      <c r="AH100" s="51" t="s">
        <v>892</v>
      </c>
      <c r="AI100" s="51" t="s">
        <v>889</v>
      </c>
      <c r="AJ100" s="109" t="s">
        <v>1062</v>
      </c>
      <c r="AK100" s="219" t="s">
        <v>1138</v>
      </c>
      <c r="AL100" s="189"/>
      <c r="AM100" s="222">
        <v>44013</v>
      </c>
      <c r="AN100" s="222">
        <v>44196</v>
      </c>
      <c r="AO100" s="217" t="s">
        <v>737</v>
      </c>
      <c r="AP100" s="217" t="s">
        <v>738</v>
      </c>
      <c r="AQ100" s="177">
        <v>1</v>
      </c>
      <c r="AR100" s="54"/>
      <c r="AS100" s="54"/>
      <c r="AT100" s="214" t="s">
        <v>1139</v>
      </c>
      <c r="AU100" s="214" t="s">
        <v>889</v>
      </c>
      <c r="AV100" s="214" t="s">
        <v>1140</v>
      </c>
      <c r="AW100" s="214" t="s">
        <v>1144</v>
      </c>
      <c r="AX100" s="214">
        <v>7657</v>
      </c>
      <c r="AY100" s="214" t="s">
        <v>1141</v>
      </c>
      <c r="AZ100" s="218" t="s">
        <v>1273</v>
      </c>
      <c r="BA100" s="214" t="s">
        <v>1142</v>
      </c>
      <c r="BB100" s="214" t="s">
        <v>889</v>
      </c>
      <c r="BC100" s="214" t="s">
        <v>889</v>
      </c>
      <c r="BD100" s="214" t="s">
        <v>889</v>
      </c>
      <c r="BE100" s="223" t="s">
        <v>1143</v>
      </c>
    </row>
    <row r="101" spans="1:57" s="167" customFormat="1" ht="200.1" customHeight="1">
      <c r="A101" s="49" t="s">
        <v>1010</v>
      </c>
      <c r="B101" s="81" t="s">
        <v>602</v>
      </c>
      <c r="C101" s="51" t="s">
        <v>478</v>
      </c>
      <c r="D101" s="81" t="s">
        <v>470</v>
      </c>
      <c r="E101" s="81" t="s">
        <v>858</v>
      </c>
      <c r="F101" s="51" t="s">
        <v>764</v>
      </c>
      <c r="G101" s="51" t="s">
        <v>479</v>
      </c>
      <c r="H101" s="51" t="s">
        <v>467</v>
      </c>
      <c r="I101" s="216" t="s">
        <v>1294</v>
      </c>
      <c r="J101" s="216" t="s">
        <v>1280</v>
      </c>
      <c r="K101" s="216" t="s">
        <v>1295</v>
      </c>
      <c r="L101" s="52">
        <v>42522</v>
      </c>
      <c r="M101" s="52">
        <v>43981</v>
      </c>
      <c r="N101" s="81" t="s">
        <v>936</v>
      </c>
      <c r="O101" s="81" t="s">
        <v>651</v>
      </c>
      <c r="P101" s="71">
        <v>1</v>
      </c>
      <c r="Q101" s="71">
        <v>1</v>
      </c>
      <c r="R101" s="71">
        <v>1</v>
      </c>
      <c r="S101" s="71">
        <v>1</v>
      </c>
      <c r="T101" s="56" t="s">
        <v>1066</v>
      </c>
      <c r="U101" s="71">
        <v>1</v>
      </c>
      <c r="V101" s="121" t="s">
        <v>1066</v>
      </c>
      <c r="W101" s="54">
        <v>1</v>
      </c>
      <c r="X101" s="54">
        <v>1</v>
      </c>
      <c r="Y101" s="54">
        <v>1</v>
      </c>
      <c r="Z101" s="56"/>
      <c r="AA101" s="58"/>
      <c r="AB101" s="81" t="s">
        <v>562</v>
      </c>
      <c r="AC101" s="81" t="s">
        <v>563</v>
      </c>
      <c r="AD101" s="58" t="s">
        <v>937</v>
      </c>
      <c r="AE101" s="51">
        <v>1004</v>
      </c>
      <c r="AF101" s="81" t="s">
        <v>564</v>
      </c>
      <c r="AG101" s="81" t="s">
        <v>938</v>
      </c>
      <c r="AH101" s="122">
        <v>12432817743</v>
      </c>
      <c r="AI101" s="50"/>
      <c r="AJ101" s="122">
        <v>1239711000</v>
      </c>
      <c r="AK101" s="187" t="s">
        <v>1282</v>
      </c>
      <c r="AL101" s="187"/>
      <c r="AM101" s="162">
        <v>44013</v>
      </c>
      <c r="AN101" s="162">
        <v>44561</v>
      </c>
      <c r="AO101" s="177" t="s">
        <v>1283</v>
      </c>
      <c r="AP101" s="177" t="s">
        <v>1284</v>
      </c>
      <c r="AQ101" s="177" t="s">
        <v>1285</v>
      </c>
      <c r="AR101" s="71"/>
      <c r="AS101" s="71"/>
      <c r="AT101" s="216" t="s">
        <v>1287</v>
      </c>
      <c r="AU101" s="216" t="s">
        <v>1288</v>
      </c>
      <c r="AV101" s="216" t="s">
        <v>1289</v>
      </c>
      <c r="AW101" s="216" t="s">
        <v>1290</v>
      </c>
      <c r="AX101" s="216" t="s">
        <v>1291</v>
      </c>
      <c r="AY101" s="216" t="s">
        <v>1292</v>
      </c>
      <c r="AZ101" s="216" t="s">
        <v>1293</v>
      </c>
      <c r="BA101" s="213">
        <v>29093064279</v>
      </c>
      <c r="BB101" s="180">
        <v>2.2599999999999999E-2</v>
      </c>
      <c r="BC101" s="216" t="s">
        <v>777</v>
      </c>
      <c r="BD101" s="216" t="s">
        <v>777</v>
      </c>
      <c r="BE101" s="59"/>
    </row>
    <row r="102" spans="1:57" s="167" customFormat="1" ht="200.1" customHeight="1">
      <c r="A102" s="49" t="s">
        <v>1009</v>
      </c>
      <c r="B102" s="81" t="s">
        <v>602</v>
      </c>
      <c r="C102" s="51" t="s">
        <v>478</v>
      </c>
      <c r="D102" s="81" t="s">
        <v>470</v>
      </c>
      <c r="E102" s="81" t="s">
        <v>939</v>
      </c>
      <c r="F102" s="51" t="s">
        <v>764</v>
      </c>
      <c r="G102" s="51" t="s">
        <v>479</v>
      </c>
      <c r="H102" s="51" t="s">
        <v>467</v>
      </c>
      <c r="I102" s="216" t="s">
        <v>1279</v>
      </c>
      <c r="J102" s="216" t="s">
        <v>1280</v>
      </c>
      <c r="K102" s="256" t="s">
        <v>1281</v>
      </c>
      <c r="L102" s="52">
        <v>42522</v>
      </c>
      <c r="M102" s="52">
        <v>43981</v>
      </c>
      <c r="N102" s="81" t="s">
        <v>652</v>
      </c>
      <c r="O102" s="81" t="s">
        <v>653</v>
      </c>
      <c r="P102" s="51">
        <v>1</v>
      </c>
      <c r="Q102" s="51">
        <v>4</v>
      </c>
      <c r="R102" s="51">
        <v>3</v>
      </c>
      <c r="S102" s="51">
        <v>1</v>
      </c>
      <c r="T102" s="49">
        <v>1</v>
      </c>
      <c r="U102" s="54">
        <v>1</v>
      </c>
      <c r="V102" s="51">
        <v>4</v>
      </c>
      <c r="W102" s="54">
        <v>1</v>
      </c>
      <c r="X102" s="51">
        <v>1</v>
      </c>
      <c r="Y102" s="54">
        <f>X102/T102</f>
        <v>1</v>
      </c>
      <c r="Z102" s="56"/>
      <c r="AA102" s="58"/>
      <c r="AB102" s="81" t="s">
        <v>562</v>
      </c>
      <c r="AC102" s="81" t="s">
        <v>563</v>
      </c>
      <c r="AD102" s="58" t="s">
        <v>937</v>
      </c>
      <c r="AE102" s="51">
        <v>1004</v>
      </c>
      <c r="AF102" s="81" t="s">
        <v>564</v>
      </c>
      <c r="AG102" s="81" t="s">
        <v>940</v>
      </c>
      <c r="AH102" s="122">
        <v>21599000000</v>
      </c>
      <c r="AI102" s="50"/>
      <c r="AJ102" s="122">
        <v>20631000000</v>
      </c>
      <c r="AK102" s="187" t="s">
        <v>777</v>
      </c>
      <c r="AL102" s="187"/>
      <c r="AM102" s="187" t="s">
        <v>777</v>
      </c>
      <c r="AN102" s="187" t="s">
        <v>777</v>
      </c>
      <c r="AO102" s="187" t="s">
        <v>777</v>
      </c>
      <c r="AP102" s="187" t="s">
        <v>777</v>
      </c>
      <c r="AQ102" s="187" t="s">
        <v>777</v>
      </c>
      <c r="AR102" s="51"/>
      <c r="AS102" s="51"/>
      <c r="AT102" s="182" t="s">
        <v>777</v>
      </c>
      <c r="AU102" s="182" t="s">
        <v>777</v>
      </c>
      <c r="AV102" s="182" t="s">
        <v>777</v>
      </c>
      <c r="AW102" s="182" t="s">
        <v>777</v>
      </c>
      <c r="AX102" s="182" t="s">
        <v>777</v>
      </c>
      <c r="AY102" s="182" t="s">
        <v>777</v>
      </c>
      <c r="AZ102" s="182" t="s">
        <v>777</v>
      </c>
      <c r="BA102" s="182" t="s">
        <v>777</v>
      </c>
      <c r="BB102" s="182" t="s">
        <v>777</v>
      </c>
      <c r="BC102" s="182" t="s">
        <v>777</v>
      </c>
      <c r="BD102" s="182" t="s">
        <v>777</v>
      </c>
      <c r="BE102" s="59"/>
    </row>
    <row r="103" spans="1:57" s="167" customFormat="1" ht="200.1" customHeight="1">
      <c r="A103" s="192" t="s">
        <v>1053</v>
      </c>
      <c r="B103" s="81" t="s">
        <v>597</v>
      </c>
      <c r="C103" s="51" t="s">
        <v>571</v>
      </c>
      <c r="D103" s="81" t="s">
        <v>583</v>
      </c>
      <c r="E103" s="81" t="s">
        <v>572</v>
      </c>
      <c r="F103" s="51" t="s">
        <v>758</v>
      </c>
      <c r="G103" s="51" t="s">
        <v>453</v>
      </c>
      <c r="H103" s="51" t="s">
        <v>467</v>
      </c>
      <c r="I103" s="159" t="s">
        <v>777</v>
      </c>
      <c r="J103" s="159" t="s">
        <v>777</v>
      </c>
      <c r="K103" s="159" t="s">
        <v>777</v>
      </c>
      <c r="L103" s="52">
        <v>42887</v>
      </c>
      <c r="M103" s="52">
        <v>43100</v>
      </c>
      <c r="N103" s="51" t="s">
        <v>573</v>
      </c>
      <c r="O103" s="51" t="s">
        <v>574</v>
      </c>
      <c r="P103" s="51">
        <v>1</v>
      </c>
      <c r="Q103" s="51" t="s">
        <v>777</v>
      </c>
      <c r="R103" s="51" t="s">
        <v>777</v>
      </c>
      <c r="S103" s="51" t="s">
        <v>777</v>
      </c>
      <c r="T103" s="51">
        <v>1</v>
      </c>
      <c r="U103" s="54">
        <v>1</v>
      </c>
      <c r="V103" s="81" t="s">
        <v>949</v>
      </c>
      <c r="W103" s="81" t="s">
        <v>949</v>
      </c>
      <c r="X103" s="51" t="s">
        <v>949</v>
      </c>
      <c r="Y103" s="51" t="s">
        <v>949</v>
      </c>
      <c r="Z103" s="56"/>
      <c r="AA103" s="51"/>
      <c r="AB103" s="51" t="s">
        <v>778</v>
      </c>
      <c r="AC103" s="51" t="s">
        <v>781</v>
      </c>
      <c r="AD103" s="51" t="s">
        <v>782</v>
      </c>
      <c r="AE103" s="51">
        <v>990</v>
      </c>
      <c r="AF103" s="51" t="s">
        <v>779</v>
      </c>
      <c r="AG103" s="51" t="s">
        <v>780</v>
      </c>
      <c r="AH103" s="122">
        <v>105000000</v>
      </c>
      <c r="AI103" s="51"/>
      <c r="AJ103" s="61"/>
      <c r="AK103" s="187" t="s">
        <v>777</v>
      </c>
      <c r="AL103" s="187"/>
      <c r="AM103" s="187" t="s">
        <v>777</v>
      </c>
      <c r="AN103" s="187" t="s">
        <v>777</v>
      </c>
      <c r="AO103" s="187" t="s">
        <v>777</v>
      </c>
      <c r="AP103" s="187" t="s">
        <v>777</v>
      </c>
      <c r="AQ103" s="187" t="s">
        <v>777</v>
      </c>
      <c r="AR103" s="51"/>
      <c r="AS103" s="51"/>
      <c r="AT103" s="182" t="s">
        <v>777</v>
      </c>
      <c r="AU103" s="182" t="s">
        <v>777</v>
      </c>
      <c r="AV103" s="182" t="s">
        <v>777</v>
      </c>
      <c r="AW103" s="182" t="s">
        <v>777</v>
      </c>
      <c r="AX103" s="182" t="s">
        <v>777</v>
      </c>
      <c r="AY103" s="182" t="s">
        <v>777</v>
      </c>
      <c r="AZ103" s="182" t="s">
        <v>777</v>
      </c>
      <c r="BA103" s="182" t="s">
        <v>777</v>
      </c>
      <c r="BB103" s="182" t="s">
        <v>777</v>
      </c>
      <c r="BC103" s="182" t="s">
        <v>777</v>
      </c>
      <c r="BD103" s="182" t="s">
        <v>777</v>
      </c>
      <c r="BE103" s="60"/>
    </row>
    <row r="104" spans="1:57" ht="159.75" customHeight="1">
      <c r="A104" s="320">
        <v>13</v>
      </c>
      <c r="B104" s="137" t="s">
        <v>598</v>
      </c>
      <c r="C104" s="135" t="s">
        <v>1378</v>
      </c>
      <c r="D104" s="137" t="s">
        <v>454</v>
      </c>
      <c r="E104" s="282" t="s">
        <v>777</v>
      </c>
      <c r="F104" s="135" t="s">
        <v>806</v>
      </c>
      <c r="G104" s="347" t="s">
        <v>1380</v>
      </c>
      <c r="H104" s="347" t="s">
        <v>777</v>
      </c>
      <c r="I104" s="285" t="s">
        <v>1381</v>
      </c>
      <c r="J104" s="285">
        <v>6605400</v>
      </c>
      <c r="K104" s="287" t="s">
        <v>1382</v>
      </c>
      <c r="L104" s="347" t="s">
        <v>777</v>
      </c>
      <c r="M104" s="347" t="s">
        <v>777</v>
      </c>
      <c r="N104" s="347" t="s">
        <v>777</v>
      </c>
      <c r="O104" s="347" t="s">
        <v>777</v>
      </c>
      <c r="P104" s="347" t="s">
        <v>777</v>
      </c>
      <c r="Q104" s="347" t="s">
        <v>777</v>
      </c>
      <c r="R104" s="347" t="s">
        <v>777</v>
      </c>
      <c r="S104" s="347" t="s">
        <v>777</v>
      </c>
      <c r="T104" s="347" t="s">
        <v>777</v>
      </c>
      <c r="U104" s="347" t="s">
        <v>777</v>
      </c>
      <c r="V104" s="347" t="s">
        <v>777</v>
      </c>
      <c r="W104" s="347" t="s">
        <v>777</v>
      </c>
      <c r="X104" s="347" t="s">
        <v>777</v>
      </c>
      <c r="Y104" s="347" t="s">
        <v>777</v>
      </c>
      <c r="Z104" s="347" t="s">
        <v>777</v>
      </c>
      <c r="AA104" s="347" t="s">
        <v>777</v>
      </c>
      <c r="AB104" s="347" t="s">
        <v>777</v>
      </c>
      <c r="AC104" s="347" t="s">
        <v>777</v>
      </c>
      <c r="AD104" s="347" t="s">
        <v>777</v>
      </c>
      <c r="AE104" s="347" t="s">
        <v>777</v>
      </c>
      <c r="AF104" s="347" t="s">
        <v>777</v>
      </c>
      <c r="AG104" s="347" t="s">
        <v>777</v>
      </c>
      <c r="AH104" s="347" t="s">
        <v>777</v>
      </c>
      <c r="AI104" s="347" t="s">
        <v>777</v>
      </c>
      <c r="AJ104" s="347" t="s">
        <v>777</v>
      </c>
      <c r="AK104" s="345" t="s">
        <v>1473</v>
      </c>
      <c r="AL104" s="343"/>
      <c r="AM104" s="335">
        <v>44013</v>
      </c>
      <c r="AN104" s="335">
        <v>44166</v>
      </c>
      <c r="AO104" s="346" t="s">
        <v>1474</v>
      </c>
      <c r="AP104" s="346" t="s">
        <v>1475</v>
      </c>
      <c r="AQ104" s="338">
        <v>345</v>
      </c>
      <c r="AR104" s="341">
        <v>335</v>
      </c>
      <c r="AS104" s="344">
        <f>335/345</f>
        <v>0.97101449275362317</v>
      </c>
      <c r="AT104" s="345" t="s">
        <v>1476</v>
      </c>
      <c r="AU104" s="348" t="s">
        <v>1477</v>
      </c>
      <c r="AV104" s="348" t="s">
        <v>1478</v>
      </c>
      <c r="AW104" s="349" t="s">
        <v>1479</v>
      </c>
      <c r="AX104" s="338">
        <v>7850</v>
      </c>
      <c r="AY104" s="338" t="s">
        <v>1480</v>
      </c>
      <c r="AZ104" s="338" t="s">
        <v>1481</v>
      </c>
      <c r="BA104" s="350">
        <v>6035725026</v>
      </c>
      <c r="BB104" s="351">
        <f>+(337044704/BA104)</f>
        <v>5.5841626738812274E-2</v>
      </c>
      <c r="BC104" s="350">
        <v>327275292</v>
      </c>
      <c r="BD104" s="349" t="s">
        <v>1482</v>
      </c>
      <c r="BE104" s="342"/>
    </row>
    <row r="105" spans="1:57" ht="115.5" customHeight="1">
      <c r="A105" s="320" t="s">
        <v>1379</v>
      </c>
      <c r="B105" s="137" t="s">
        <v>598</v>
      </c>
      <c r="C105" s="135" t="s">
        <v>1378</v>
      </c>
      <c r="D105" s="137" t="s">
        <v>454</v>
      </c>
      <c r="E105" s="282" t="s">
        <v>777</v>
      </c>
      <c r="F105" s="135" t="s">
        <v>806</v>
      </c>
      <c r="G105" s="347" t="s">
        <v>1380</v>
      </c>
      <c r="H105" s="347" t="s">
        <v>777</v>
      </c>
      <c r="I105" s="286" t="s">
        <v>1383</v>
      </c>
      <c r="J105" s="286">
        <v>6605400</v>
      </c>
      <c r="K105" s="287" t="s">
        <v>1384</v>
      </c>
      <c r="L105" s="347" t="s">
        <v>777</v>
      </c>
      <c r="M105" s="347" t="s">
        <v>777</v>
      </c>
      <c r="N105" s="347" t="s">
        <v>777</v>
      </c>
      <c r="O105" s="347" t="s">
        <v>777</v>
      </c>
      <c r="P105" s="347" t="s">
        <v>777</v>
      </c>
      <c r="Q105" s="347" t="s">
        <v>777</v>
      </c>
      <c r="R105" s="347" t="s">
        <v>777</v>
      </c>
      <c r="S105" s="347" t="s">
        <v>777</v>
      </c>
      <c r="T105" s="347" t="s">
        <v>777</v>
      </c>
      <c r="U105" s="347" t="s">
        <v>777</v>
      </c>
      <c r="V105" s="347" t="s">
        <v>777</v>
      </c>
      <c r="W105" s="347" t="s">
        <v>777</v>
      </c>
      <c r="X105" s="347" t="s">
        <v>777</v>
      </c>
      <c r="Y105" s="347" t="s">
        <v>777</v>
      </c>
      <c r="Z105" s="347" t="s">
        <v>777</v>
      </c>
      <c r="AA105" s="347" t="s">
        <v>777</v>
      </c>
      <c r="AB105" s="347" t="s">
        <v>777</v>
      </c>
      <c r="AC105" s="347" t="s">
        <v>777</v>
      </c>
      <c r="AD105" s="347" t="s">
        <v>777</v>
      </c>
      <c r="AE105" s="347" t="s">
        <v>777</v>
      </c>
      <c r="AF105" s="347" t="s">
        <v>777</v>
      </c>
      <c r="AG105" s="347" t="s">
        <v>777</v>
      </c>
      <c r="AH105" s="347" t="s">
        <v>777</v>
      </c>
      <c r="AI105" s="347" t="s">
        <v>777</v>
      </c>
      <c r="AJ105" s="347" t="s">
        <v>777</v>
      </c>
      <c r="AK105" s="345" t="s">
        <v>1483</v>
      </c>
      <c r="AL105" s="343"/>
      <c r="AM105" s="335">
        <v>44105</v>
      </c>
      <c r="AN105" s="335">
        <v>44196</v>
      </c>
      <c r="AO105" s="338" t="s">
        <v>1484</v>
      </c>
      <c r="AP105" s="345" t="s">
        <v>1485</v>
      </c>
      <c r="AQ105" s="343">
        <v>2</v>
      </c>
      <c r="AR105" s="340">
        <v>0</v>
      </c>
      <c r="AS105" s="340">
        <v>0</v>
      </c>
      <c r="AT105" s="338" t="s">
        <v>1476</v>
      </c>
      <c r="AU105" s="348" t="s">
        <v>1477</v>
      </c>
      <c r="AV105" s="348" t="s">
        <v>1478</v>
      </c>
      <c r="AW105" s="349" t="s">
        <v>1486</v>
      </c>
      <c r="AX105" s="343">
        <v>7851</v>
      </c>
      <c r="AY105" s="338" t="s">
        <v>1487</v>
      </c>
      <c r="AZ105" s="338" t="s">
        <v>1488</v>
      </c>
      <c r="BA105" s="352">
        <v>3051820143</v>
      </c>
      <c r="BB105" s="353">
        <f>+(1017273381/BA105)</f>
        <v>0.33333333333333331</v>
      </c>
      <c r="BC105" s="350">
        <v>0</v>
      </c>
      <c r="BD105" s="349" t="s">
        <v>1489</v>
      </c>
      <c r="BE105" s="342"/>
    </row>
    <row r="106" spans="1:57" ht="240">
      <c r="A106" s="320" t="s">
        <v>1427</v>
      </c>
      <c r="B106" s="333" t="s">
        <v>457</v>
      </c>
      <c r="C106" s="326" t="s">
        <v>465</v>
      </c>
      <c r="D106" s="333" t="s">
        <v>454</v>
      </c>
      <c r="E106" s="333"/>
      <c r="F106" s="326" t="s">
        <v>761</v>
      </c>
      <c r="G106" s="326" t="s">
        <v>466</v>
      </c>
      <c r="H106" s="326" t="s">
        <v>467</v>
      </c>
      <c r="I106" s="334" t="s">
        <v>1266</v>
      </c>
      <c r="J106" s="334">
        <v>3103061084</v>
      </c>
      <c r="K106" s="337" t="s">
        <v>1267</v>
      </c>
      <c r="L106" s="327"/>
      <c r="M106" s="327"/>
      <c r="N106" s="326"/>
      <c r="O106" s="326"/>
      <c r="P106" s="328"/>
      <c r="Q106" s="328"/>
      <c r="R106" s="328"/>
      <c r="S106" s="328"/>
      <c r="T106" s="329"/>
      <c r="U106" s="330"/>
      <c r="V106" s="329"/>
      <c r="W106" s="329"/>
      <c r="X106" s="329"/>
      <c r="Y106" s="329"/>
      <c r="Z106" s="331"/>
      <c r="AA106" s="329"/>
      <c r="AB106" s="325"/>
      <c r="AC106" s="325"/>
      <c r="AD106" s="325"/>
      <c r="AE106" s="326"/>
      <c r="AF106" s="326"/>
      <c r="AG106" s="325"/>
      <c r="AH106" s="332"/>
      <c r="AI106" s="332"/>
      <c r="AJ106" s="332"/>
      <c r="AK106" s="338" t="s">
        <v>1445</v>
      </c>
      <c r="AL106" s="304"/>
      <c r="AM106" s="324">
        <v>44013</v>
      </c>
      <c r="AN106" s="324">
        <v>44196</v>
      </c>
      <c r="AO106" s="319" t="s">
        <v>1446</v>
      </c>
      <c r="AP106" s="323" t="s">
        <v>1447</v>
      </c>
      <c r="AQ106" s="318">
        <v>3.7999999999999999E-2</v>
      </c>
      <c r="AR106" s="307" t="s">
        <v>777</v>
      </c>
      <c r="AS106" s="307" t="s">
        <v>777</v>
      </c>
      <c r="AT106" s="319" t="s">
        <v>1186</v>
      </c>
      <c r="AU106" s="319" t="s">
        <v>1448</v>
      </c>
      <c r="AV106" s="319" t="s">
        <v>1449</v>
      </c>
      <c r="AW106" s="319" t="s">
        <v>1450</v>
      </c>
      <c r="AX106" s="319">
        <v>7828</v>
      </c>
      <c r="AY106" s="319" t="s">
        <v>1451</v>
      </c>
      <c r="AZ106" s="319" t="s">
        <v>1452</v>
      </c>
      <c r="BA106" s="321">
        <v>1388426420</v>
      </c>
      <c r="BB106" s="317" t="s">
        <v>1453</v>
      </c>
      <c r="BC106" s="319" t="s">
        <v>777</v>
      </c>
      <c r="BD106" s="319" t="s">
        <v>777</v>
      </c>
      <c r="BE106" s="316" t="s">
        <v>1454</v>
      </c>
    </row>
    <row r="107" spans="1:57" ht="195">
      <c r="A107" s="320" t="s">
        <v>1427</v>
      </c>
      <c r="B107" s="333" t="s">
        <v>457</v>
      </c>
      <c r="C107" s="326" t="s">
        <v>465</v>
      </c>
      <c r="D107" s="333" t="s">
        <v>454</v>
      </c>
      <c r="E107" s="333"/>
      <c r="F107" s="326" t="s">
        <v>761</v>
      </c>
      <c r="G107" s="326" t="s">
        <v>466</v>
      </c>
      <c r="H107" s="326" t="s">
        <v>467</v>
      </c>
      <c r="I107" s="334" t="s">
        <v>1266</v>
      </c>
      <c r="J107" s="334">
        <v>3103061084</v>
      </c>
      <c r="K107" s="337" t="s">
        <v>1267</v>
      </c>
      <c r="L107" s="327"/>
      <c r="M107" s="327"/>
      <c r="N107" s="326"/>
      <c r="O107" s="326"/>
      <c r="P107" s="328"/>
      <c r="Q107" s="328"/>
      <c r="R107" s="328"/>
      <c r="S107" s="328"/>
      <c r="T107" s="329"/>
      <c r="U107" s="330"/>
      <c r="V107" s="329"/>
      <c r="W107" s="329"/>
      <c r="X107" s="329"/>
      <c r="Y107" s="329"/>
      <c r="Z107" s="331"/>
      <c r="AA107" s="329"/>
      <c r="AB107" s="325"/>
      <c r="AC107" s="325"/>
      <c r="AD107" s="325"/>
      <c r="AE107" s="326"/>
      <c r="AF107" s="326"/>
      <c r="AG107" s="325"/>
      <c r="AH107" s="332"/>
      <c r="AI107" s="332"/>
      <c r="AJ107" s="332"/>
      <c r="AK107" s="319" t="s">
        <v>1455</v>
      </c>
      <c r="AL107" s="304"/>
      <c r="AM107" s="324">
        <v>44013</v>
      </c>
      <c r="AN107" s="324">
        <v>44196</v>
      </c>
      <c r="AO107" s="319" t="s">
        <v>1456</v>
      </c>
      <c r="AP107" s="323" t="s">
        <v>1457</v>
      </c>
      <c r="AQ107" s="311">
        <v>0.1</v>
      </c>
      <c r="AR107" s="307" t="s">
        <v>777</v>
      </c>
      <c r="AS107" s="307" t="s">
        <v>777</v>
      </c>
      <c r="AT107" s="319" t="s">
        <v>1186</v>
      </c>
      <c r="AU107" s="319" t="s">
        <v>1448</v>
      </c>
      <c r="AV107" s="319" t="s">
        <v>1449</v>
      </c>
      <c r="AW107" s="319" t="s">
        <v>1458</v>
      </c>
      <c r="AX107" s="319">
        <v>7828</v>
      </c>
      <c r="AY107" s="319" t="s">
        <v>1451</v>
      </c>
      <c r="AZ107" s="319" t="s">
        <v>1459</v>
      </c>
      <c r="BA107" s="321">
        <v>1414848608</v>
      </c>
      <c r="BB107" s="317" t="s">
        <v>1453</v>
      </c>
      <c r="BC107" s="319" t="s">
        <v>777</v>
      </c>
      <c r="BD107" s="319" t="s">
        <v>777</v>
      </c>
      <c r="BE107" s="316" t="s">
        <v>1454</v>
      </c>
    </row>
    <row r="108" spans="1:57" ht="225">
      <c r="A108" s="320" t="s">
        <v>1427</v>
      </c>
      <c r="B108" s="333" t="s">
        <v>457</v>
      </c>
      <c r="C108" s="326" t="s">
        <v>465</v>
      </c>
      <c r="D108" s="333" t="s">
        <v>454</v>
      </c>
      <c r="E108" s="333"/>
      <c r="F108" s="326" t="s">
        <v>761</v>
      </c>
      <c r="G108" s="326" t="s">
        <v>466</v>
      </c>
      <c r="H108" s="326" t="s">
        <v>467</v>
      </c>
      <c r="I108" s="334" t="s">
        <v>1266</v>
      </c>
      <c r="J108" s="334">
        <v>3103061084</v>
      </c>
      <c r="K108" s="337" t="s">
        <v>1267</v>
      </c>
      <c r="L108" s="327"/>
      <c r="M108" s="327"/>
      <c r="N108" s="326"/>
      <c r="O108" s="326"/>
      <c r="P108" s="328"/>
      <c r="Q108" s="328"/>
      <c r="R108" s="328"/>
      <c r="S108" s="328"/>
      <c r="T108" s="329"/>
      <c r="U108" s="330"/>
      <c r="V108" s="329"/>
      <c r="W108" s="329"/>
      <c r="X108" s="329"/>
      <c r="Y108" s="329"/>
      <c r="Z108" s="331"/>
      <c r="AA108" s="329"/>
      <c r="AB108" s="325"/>
      <c r="AC108" s="325"/>
      <c r="AD108" s="325"/>
      <c r="AE108" s="326"/>
      <c r="AF108" s="326"/>
      <c r="AG108" s="325"/>
      <c r="AH108" s="332"/>
      <c r="AI108" s="332"/>
      <c r="AJ108" s="332"/>
      <c r="AK108" s="319" t="s">
        <v>1460</v>
      </c>
      <c r="AL108" s="304"/>
      <c r="AM108" s="324">
        <v>44013</v>
      </c>
      <c r="AN108" s="324">
        <v>44196</v>
      </c>
      <c r="AO108" s="319" t="s">
        <v>1461</v>
      </c>
      <c r="AP108" s="322" t="s">
        <v>1462</v>
      </c>
      <c r="AQ108" s="319">
        <v>5904</v>
      </c>
      <c r="AR108" s="307" t="s">
        <v>777</v>
      </c>
      <c r="AS108" s="307" t="s">
        <v>777</v>
      </c>
      <c r="AT108" s="319" t="s">
        <v>1186</v>
      </c>
      <c r="AU108" s="319" t="s">
        <v>1448</v>
      </c>
      <c r="AV108" s="319" t="s">
        <v>1463</v>
      </c>
      <c r="AW108" s="319" t="s">
        <v>1450</v>
      </c>
      <c r="AX108" s="319">
        <v>7828</v>
      </c>
      <c r="AY108" s="319" t="s">
        <v>1451</v>
      </c>
      <c r="AZ108" s="319" t="s">
        <v>1464</v>
      </c>
      <c r="BA108" s="321">
        <v>2778853043</v>
      </c>
      <c r="BB108" s="317" t="s">
        <v>1453</v>
      </c>
      <c r="BC108" s="319" t="s">
        <v>777</v>
      </c>
      <c r="BD108" s="319" t="s">
        <v>777</v>
      </c>
      <c r="BE108" s="316" t="s">
        <v>1454</v>
      </c>
    </row>
    <row r="109" spans="1:57" ht="195">
      <c r="A109" s="320" t="s">
        <v>1427</v>
      </c>
      <c r="B109" s="333" t="s">
        <v>457</v>
      </c>
      <c r="C109" s="326" t="s">
        <v>465</v>
      </c>
      <c r="D109" s="333" t="s">
        <v>454</v>
      </c>
      <c r="E109" s="333"/>
      <c r="F109" s="326" t="s">
        <v>761</v>
      </c>
      <c r="G109" s="326" t="s">
        <v>466</v>
      </c>
      <c r="H109" s="326" t="s">
        <v>467</v>
      </c>
      <c r="I109" s="334" t="s">
        <v>1266</v>
      </c>
      <c r="J109" s="334">
        <v>3103061084</v>
      </c>
      <c r="K109" s="337" t="s">
        <v>1267</v>
      </c>
      <c r="L109" s="327"/>
      <c r="M109" s="327"/>
      <c r="N109" s="326"/>
      <c r="O109" s="326"/>
      <c r="P109" s="328"/>
      <c r="Q109" s="328"/>
      <c r="R109" s="328"/>
      <c r="S109" s="328"/>
      <c r="T109" s="329"/>
      <c r="U109" s="330"/>
      <c r="V109" s="329"/>
      <c r="W109" s="329"/>
      <c r="X109" s="329"/>
      <c r="Y109" s="329"/>
      <c r="Z109" s="331"/>
      <c r="AA109" s="329"/>
      <c r="AB109" s="325"/>
      <c r="AC109" s="325"/>
      <c r="AD109" s="325"/>
      <c r="AE109" s="326"/>
      <c r="AF109" s="326"/>
      <c r="AG109" s="325"/>
      <c r="AH109" s="332"/>
      <c r="AI109" s="332"/>
      <c r="AJ109" s="332"/>
      <c r="AK109" s="319" t="s">
        <v>1465</v>
      </c>
      <c r="AL109" s="304"/>
      <c r="AM109" s="324">
        <v>44013</v>
      </c>
      <c r="AN109" s="324">
        <v>44196</v>
      </c>
      <c r="AO109" s="319" t="s">
        <v>1466</v>
      </c>
      <c r="AP109" s="315" t="s">
        <v>1467</v>
      </c>
      <c r="AQ109" s="319">
        <v>1000</v>
      </c>
      <c r="AR109" s="307" t="s">
        <v>777</v>
      </c>
      <c r="AS109" s="307" t="s">
        <v>777</v>
      </c>
      <c r="AT109" s="319" t="s">
        <v>1468</v>
      </c>
      <c r="AU109" s="319" t="s">
        <v>1469</v>
      </c>
      <c r="AV109" s="319" t="s">
        <v>1470</v>
      </c>
      <c r="AW109" s="319" t="s">
        <v>1471</v>
      </c>
      <c r="AX109" s="319">
        <v>7832</v>
      </c>
      <c r="AY109" s="312" t="s">
        <v>1472</v>
      </c>
      <c r="AZ109" s="319" t="s">
        <v>1471</v>
      </c>
      <c r="BA109" s="321">
        <v>2070226345</v>
      </c>
      <c r="BB109" s="317" t="s">
        <v>1453</v>
      </c>
      <c r="BC109" s="319" t="s">
        <v>777</v>
      </c>
      <c r="BD109" s="319" t="s">
        <v>777</v>
      </c>
      <c r="BE109" s="316" t="s">
        <v>1454</v>
      </c>
    </row>
    <row r="110" spans="1:57" ht="140.25">
      <c r="A110" s="320" t="s">
        <v>1427</v>
      </c>
      <c r="B110" s="326" t="s">
        <v>599</v>
      </c>
      <c r="C110" s="326" t="s">
        <v>607</v>
      </c>
      <c r="D110" s="326" t="s">
        <v>1495</v>
      </c>
      <c r="E110" s="326" t="s">
        <v>1496</v>
      </c>
      <c r="F110" s="326" t="s">
        <v>759</v>
      </c>
      <c r="G110" s="326" t="s">
        <v>474</v>
      </c>
      <c r="H110" s="326" t="s">
        <v>467</v>
      </c>
      <c r="I110" s="334" t="s">
        <v>1497</v>
      </c>
      <c r="J110" s="334" t="s">
        <v>1386</v>
      </c>
      <c r="K110" s="334" t="s">
        <v>1498</v>
      </c>
      <c r="L110" s="362">
        <v>44013</v>
      </c>
      <c r="M110" s="362">
        <v>45443</v>
      </c>
      <c r="N110" s="341" t="s">
        <v>1499</v>
      </c>
      <c r="O110" s="361" t="s">
        <v>1500</v>
      </c>
      <c r="P110" s="341"/>
      <c r="Q110" s="341"/>
      <c r="R110" s="341"/>
      <c r="S110" s="341"/>
      <c r="T110" s="341"/>
      <c r="U110" s="341"/>
      <c r="V110" s="341"/>
      <c r="W110" s="341"/>
      <c r="X110" s="341"/>
      <c r="Y110" s="341"/>
      <c r="Z110" s="341"/>
      <c r="AA110" s="341"/>
      <c r="AB110" s="341"/>
      <c r="AC110" s="341"/>
      <c r="AD110" s="341"/>
      <c r="AE110" s="341">
        <v>7772</v>
      </c>
      <c r="AF110" s="341" t="s">
        <v>1501</v>
      </c>
      <c r="AG110" s="341" t="s">
        <v>1502</v>
      </c>
      <c r="AH110" s="361" t="s">
        <v>1503</v>
      </c>
      <c r="AI110" s="341"/>
      <c r="AJ110" s="341"/>
      <c r="AK110" s="338" t="s">
        <v>1504</v>
      </c>
      <c r="AL110" s="343"/>
      <c r="AM110" s="164">
        <v>44013</v>
      </c>
      <c r="AN110" s="357">
        <v>43982</v>
      </c>
      <c r="AO110" s="338" t="s">
        <v>1504</v>
      </c>
      <c r="AP110" s="358" t="s">
        <v>1500</v>
      </c>
      <c r="AQ110" s="338" t="s">
        <v>1505</v>
      </c>
      <c r="AR110" s="340"/>
      <c r="AS110" s="340"/>
      <c r="AT110" s="334" t="s">
        <v>1388</v>
      </c>
      <c r="AU110" s="343"/>
      <c r="AV110" s="338" t="s">
        <v>1506</v>
      </c>
      <c r="AW110" s="343"/>
      <c r="AX110" s="343">
        <v>7772</v>
      </c>
      <c r="AY110" s="338" t="s">
        <v>1501</v>
      </c>
      <c r="AZ110" s="338" t="s">
        <v>1507</v>
      </c>
      <c r="BA110" s="359">
        <v>45</v>
      </c>
      <c r="BB110" s="342"/>
      <c r="BC110" s="342"/>
      <c r="BD110" s="342"/>
      <c r="BE110" s="342"/>
    </row>
    <row r="111" spans="1:57" ht="191.25">
      <c r="A111" s="320" t="s">
        <v>1427</v>
      </c>
      <c r="B111" s="326" t="s">
        <v>599</v>
      </c>
      <c r="C111" s="326" t="s">
        <v>607</v>
      </c>
      <c r="D111" s="326" t="s">
        <v>1495</v>
      </c>
      <c r="E111" s="326" t="s">
        <v>1508</v>
      </c>
      <c r="F111" s="326" t="s">
        <v>759</v>
      </c>
      <c r="G111" s="367" t="s">
        <v>474</v>
      </c>
      <c r="H111" s="360" t="s">
        <v>467</v>
      </c>
      <c r="I111" s="334" t="s">
        <v>1497</v>
      </c>
      <c r="J111" s="334" t="s">
        <v>1386</v>
      </c>
      <c r="K111" s="334" t="s">
        <v>1498</v>
      </c>
      <c r="L111" s="363">
        <v>44013</v>
      </c>
      <c r="M111" s="363">
        <v>45443</v>
      </c>
      <c r="N111" s="363" t="s">
        <v>1509</v>
      </c>
      <c r="O111" s="363" t="s">
        <v>1510</v>
      </c>
      <c r="P111" s="326"/>
      <c r="Q111" s="363"/>
      <c r="R111" s="363"/>
      <c r="S111" s="363"/>
      <c r="T111" s="363"/>
      <c r="U111" s="363"/>
      <c r="V111" s="363"/>
      <c r="W111" s="363"/>
      <c r="X111" s="363"/>
      <c r="Y111" s="363"/>
      <c r="Z111" s="363"/>
      <c r="AA111" s="363"/>
      <c r="AB111" s="363"/>
      <c r="AC111" s="363"/>
      <c r="AD111" s="363"/>
      <c r="AE111" s="363">
        <v>7722</v>
      </c>
      <c r="AF111" s="363" t="s">
        <v>1511</v>
      </c>
      <c r="AG111" s="363"/>
      <c r="AH111" s="363">
        <v>11015</v>
      </c>
      <c r="AI111" s="363"/>
      <c r="AJ111" s="363"/>
      <c r="AK111" s="338" t="s">
        <v>1512</v>
      </c>
      <c r="AL111" s="343"/>
      <c r="AM111" s="164">
        <v>44013</v>
      </c>
      <c r="AN111" s="357">
        <v>43982</v>
      </c>
      <c r="AO111" s="338" t="s">
        <v>1512</v>
      </c>
      <c r="AP111" s="358" t="s">
        <v>1510</v>
      </c>
      <c r="AQ111" s="338" t="s">
        <v>1514</v>
      </c>
      <c r="AR111" s="360"/>
      <c r="AS111" s="340"/>
      <c r="AT111" s="334" t="s">
        <v>1388</v>
      </c>
      <c r="AU111" s="343"/>
      <c r="AV111" s="338" t="s">
        <v>1513</v>
      </c>
      <c r="AW111" s="343"/>
      <c r="AX111" s="343">
        <v>7722</v>
      </c>
      <c r="AY111" s="338" t="s">
        <v>1511</v>
      </c>
      <c r="AZ111" s="219" t="s">
        <v>1515</v>
      </c>
      <c r="BA111" s="213" t="s">
        <v>1516</v>
      </c>
      <c r="BB111" s="342"/>
      <c r="BC111" s="342"/>
      <c r="BD111" s="342"/>
      <c r="BE111" s="342"/>
    </row>
  </sheetData>
  <autoFilter ref="A10:BE109"/>
  <mergeCells count="61">
    <mergeCell ref="BD70:BD73"/>
    <mergeCell ref="BE70:BE73"/>
    <mergeCell ref="AT74:AT75"/>
    <mergeCell ref="AU74:AU75"/>
    <mergeCell ref="AV74:AV75"/>
    <mergeCell ref="AW74:AW75"/>
    <mergeCell ref="AX74:AX75"/>
    <mergeCell ref="AY74:AY75"/>
    <mergeCell ref="AZ74:AZ75"/>
    <mergeCell ref="BA74:BA75"/>
    <mergeCell ref="BB74:BB75"/>
    <mergeCell ref="BC74:BC75"/>
    <mergeCell ref="BD74:BD75"/>
    <mergeCell ref="BE74:BE75"/>
    <mergeCell ref="AY70:AY73"/>
    <mergeCell ref="AZ70:AZ73"/>
    <mergeCell ref="BA70:BA73"/>
    <mergeCell ref="BB70:BB73"/>
    <mergeCell ref="BC70:BC73"/>
    <mergeCell ref="AT70:AT73"/>
    <mergeCell ref="AU70:AU73"/>
    <mergeCell ref="AV70:AV73"/>
    <mergeCell ref="AW70:AW73"/>
    <mergeCell ref="AX70:AX73"/>
    <mergeCell ref="AK74:AK75"/>
    <mergeCell ref="AM74:AM75"/>
    <mergeCell ref="AN74:AN75"/>
    <mergeCell ref="AO74:AO75"/>
    <mergeCell ref="AQ74:AQ75"/>
    <mergeCell ref="AP74:AP75"/>
    <mergeCell ref="AK70:AK73"/>
    <mergeCell ref="AM70:AM73"/>
    <mergeCell ref="AN70:AN73"/>
    <mergeCell ref="AO70:AO73"/>
    <mergeCell ref="AQ70:AQ73"/>
    <mergeCell ref="AP70:AP73"/>
    <mergeCell ref="A9:A10"/>
    <mergeCell ref="A7:A8"/>
    <mergeCell ref="AM9:AN9"/>
    <mergeCell ref="F1:AJ6"/>
    <mergeCell ref="D2:E2"/>
    <mergeCell ref="D3:E3"/>
    <mergeCell ref="D4:E4"/>
    <mergeCell ref="B5:C5"/>
    <mergeCell ref="AK9:AL9"/>
    <mergeCell ref="BE7:BE10"/>
    <mergeCell ref="AX9:BD9"/>
    <mergeCell ref="B7:Z8"/>
    <mergeCell ref="AB7:AD8"/>
    <mergeCell ref="AE7:AJ8"/>
    <mergeCell ref="B9:D9"/>
    <mergeCell ref="AE9:AJ9"/>
    <mergeCell ref="F9:K9"/>
    <mergeCell ref="L9:M9"/>
    <mergeCell ref="N9:S9"/>
    <mergeCell ref="T9:AA9"/>
    <mergeCell ref="AB9:AD9"/>
    <mergeCell ref="AK7:BD8"/>
    <mergeCell ref="AT9:AW9"/>
    <mergeCell ref="AO9:AQ9"/>
    <mergeCell ref="AR9:AS9"/>
  </mergeCells>
  <conditionalFormatting sqref="AH22">
    <cfRule type="duplicateValues" dxfId="83" priority="61" stopIfTrue="1"/>
  </conditionalFormatting>
  <conditionalFormatting sqref="AH22">
    <cfRule type="duplicateValues" dxfId="82" priority="60" stopIfTrue="1"/>
  </conditionalFormatting>
  <conditionalFormatting sqref="AH28">
    <cfRule type="duplicateValues" dxfId="81" priority="57" stopIfTrue="1"/>
  </conditionalFormatting>
  <conditionalFormatting sqref="AH28">
    <cfRule type="duplicateValues" dxfId="80" priority="56" stopIfTrue="1"/>
  </conditionalFormatting>
  <conditionalFormatting sqref="AH29">
    <cfRule type="duplicateValues" dxfId="79" priority="55" stopIfTrue="1"/>
  </conditionalFormatting>
  <conditionalFormatting sqref="AH29">
    <cfRule type="duplicateValues" dxfId="78" priority="54" stopIfTrue="1"/>
  </conditionalFormatting>
  <conditionalFormatting sqref="AH77">
    <cfRule type="duplicateValues" dxfId="77" priority="53" stopIfTrue="1"/>
  </conditionalFormatting>
  <conditionalFormatting sqref="AH77">
    <cfRule type="duplicateValues" dxfId="76" priority="52" stopIfTrue="1"/>
  </conditionalFormatting>
  <conditionalFormatting sqref="E64">
    <cfRule type="duplicateValues" dxfId="75" priority="50"/>
    <cfRule type="duplicateValues" dxfId="74" priority="51"/>
  </conditionalFormatting>
  <conditionalFormatting sqref="AG64">
    <cfRule type="duplicateValues" dxfId="73" priority="44"/>
    <cfRule type="duplicateValues" dxfId="72" priority="45"/>
  </conditionalFormatting>
  <conditionalFormatting sqref="N64">
    <cfRule type="duplicateValues" dxfId="71" priority="42"/>
    <cfRule type="duplicateValues" dxfId="70" priority="43"/>
  </conditionalFormatting>
  <conditionalFormatting sqref="O64">
    <cfRule type="duplicateValues" dxfId="69" priority="40"/>
    <cfRule type="duplicateValues" dxfId="68" priority="41"/>
  </conditionalFormatting>
  <conditionalFormatting sqref="AG64">
    <cfRule type="duplicateValues" dxfId="67" priority="46"/>
    <cfRule type="duplicateValues" dxfId="66" priority="47"/>
  </conditionalFormatting>
  <conditionalFormatting sqref="AG39">
    <cfRule type="duplicateValues" dxfId="65" priority="30"/>
    <cfRule type="duplicateValues" dxfId="64" priority="31"/>
  </conditionalFormatting>
  <conditionalFormatting sqref="AG40">
    <cfRule type="duplicateValues" dxfId="63" priority="28"/>
    <cfRule type="duplicateValues" dxfId="62" priority="29"/>
  </conditionalFormatting>
  <conditionalFormatting sqref="AG46">
    <cfRule type="duplicateValues" dxfId="61" priority="27" stopIfTrue="1"/>
  </conditionalFormatting>
  <conditionalFormatting sqref="AI46">
    <cfRule type="duplicateValues" dxfId="60" priority="25" stopIfTrue="1"/>
  </conditionalFormatting>
  <conditionalFormatting sqref="AH46">
    <cfRule type="duplicateValues" dxfId="59" priority="24" stopIfTrue="1"/>
  </conditionalFormatting>
  <conditionalFormatting sqref="AI47">
    <cfRule type="duplicateValues" dxfId="58" priority="22" stopIfTrue="1"/>
  </conditionalFormatting>
  <conditionalFormatting sqref="AH47">
    <cfRule type="duplicateValues" dxfId="57" priority="21" stopIfTrue="1"/>
  </conditionalFormatting>
  <conditionalFormatting sqref="AH48">
    <cfRule type="duplicateValues" dxfId="56" priority="20" stopIfTrue="1"/>
  </conditionalFormatting>
  <conditionalFormatting sqref="AI48">
    <cfRule type="duplicateValues" dxfId="55" priority="19" stopIfTrue="1"/>
  </conditionalFormatting>
  <conditionalFormatting sqref="AG20">
    <cfRule type="duplicateValues" dxfId="54" priority="10"/>
    <cfRule type="duplicateValues" dxfId="53" priority="11"/>
  </conditionalFormatting>
  <conditionalFormatting sqref="AG21">
    <cfRule type="duplicateValues" dxfId="52" priority="8"/>
    <cfRule type="duplicateValues" dxfId="51" priority="9"/>
  </conditionalFormatting>
  <conditionalFormatting sqref="AG91">
    <cfRule type="duplicateValues" dxfId="50" priority="6"/>
    <cfRule type="duplicateValues" dxfId="49" priority="7"/>
  </conditionalFormatting>
  <conditionalFormatting sqref="AJ46:AL46">
    <cfRule type="duplicateValues" dxfId="48" priority="63" stopIfTrue="1"/>
  </conditionalFormatting>
  <conditionalFormatting sqref="AJ47">
    <cfRule type="duplicateValues" dxfId="47" priority="64" stopIfTrue="1"/>
  </conditionalFormatting>
  <conditionalFormatting sqref="AJ48">
    <cfRule type="duplicateValues" dxfId="46" priority="65" stopIfTrue="1"/>
  </conditionalFormatting>
  <conditionalFormatting sqref="AG27">
    <cfRule type="duplicateValues" dxfId="45" priority="5" stopIfTrue="1"/>
  </conditionalFormatting>
  <conditionalFormatting sqref="AH27">
    <cfRule type="duplicateValues" dxfId="44" priority="4" stopIfTrue="1"/>
  </conditionalFormatting>
  <conditionalFormatting sqref="AH27">
    <cfRule type="duplicateValues" dxfId="43" priority="3" stopIfTrue="1"/>
  </conditionalFormatting>
  <conditionalFormatting sqref="AL47">
    <cfRule type="duplicateValues" dxfId="42" priority="2" stopIfTrue="1"/>
  </conditionalFormatting>
  <conditionalFormatting sqref="AL48">
    <cfRule type="duplicateValues" dxfId="41" priority="1" stopIfTrue="1"/>
  </conditionalFormatting>
  <dataValidations xWindow="1050" yWindow="244" count="45">
    <dataValidation allowBlank="1" showInputMessage="1" showErrorMessage="1" prompt="PRESUPUESTO EJECUTADO AL CORTE DEL INFORME: Ingrese el presupuesto ejecutado al periodo del reporte. Debe coincidir con herramienta financiera." sqref="AH42:AI42 AL41:AL42 AJ41:AJ42 AH46:AJ48 AK46:AL46 AL47:AL48"/>
    <dataValidation allowBlank="1" showInputMessage="1" showErrorMessage="1" prompt="Número de adultos formados más no certificados. Esto conforme al indicador." sqref="T68"/>
    <dataValidation allowBlank="1" showInputMessage="1" showErrorMessage="1" prompt="El presupuesto programado incluye todos los grupos etáreos dentro de la meta Formar 10.000 ciudadanos." sqref="AH68"/>
    <dataValidation allowBlank="1" showInputMessage="1" showErrorMessage="1" prompt="Por favor elegir la categoría que estructura la pp o el plan de acciones afirmativas_x000a_" sqref="B11 B58:B61 B37 B106:B109"/>
    <dataValidation type="list" allowBlank="1" showInputMessage="1" showErrorMessage="1" promptTitle="¡Recuerde!" prompt="Elegir la política pública o plan de acciones afirmativas._x000a_" sqref="D2">
      <formula1>Política_Pública</formula1>
    </dataValidation>
    <dataValidation allowBlank="1" showInputMessage="1" showErrorMessage="1" prompt="Elija de acuerdo a la categoría anterior_x000a_" sqref="C11 C58:C61 C37 C106:C109"/>
    <dataValidation allowBlank="1" showInputMessage="1" showErrorMessage="1" prompt="Describa las acciones que desarrollan los componentes de la PP o Plan de Acciones Afirmativas" sqref="E11 E58:E61 E37 AK37 E106:E109"/>
    <dataValidation allowBlank="1" showInputMessage="1" showErrorMessage="1" prompt="Escriba el nombre del profesional que diligencia la matriz _x000a_" sqref="D4"/>
    <dataValidation allowBlank="1" showInputMessage="1" showErrorMessage="1" prompt="Escriba el nombre de la Entidad qué hizo el reporte_x000a_" sqref="D3"/>
    <dataValidation allowBlank="1" showInputMessage="1" showErrorMessage="1" prompt="Por favor elegir de acuerdo a la categoría anterior, el objetivo o componente que desarrolla la categoría._x000a_" sqref="D11 D58:D61 D37 D104:D109"/>
    <dataValidation type="date" operator="greaterThan" allowBlank="1" showInputMessage="1" showErrorMessage="1" prompt="Escriba la fecha en formato DD-MM-AA_x000a_" sqref="D5">
      <formula1>32874</formula1>
    </dataValidation>
    <dataValidation allowBlank="1" showInputMessage="1" showErrorMessage="1" prompt="Teniendo en cuenta la fórmula de cálculo de cada indicador, registre el resultado de cada uno para la vigencia." sqref="V11 V37 V106:V109"/>
    <dataValidation allowBlank="1" showInputMessage="1" showErrorMessage="1" prompt="Este avance se calcula en la Dirección de Equidad y Políticas Poblacionales a partir del resultado de cada indicador frente a su meta anual." sqref="W11 AA11 AA58:AA61 W58:W61 Y11:Y13 Y55 Y58:Y61 W37 AA37 Y37 W106:W109 AA106:AA109 Y106:Y109"/>
    <dataValidation allowBlank="1" showInputMessage="1" showErrorMessage="1" prompt=" Este avance se calcula en la Dirección de Equidad y Políticas Poblacionales a partir del resultado de cada indicador frente a su meta anual." sqref="U11 U58:U61 U37 U106:U109"/>
    <dataValidation allowBlank="1" showInputMessage="1" showErrorMessage="1" prompt="Teniendo en cuenta la fórmula de cálculo de cada indicador, registre el resultado de cada uno para la vigencia_x000a_" sqref="T11 V58:V61 T58:T61 X58:X61 T37 T106:T109"/>
    <dataValidation allowBlank="1" showInputMessage="1" showErrorMessage="1" prompt="Por favor indique el porcentaje de recursos del proyecto que corresponden a la acción referenciada de esta polìtica o programa._x000a_" sqref="AI11 BB10 AI37 AI106:AI109"/>
    <dataValidation allowBlank="1" showInputMessage="1" showErrorMessage="1" prompt="Por favor diligencie los recursos del proyecto. Si no hay un proyecto asociado, por favor incluya los recursos por funcionamiento (gestión)._x000a_" sqref="AH11 AH60:AQ60 BA10 AH58:AL58 AI59:AQ59 AT58:BD63 AI61:AJ61 AK61:AQ63 AH37 AH106:AH109"/>
    <dataValidation allowBlank="1" showInputMessage="1" showErrorMessage="1" prompt="Por favor diligencie la Meta del proyecto._x000a__x000a_" sqref="AG11 AZ10 AG37 AG106:AG109"/>
    <dataValidation allowBlank="1" showInputMessage="1" showErrorMessage="1" prompt="Diligencia por favor el código o número del proyecto._x000a__x000a_" sqref="AE11 AX10 AE37 AE106:AE109"/>
    <dataValidation allowBlank="1" showInputMessage="1" showErrorMessage="1" prompt="Por favor diligencie el nombre del proyecto o las actividades de funcionamiento con las que se da cumplimiento (gestión)._x000a__x000a__x000a__x000a_" sqref="AF11 AY10 AF37 AF106:AF109"/>
    <dataValidation allowBlank="1" showInputMessage="1" showErrorMessage="1" prompt="Por diligencie las observaciones que considere pertinentes." sqref="BE7"/>
    <dataValidation allowBlank="1" showInputMessage="1" showErrorMessage="1" prompt="Por favor incluya los avances frente  la meta del proyecto de inversión." sqref="BD10"/>
    <dataValidation allowBlank="1" showInputMessage="1" showErrorMessage="1" prompt="Por favor indicar en recursos: presupuesto obligado/ persupuesto asignado" sqref="BC10 AJ11:AL11 AJ37 AL37 AJ106:AJ109"/>
    <dataValidation allowBlank="1" showInputMessage="1" showErrorMessage="1" prompt="Por favor seleccionar el Proyecto de acuerdo al Progama" sqref="AD11 AD60:AD61 AT10:AW10 AD37 AD106:AD109"/>
    <dataValidation allowBlank="1" showInputMessage="1" showErrorMessage="1" prompt="Por favor seleccionar el Programa de acuerdo al Pilar o Eje." sqref="AC11 AC60:AC61 AC37 AC106:AC109"/>
    <dataValidation allowBlank="1" showInputMessage="1" showErrorMessage="1" prompt="Por favor elija el Pilar o Eje del PDD." sqref="AB11 AB60:AB61 AB37 AB106:AB109"/>
    <dataValidation allowBlank="1" showInputMessage="1" showErrorMessage="1" prompt="Teniendo en cuenta la fórmula de cálculo de cada indicador, registre el resultado de cada uno para la vigencia" sqref="X11 Z11:Z103 X37 X106:X109 Z106:Z109"/>
    <dataValidation allowBlank="1" showInputMessage="1" showErrorMessage="1" prompt="Por favor incluya las variables consideradas para el cálculo del indicador tomando como referencia las variables señaladas en la definición de la fórmula. (forma matematica)." sqref="O11:O12 O58:O61 O37 O106:O109"/>
    <dataValidation allowBlank="1" showInputMessage="1" showErrorMessage="1" prompt="Escriba el nombre del indicador. Debe ser claro,apropiado,medible, adecuado y sensible. Recuerde NO formular varios indicadores para la misma acción." sqref="N11 N58:N61 N37 N106:N109"/>
    <dataValidation allowBlank="1" showInputMessage="1" showErrorMessage="1" prompt="Escriba la fecha de inicio de la acción. Formato DD-MM-AAAA" sqref="L11 L37 L106:L109"/>
    <dataValidation allowBlank="1" showInputMessage="1" showErrorMessage="1" prompt="Por favor escriba el correo electrónico de la persona responsable de reportar la información sobre la ejecución de la acción." sqref="K11:K19"/>
    <dataValidation allowBlank="1" showInputMessage="1" showErrorMessage="1" prompt="Por favor escriba el número telefónico de la persona responsable de reportar la información sobre la ejecución de la acción." sqref="J11:J19"/>
    <dataValidation allowBlank="1" showInputMessage="1" showErrorMessage="1" prompt="Escriba el nombre completo de la persona responsable de reportar la ejecución de la acción." sqref="I11:I19"/>
    <dataValidation allowBlank="1" showInputMessage="1" showErrorMessage="1" prompt="Si el reporte de la información no corresponde al Distrito por favor diligencie el nombre completo de quién debe repotar." sqref="H11 H58:H61 H37 H106:H109"/>
    <dataValidation allowBlank="1" showInputMessage="1" showErrorMessage="1" prompt="De acuerdo al Sector elija la entidad responsable de repotar la información." sqref="G11 G58:G61 G106:G109"/>
    <dataValidation allowBlank="1" showInputMessage="1" showErrorMessage="1" prompt="Por favor elija el Sector de la Administración Distrital que está a cargo del reporte de la información sobre el desarrollo de la acción. " sqref="F11 F58:F61 F37 F106:F109"/>
    <dataValidation type="decimal" allowBlank="1" showInputMessage="1" showErrorMessage="1" sqref="AI23:AI26 AI68:AI74 AI92:AI94 AI88 AJ92:AK92 AI96:AI101 AI64 AI12:AI19 AI78">
      <formula1>0</formula1>
      <formula2>100</formula2>
    </dataValidation>
    <dataValidation type="list" allowBlank="1" showInputMessage="1" showErrorMessage="1" sqref="AB92:AB95 AB10 AB12:AB18 AB64:AB90 AB102:AB103 AB41:AB57 AB22:AB36">
      <formula1>_Pilar_Eje</formula1>
    </dataValidation>
    <dataValidation type="list" allowBlank="1" showInputMessage="1" showErrorMessage="1" sqref="B50:B57">
      <formula1>Dimensiones</formula1>
    </dataValidation>
    <dataValidation type="date" operator="greaterThan" allowBlank="1" showInputMessage="1" showErrorMessage="1" sqref="L30:L31 L17:L18 L12:L13 M94 L50:M57 L68:M72 L64:M64 M87 AM36:AN36 AM69:AN69 M27 AM53:AN53 M46:M48 L35:M36 M41 AM49:AN49 L75:M75 L92:M92 L88:M88 AM85:AN86 M77">
      <formula1>42736</formula1>
    </dataValidation>
    <dataValidation type="list" allowBlank="1" showInputMessage="1" showErrorMessage="1" sqref="AC93:AC94 AC68:AC74 AC92:AD92 AC65:AD67 AC95:AD95 AC10:AD10 G10 AC64 AC12:AD18 AC75:AD90 G64:G95 G38:G57 C50:C57 AC102:AD103 G102:G103 AC41:AD57 G12:G36 AC22:AD36 G110:G111">
      <formula1>INDIRECT(B10)</formula1>
    </dataValidation>
    <dataValidation allowBlank="1" showInputMessage="1" showErrorMessage="1" prompt="Escriba la fecha de finalización de la acción. Formato DD-MM-AAAA" sqref="M11:M13 M20:M26 M28:M33 M17:M18 M106:M109 AM12:AN14 AM18:AN19 AM34:AP34 AO35:AP36 M37"/>
    <dataValidation allowBlank="1" showInputMessage="1" showErrorMessage="1" prompt="Escriba la Meta que se tienen programada." sqref="P11:S11 AR58:AS61 P58:S61 AQ11:AS11 P37:S37 AO37:AS37 P106:S109"/>
    <dataValidation allowBlank="1" sqref="I49:K49 I85:K86"/>
    <dataValidation type="list" allowBlank="1" showInputMessage="1" showErrorMessage="1" sqref="G37">
      <formula1>INDIRECT(#REF!)</formula1>
    </dataValidation>
  </dataValidations>
  <hyperlinks>
    <hyperlink ref="K64" r:id="rId1"/>
    <hyperlink ref="K92" r:id="rId2"/>
    <hyperlink ref="K93" r:id="rId3"/>
    <hyperlink ref="K87" r:id="rId4"/>
    <hyperlink ref="K94" r:id="rId5"/>
    <hyperlink ref="J58" r:id="rId6" display="astrid.angulo@idartes.gov.co"/>
    <hyperlink ref="J59" r:id="rId7" display="astrid.angulo@idartes.gov.co"/>
    <hyperlink ref="J60" r:id="rId8" display="astrid.angulo@idartes.gov.co"/>
    <hyperlink ref="J61" r:id="rId9" display="astrid.angulo@idartes.gov.co"/>
    <hyperlink ref="J62" r:id="rId10" display="astrid.angulo@idartes.gov.co"/>
    <hyperlink ref="J63" r:id="rId11" display="astrid.angulo@idartes.gov.co"/>
    <hyperlink ref="K58" r:id="rId12"/>
    <hyperlink ref="K59" r:id="rId13"/>
    <hyperlink ref="K60" r:id="rId14"/>
    <hyperlink ref="K61" r:id="rId15"/>
    <hyperlink ref="K62" r:id="rId16"/>
    <hyperlink ref="K63" r:id="rId17"/>
    <hyperlink ref="K51" r:id="rId18"/>
    <hyperlink ref="K52" r:id="rId19"/>
    <hyperlink ref="K53" r:id="rId20"/>
    <hyperlink ref="K54" r:id="rId21"/>
    <hyperlink ref="K95" r:id="rId22" display="vtorresm1@educacionbogota.gov.co"/>
    <hyperlink ref="K96" r:id="rId23" display="vtorresm1@educacionbogota.gov.co"/>
    <hyperlink ref="K98" r:id="rId24" display="orodriguezl@educacionbogota.gov.co"/>
    <hyperlink ref="K70" r:id="rId25"/>
    <hyperlink ref="K71:K73" r:id="rId26" display="aalmario@participacionbogota.gov.co"/>
    <hyperlink ref="K74" r:id="rId27"/>
    <hyperlink ref="K75" r:id="rId28"/>
    <hyperlink ref="K20" r:id="rId29"/>
    <hyperlink ref="K21" r:id="rId30"/>
    <hyperlink ref="K22" r:id="rId31"/>
    <hyperlink ref="K23" r:id="rId32"/>
    <hyperlink ref="K24" r:id="rId33"/>
    <hyperlink ref="K25" r:id="rId34"/>
    <hyperlink ref="K26" r:id="rId35"/>
    <hyperlink ref="K27" r:id="rId36" display="a1lopez@saludcapital.gov.co"/>
    <hyperlink ref="K28" r:id="rId37"/>
    <hyperlink ref="K29" r:id="rId38"/>
    <hyperlink ref="K30" r:id="rId39"/>
    <hyperlink ref="K31" r:id="rId40"/>
    <hyperlink ref="K32" r:id="rId41"/>
    <hyperlink ref="K33" r:id="rId42"/>
    <hyperlink ref="K35" r:id="rId43" display="a1lopez@saludcapital.gov.co"/>
    <hyperlink ref="K36" r:id="rId44" display="a1lopez@saludcapital.gov.co"/>
    <hyperlink ref="K102" r:id="rId45" display="mmalaver@movilidadbogota.gov.co"/>
    <hyperlink ref="K76" r:id="rId46"/>
    <hyperlink ref="K49" r:id="rId47"/>
    <hyperlink ref="K85" r:id="rId48"/>
    <hyperlink ref="K86" r:id="rId49"/>
    <hyperlink ref="K42" r:id="rId50"/>
    <hyperlink ref="K43:K46" r:id="rId51" display="abadillo@sdmujer.gov.co/nacevedo@sdmujer.gov.co"/>
    <hyperlink ref="K38" r:id="rId52"/>
    <hyperlink ref="K37" r:id="rId53"/>
    <hyperlink ref="K39" r:id="rId54"/>
    <hyperlink ref="K40" r:id="rId55"/>
    <hyperlink ref="K41" r:id="rId56"/>
    <hyperlink ref="K47" r:id="rId57"/>
    <hyperlink ref="K48" r:id="rId58"/>
    <hyperlink ref="K57" r:id="rId59"/>
    <hyperlink ref="K65" r:id="rId60"/>
    <hyperlink ref="K66" r:id="rId61"/>
    <hyperlink ref="K67" r:id="rId62"/>
    <hyperlink ref="K68" r:id="rId63"/>
    <hyperlink ref="K77" r:id="rId64"/>
    <hyperlink ref="K106" r:id="rId65"/>
    <hyperlink ref="K107" r:id="rId66"/>
    <hyperlink ref="K108" r:id="rId67"/>
    <hyperlink ref="K109" r:id="rId68"/>
  </hyperlinks>
  <pageMargins left="0.7" right="0.7" top="0.75" bottom="0.75" header="0.3" footer="0.3"/>
  <pageSetup orientation="portrait" horizontalDpi="300" verticalDpi="300" r:id="rId6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11"/>
  <sheetViews>
    <sheetView tabSelected="1" zoomScale="23" zoomScaleNormal="23" workbookViewId="0">
      <selection activeCell="BD57" sqref="BD57:BE111"/>
    </sheetView>
  </sheetViews>
  <sheetFormatPr baseColWidth="10" defaultColWidth="10.85546875" defaultRowHeight="12.75"/>
  <cols>
    <col min="1" max="1" width="14.140625" style="123" customWidth="1"/>
    <col min="2" max="2" width="12.140625" style="123" customWidth="1"/>
    <col min="3" max="3" width="40.140625" style="123" customWidth="1"/>
    <col min="4" max="4" width="13.7109375" style="123" customWidth="1"/>
    <col min="5" max="5" width="46.28515625" style="123" customWidth="1"/>
    <col min="6" max="6" width="37.42578125" style="123" customWidth="1"/>
    <col min="7" max="7" width="17.42578125" style="123" customWidth="1"/>
    <col min="8" max="8" width="16.28515625" style="123" customWidth="1"/>
    <col min="9" max="9" width="19.42578125" style="123" customWidth="1"/>
    <col min="10" max="10" width="16.7109375" style="123" customWidth="1"/>
    <col min="11" max="11" width="21.28515625" style="123" customWidth="1"/>
    <col min="12" max="12" width="34.42578125" style="123" customWidth="1"/>
    <col min="13" max="13" width="19.7109375" style="123" customWidth="1"/>
    <col min="14" max="14" width="20.42578125" style="123" customWidth="1"/>
    <col min="15" max="15" width="28.42578125" style="123" customWidth="1"/>
    <col min="16" max="16" width="29.28515625" style="123" customWidth="1"/>
    <col min="17" max="17" width="24.7109375" style="123" customWidth="1"/>
    <col min="18" max="18" width="17.140625" style="123" customWidth="1"/>
    <col min="19" max="19" width="19" style="123" customWidth="1"/>
    <col min="20" max="20" width="21" style="123" customWidth="1"/>
    <col min="21" max="21" width="20.42578125" style="123" customWidth="1"/>
    <col min="22" max="22" width="22.28515625" style="123" customWidth="1"/>
    <col min="23" max="23" width="21.7109375" style="123" customWidth="1"/>
    <col min="24" max="25" width="20.42578125" style="123" customWidth="1"/>
    <col min="26" max="26" width="21.42578125" style="123" customWidth="1"/>
    <col min="27" max="27" width="19" style="123" customWidth="1"/>
    <col min="28" max="28" width="19.42578125" style="123" customWidth="1"/>
    <col min="29" max="29" width="26.42578125" style="123" customWidth="1"/>
    <col min="30" max="30" width="24.140625" style="123" customWidth="1"/>
    <col min="31" max="31" width="26.42578125" style="123" customWidth="1"/>
    <col min="32" max="32" width="19.28515625" style="123" customWidth="1"/>
    <col min="33" max="33" width="19" style="123" customWidth="1"/>
    <col min="34" max="34" width="42.28515625" style="123" customWidth="1"/>
    <col min="35" max="35" width="21.140625" style="124" customWidth="1"/>
    <col min="36" max="36" width="18.85546875" style="123" customWidth="1"/>
    <col min="37" max="37" width="20" style="123" customWidth="1"/>
    <col min="38" max="38" width="42.140625" style="123" customWidth="1"/>
    <col min="39" max="39" width="23.42578125" style="123" customWidth="1"/>
    <col min="40" max="40" width="15.85546875" style="123" customWidth="1"/>
    <col min="41" max="41" width="17.42578125" style="123" customWidth="1"/>
    <col min="42" max="42" width="30.7109375" style="123" customWidth="1"/>
    <col min="43" max="43" width="40.28515625" style="123" customWidth="1"/>
    <col min="44" max="44" width="27.140625" style="123" customWidth="1"/>
    <col min="45" max="45" width="26" style="123" customWidth="1"/>
    <col min="46" max="46" width="25.5703125" style="123" customWidth="1"/>
    <col min="47" max="47" width="29.140625" style="123" customWidth="1"/>
    <col min="48" max="48" width="32.42578125" style="123" customWidth="1"/>
    <col min="49" max="50" width="29.7109375" style="123" customWidth="1"/>
    <col min="51" max="51" width="23.42578125" style="123" customWidth="1"/>
    <col min="52" max="52" width="19.42578125" style="123" customWidth="1"/>
    <col min="53" max="53" width="30.85546875" style="123" customWidth="1"/>
    <col min="54" max="54" width="24.42578125" style="123" customWidth="1"/>
    <col min="55" max="55" width="26.28515625" style="123" customWidth="1"/>
    <col min="56" max="56" width="39.28515625" style="123" customWidth="1"/>
    <col min="57" max="57" width="50.42578125" style="123" customWidth="1"/>
    <col min="58" max="58" width="69.85546875" style="123" customWidth="1"/>
    <col min="59" max="16384" width="10.85546875" style="123"/>
  </cols>
  <sheetData>
    <row r="1" spans="1:58" ht="19.5" customHeight="1">
      <c r="C1" s="368"/>
      <c r="D1" s="368"/>
      <c r="E1" s="169"/>
      <c r="F1" s="642"/>
      <c r="G1" s="647" t="s">
        <v>72</v>
      </c>
      <c r="H1" s="647"/>
      <c r="I1" s="647"/>
      <c r="J1" s="647"/>
      <c r="K1" s="647"/>
      <c r="L1" s="647"/>
      <c r="M1" s="647"/>
      <c r="N1" s="647"/>
      <c r="O1" s="647"/>
      <c r="P1" s="647"/>
      <c r="Q1" s="647"/>
      <c r="R1" s="647"/>
      <c r="S1" s="647"/>
      <c r="T1" s="647"/>
      <c r="U1" s="647"/>
      <c r="V1" s="647"/>
      <c r="W1" s="647"/>
      <c r="X1" s="647"/>
      <c r="Y1" s="647"/>
      <c r="Z1" s="647"/>
      <c r="AA1" s="647"/>
      <c r="AB1" s="647"/>
      <c r="AC1" s="647"/>
      <c r="AD1" s="647"/>
      <c r="AE1" s="647"/>
      <c r="AF1" s="647"/>
      <c r="AG1" s="647"/>
      <c r="AH1" s="647"/>
      <c r="AI1" s="647"/>
      <c r="AJ1" s="647"/>
      <c r="AK1" s="647"/>
      <c r="AL1" s="364"/>
      <c r="AM1" s="364"/>
      <c r="AN1" s="364"/>
      <c r="AO1" s="364"/>
      <c r="AP1" s="364"/>
      <c r="AQ1" s="364"/>
      <c r="AR1" s="364"/>
      <c r="AS1" s="364"/>
      <c r="AT1" s="364"/>
      <c r="AU1" s="41"/>
      <c r="AV1" s="41"/>
      <c r="AW1" s="41"/>
      <c r="AX1" s="41"/>
      <c r="AY1" s="41"/>
      <c r="AZ1" s="41"/>
      <c r="BA1" s="41"/>
      <c r="BB1" s="41"/>
      <c r="BC1" s="41"/>
      <c r="BD1" s="41"/>
      <c r="BE1" s="41"/>
    </row>
    <row r="2" spans="1:58" ht="20.100000000000001" customHeight="1">
      <c r="A2" s="564"/>
      <c r="B2" s="566" t="s">
        <v>76</v>
      </c>
      <c r="C2" s="567"/>
      <c r="D2" s="567"/>
      <c r="E2" s="582" t="s">
        <v>451</v>
      </c>
      <c r="F2" s="643"/>
      <c r="G2" s="647"/>
      <c r="H2" s="647"/>
      <c r="I2" s="647"/>
      <c r="J2" s="647"/>
      <c r="K2" s="647"/>
      <c r="L2" s="647"/>
      <c r="M2" s="647"/>
      <c r="N2" s="647"/>
      <c r="O2" s="647"/>
      <c r="P2" s="647"/>
      <c r="Q2" s="647"/>
      <c r="R2" s="647"/>
      <c r="S2" s="647"/>
      <c r="T2" s="647"/>
      <c r="U2" s="647"/>
      <c r="V2" s="647"/>
      <c r="W2" s="647"/>
      <c r="X2" s="647"/>
      <c r="Y2" s="647"/>
      <c r="Z2" s="647"/>
      <c r="AA2" s="647"/>
      <c r="AB2" s="647"/>
      <c r="AC2" s="647"/>
      <c r="AD2" s="647"/>
      <c r="AE2" s="647"/>
      <c r="AF2" s="647"/>
      <c r="AG2" s="647"/>
      <c r="AH2" s="647"/>
      <c r="AI2" s="647"/>
      <c r="AJ2" s="647"/>
      <c r="AK2" s="647"/>
      <c r="AL2" s="364"/>
      <c r="AM2" s="364"/>
      <c r="AN2" s="364"/>
      <c r="AO2" s="364"/>
      <c r="AP2" s="364"/>
      <c r="AQ2" s="364"/>
      <c r="AR2" s="364"/>
      <c r="AS2" s="364"/>
      <c r="AT2" s="364"/>
      <c r="AU2" s="41"/>
      <c r="AV2" s="41"/>
      <c r="AW2" s="41"/>
      <c r="AX2" s="41"/>
      <c r="AY2" s="41"/>
      <c r="AZ2" s="41"/>
      <c r="BA2" s="41"/>
      <c r="BB2" s="41"/>
      <c r="BC2" s="41"/>
      <c r="BD2" s="41"/>
      <c r="BE2" s="41"/>
    </row>
    <row r="3" spans="1:58" ht="20.100000000000001" customHeight="1">
      <c r="A3" s="564"/>
      <c r="B3" s="566" t="s">
        <v>73</v>
      </c>
      <c r="C3" s="567"/>
      <c r="D3" s="567"/>
      <c r="E3" s="583" t="s">
        <v>841</v>
      </c>
      <c r="F3" s="644"/>
      <c r="G3" s="647"/>
      <c r="H3" s="647"/>
      <c r="I3" s="647"/>
      <c r="J3" s="647"/>
      <c r="K3" s="647"/>
      <c r="L3" s="647"/>
      <c r="M3" s="647"/>
      <c r="N3" s="647"/>
      <c r="O3" s="647"/>
      <c r="P3" s="647"/>
      <c r="Q3" s="647"/>
      <c r="R3" s="647"/>
      <c r="S3" s="647"/>
      <c r="T3" s="647"/>
      <c r="U3" s="647"/>
      <c r="V3" s="647"/>
      <c r="W3" s="647"/>
      <c r="X3" s="647"/>
      <c r="Y3" s="647"/>
      <c r="Z3" s="647"/>
      <c r="AA3" s="647"/>
      <c r="AB3" s="647"/>
      <c r="AC3" s="647"/>
      <c r="AD3" s="647"/>
      <c r="AE3" s="647"/>
      <c r="AF3" s="647"/>
      <c r="AG3" s="647"/>
      <c r="AH3" s="647"/>
      <c r="AI3" s="647"/>
      <c r="AJ3" s="647"/>
      <c r="AK3" s="647"/>
      <c r="AL3" s="364"/>
      <c r="AM3" s="364"/>
      <c r="AN3" s="364"/>
      <c r="AO3" s="364"/>
      <c r="AP3" s="364"/>
      <c r="AQ3" s="364"/>
      <c r="AR3" s="364"/>
      <c r="AS3" s="364"/>
      <c r="AT3" s="364"/>
      <c r="AU3" s="41"/>
      <c r="AV3" s="41"/>
      <c r="AW3" s="41"/>
      <c r="AX3" s="41"/>
      <c r="AY3" s="41"/>
      <c r="AZ3" s="41"/>
      <c r="BA3" s="41"/>
      <c r="BB3" s="41"/>
      <c r="BC3" s="41"/>
      <c r="BD3" s="41"/>
      <c r="BE3" s="41"/>
    </row>
    <row r="4" spans="1:58" ht="20.100000000000001" customHeight="1">
      <c r="A4" s="564"/>
      <c r="B4" s="566" t="s">
        <v>74</v>
      </c>
      <c r="C4" s="567"/>
      <c r="D4" s="567"/>
      <c r="E4" s="584" t="s">
        <v>1135</v>
      </c>
      <c r="F4" s="645"/>
      <c r="G4" s="647"/>
      <c r="H4" s="647"/>
      <c r="I4" s="647"/>
      <c r="J4" s="647"/>
      <c r="K4" s="647"/>
      <c r="L4" s="647"/>
      <c r="M4" s="647"/>
      <c r="N4" s="647"/>
      <c r="O4" s="647"/>
      <c r="P4" s="647"/>
      <c r="Q4" s="647"/>
      <c r="R4" s="647"/>
      <c r="S4" s="647"/>
      <c r="T4" s="647"/>
      <c r="U4" s="647"/>
      <c r="V4" s="647"/>
      <c r="W4" s="647"/>
      <c r="X4" s="647"/>
      <c r="Y4" s="647"/>
      <c r="Z4" s="647"/>
      <c r="AA4" s="647"/>
      <c r="AB4" s="647"/>
      <c r="AC4" s="647"/>
      <c r="AD4" s="647"/>
      <c r="AE4" s="647"/>
      <c r="AF4" s="647"/>
      <c r="AG4" s="647"/>
      <c r="AH4" s="647"/>
      <c r="AI4" s="647"/>
      <c r="AJ4" s="647"/>
      <c r="AK4" s="647"/>
      <c r="AL4" s="364"/>
      <c r="AM4" s="364"/>
      <c r="AN4" s="364"/>
      <c r="AO4" s="364"/>
      <c r="AP4" s="364"/>
      <c r="AQ4" s="364"/>
      <c r="AR4" s="364"/>
      <c r="AS4" s="364"/>
      <c r="AT4" s="364"/>
      <c r="AU4" s="41"/>
      <c r="AV4" s="41"/>
      <c r="AW4" s="41"/>
      <c r="AX4" s="41"/>
      <c r="AY4" s="41"/>
      <c r="AZ4" s="41"/>
      <c r="BA4" s="41"/>
      <c r="BB4" s="41"/>
      <c r="BC4" s="41"/>
      <c r="BD4" s="41"/>
      <c r="BE4" s="41"/>
    </row>
    <row r="5" spans="1:58" ht="20.100000000000001" customHeight="1">
      <c r="A5" s="564"/>
      <c r="B5" s="566" t="s">
        <v>75</v>
      </c>
      <c r="C5" s="567"/>
      <c r="D5" s="567"/>
      <c r="E5" s="555">
        <v>44140</v>
      </c>
      <c r="F5" s="646"/>
      <c r="G5" s="647"/>
      <c r="H5" s="647"/>
      <c r="I5" s="647"/>
      <c r="J5" s="647"/>
      <c r="K5" s="647"/>
      <c r="L5" s="647"/>
      <c r="M5" s="647"/>
      <c r="N5" s="647"/>
      <c r="O5" s="647"/>
      <c r="P5" s="647"/>
      <c r="Q5" s="647"/>
      <c r="R5" s="647"/>
      <c r="S5" s="647"/>
      <c r="T5" s="647"/>
      <c r="U5" s="647"/>
      <c r="V5" s="647"/>
      <c r="W5" s="647"/>
      <c r="X5" s="647"/>
      <c r="Y5" s="647"/>
      <c r="Z5" s="647"/>
      <c r="AA5" s="647"/>
      <c r="AB5" s="647"/>
      <c r="AC5" s="647"/>
      <c r="AD5" s="647"/>
      <c r="AE5" s="647"/>
      <c r="AF5" s="647"/>
      <c r="AG5" s="647"/>
      <c r="AH5" s="647"/>
      <c r="AI5" s="647"/>
      <c r="AJ5" s="647"/>
      <c r="AK5" s="647"/>
      <c r="AL5" s="364"/>
      <c r="AM5" s="364"/>
      <c r="AN5" s="364"/>
      <c r="AO5" s="364"/>
      <c r="AP5" s="364"/>
      <c r="AQ5" s="364"/>
      <c r="AR5" s="364"/>
      <c r="AS5" s="364"/>
      <c r="AT5" s="364"/>
      <c r="AU5" s="41"/>
      <c r="AV5" s="41"/>
      <c r="AW5" s="41"/>
      <c r="AX5" s="41"/>
      <c r="AY5" s="41"/>
      <c r="AZ5" s="41"/>
      <c r="BA5" s="41"/>
      <c r="BB5" s="41"/>
      <c r="BC5" s="41"/>
      <c r="BD5" s="41"/>
      <c r="BE5" s="41"/>
    </row>
    <row r="6" spans="1:58" ht="14.25" customHeight="1">
      <c r="A6" s="564"/>
      <c r="C6" s="41"/>
      <c r="D6" s="41"/>
      <c r="E6" s="41"/>
      <c r="F6" s="41"/>
      <c r="G6" s="647"/>
      <c r="H6" s="647"/>
      <c r="I6" s="647"/>
      <c r="J6" s="647"/>
      <c r="K6" s="647"/>
      <c r="L6" s="647"/>
      <c r="M6" s="647"/>
      <c r="N6" s="647"/>
      <c r="O6" s="647"/>
      <c r="P6" s="647"/>
      <c r="Q6" s="647"/>
      <c r="R6" s="647"/>
      <c r="S6" s="647"/>
      <c r="T6" s="647"/>
      <c r="U6" s="647"/>
      <c r="V6" s="647"/>
      <c r="W6" s="647"/>
      <c r="X6" s="647"/>
      <c r="Y6" s="647"/>
      <c r="Z6" s="647"/>
      <c r="AA6" s="647"/>
      <c r="AB6" s="647"/>
      <c r="AC6" s="647"/>
      <c r="AD6" s="647"/>
      <c r="AE6" s="647"/>
      <c r="AF6" s="647"/>
      <c r="AG6" s="647"/>
      <c r="AH6" s="647"/>
      <c r="AI6" s="647"/>
      <c r="AJ6" s="647"/>
      <c r="AK6" s="647"/>
      <c r="AL6" s="364"/>
      <c r="AM6" s="364"/>
      <c r="AN6" s="364"/>
      <c r="AO6" s="364"/>
      <c r="AP6" s="364"/>
      <c r="AQ6" s="364"/>
      <c r="AR6" s="364"/>
      <c r="AS6" s="364"/>
      <c r="AT6" s="364"/>
      <c r="AU6" s="41"/>
      <c r="AV6" s="41"/>
      <c r="AW6" s="41"/>
      <c r="AX6" s="41"/>
      <c r="AY6" s="41"/>
      <c r="AZ6" s="41"/>
      <c r="BA6" s="41"/>
      <c r="BB6" s="41"/>
      <c r="BC6" s="41"/>
      <c r="BD6" s="41"/>
      <c r="BE6" s="41"/>
    </row>
    <row r="7" spans="1:58" s="166" customFormat="1" ht="15" customHeight="1">
      <c r="A7" s="564"/>
      <c r="B7" s="628" t="s">
        <v>142</v>
      </c>
      <c r="C7" s="629"/>
      <c r="D7" s="629"/>
      <c r="E7" s="629"/>
      <c r="F7" s="629"/>
      <c r="G7" s="629"/>
      <c r="H7" s="629"/>
      <c r="I7" s="629"/>
      <c r="J7" s="629"/>
      <c r="K7" s="629"/>
      <c r="L7" s="629"/>
      <c r="M7" s="629"/>
      <c r="N7" s="629"/>
      <c r="O7" s="629"/>
      <c r="P7" s="629"/>
      <c r="Q7" s="629"/>
      <c r="R7" s="629"/>
      <c r="S7" s="629"/>
      <c r="T7" s="629"/>
      <c r="U7" s="629"/>
      <c r="V7" s="629"/>
      <c r="W7" s="629"/>
      <c r="X7" s="629"/>
      <c r="Y7" s="629"/>
      <c r="Z7" s="629"/>
      <c r="AA7" s="629"/>
      <c r="AB7" s="630"/>
      <c r="AC7" s="617" t="s">
        <v>1089</v>
      </c>
      <c r="AD7" s="618"/>
      <c r="AE7" s="619"/>
      <c r="AF7" s="626" t="s">
        <v>1091</v>
      </c>
      <c r="AG7" s="626"/>
      <c r="AH7" s="626"/>
      <c r="AI7" s="626"/>
      <c r="AJ7" s="626"/>
      <c r="AK7" s="626"/>
      <c r="AL7" s="497" t="s">
        <v>1097</v>
      </c>
      <c r="AM7" s="498"/>
      <c r="AN7" s="498"/>
      <c r="AO7" s="498"/>
      <c r="AP7" s="498"/>
      <c r="AQ7" s="498"/>
      <c r="AR7" s="498"/>
      <c r="AS7" s="498"/>
      <c r="AT7" s="498"/>
      <c r="AU7" s="498"/>
      <c r="AV7" s="498"/>
      <c r="AW7" s="498"/>
      <c r="AX7" s="498"/>
      <c r="AY7" s="498"/>
      <c r="AZ7" s="498"/>
      <c r="BA7" s="498"/>
      <c r="BB7" s="498"/>
      <c r="BC7" s="498"/>
      <c r="BD7" s="498"/>
      <c r="BE7" s="499"/>
      <c r="BF7" s="640" t="s">
        <v>1559</v>
      </c>
    </row>
    <row r="8" spans="1:58" s="166" customFormat="1" ht="15" customHeight="1">
      <c r="A8" s="564"/>
      <c r="B8" s="631"/>
      <c r="C8" s="632"/>
      <c r="D8" s="632"/>
      <c r="E8" s="632"/>
      <c r="F8" s="632"/>
      <c r="G8" s="632"/>
      <c r="H8" s="632"/>
      <c r="I8" s="632"/>
      <c r="J8" s="632"/>
      <c r="K8" s="632"/>
      <c r="L8" s="632"/>
      <c r="M8" s="632"/>
      <c r="N8" s="632"/>
      <c r="O8" s="632"/>
      <c r="P8" s="632"/>
      <c r="Q8" s="632"/>
      <c r="R8" s="632"/>
      <c r="S8" s="632"/>
      <c r="T8" s="632"/>
      <c r="U8" s="632"/>
      <c r="V8" s="632"/>
      <c r="W8" s="632"/>
      <c r="X8" s="632"/>
      <c r="Y8" s="632"/>
      <c r="Z8" s="632"/>
      <c r="AA8" s="632"/>
      <c r="AB8" s="633"/>
      <c r="AC8" s="620"/>
      <c r="AD8" s="621"/>
      <c r="AE8" s="622"/>
      <c r="AF8" s="626"/>
      <c r="AG8" s="626"/>
      <c r="AH8" s="626"/>
      <c r="AI8" s="626"/>
      <c r="AJ8" s="626"/>
      <c r="AK8" s="626"/>
      <c r="AL8" s="500"/>
      <c r="AM8" s="501"/>
      <c r="AN8" s="501"/>
      <c r="AO8" s="501"/>
      <c r="AP8" s="501"/>
      <c r="AQ8" s="501"/>
      <c r="AR8" s="501"/>
      <c r="AS8" s="501"/>
      <c r="AT8" s="501"/>
      <c r="AU8" s="501"/>
      <c r="AV8" s="501"/>
      <c r="AW8" s="501"/>
      <c r="AX8" s="501"/>
      <c r="AY8" s="501"/>
      <c r="AZ8" s="501"/>
      <c r="BA8" s="501"/>
      <c r="BB8" s="501"/>
      <c r="BC8" s="501"/>
      <c r="BD8" s="501"/>
      <c r="BE8" s="502"/>
      <c r="BF8" s="640"/>
    </row>
    <row r="9" spans="1:58" s="166" customFormat="1" ht="44.25" customHeight="1">
      <c r="A9" s="634" t="s">
        <v>1517</v>
      </c>
      <c r="B9" s="635" t="s">
        <v>1518</v>
      </c>
      <c r="C9" s="638" t="s">
        <v>123</v>
      </c>
      <c r="D9" s="638"/>
      <c r="E9" s="638"/>
      <c r="F9" s="639" t="s">
        <v>124</v>
      </c>
      <c r="G9" s="627" t="s">
        <v>449</v>
      </c>
      <c r="H9" s="627"/>
      <c r="I9" s="627"/>
      <c r="J9" s="627"/>
      <c r="K9" s="627"/>
      <c r="L9" s="627"/>
      <c r="M9" s="627" t="s">
        <v>88</v>
      </c>
      <c r="N9" s="627"/>
      <c r="O9" s="627" t="s">
        <v>135</v>
      </c>
      <c r="P9" s="627"/>
      <c r="Q9" s="627"/>
      <c r="R9" s="627"/>
      <c r="S9" s="627"/>
      <c r="T9" s="627"/>
      <c r="U9" s="627" t="s">
        <v>136</v>
      </c>
      <c r="V9" s="627"/>
      <c r="W9" s="627"/>
      <c r="X9" s="627"/>
      <c r="Y9" s="627"/>
      <c r="Z9" s="627"/>
      <c r="AA9" s="627"/>
      <c r="AB9" s="627"/>
      <c r="AC9" s="623"/>
      <c r="AD9" s="624"/>
      <c r="AE9" s="625"/>
      <c r="AF9" s="626"/>
      <c r="AG9" s="626"/>
      <c r="AH9" s="626"/>
      <c r="AI9" s="626"/>
      <c r="AJ9" s="626"/>
      <c r="AK9" s="626"/>
      <c r="AL9" s="580" t="s">
        <v>1097</v>
      </c>
      <c r="AM9" s="581"/>
      <c r="AN9" s="515" t="s">
        <v>1086</v>
      </c>
      <c r="AO9" s="516"/>
      <c r="AP9" s="506" t="s">
        <v>1095</v>
      </c>
      <c r="AQ9" s="507"/>
      <c r="AR9" s="508"/>
      <c r="AS9" s="506" t="s">
        <v>1096</v>
      </c>
      <c r="AT9" s="508"/>
      <c r="AU9" s="503" t="s">
        <v>1073</v>
      </c>
      <c r="AV9" s="504"/>
      <c r="AW9" s="504"/>
      <c r="AX9" s="505"/>
      <c r="AY9" s="490" t="s">
        <v>1090</v>
      </c>
      <c r="AZ9" s="490"/>
      <c r="BA9" s="490"/>
      <c r="BB9" s="490"/>
      <c r="BC9" s="490"/>
      <c r="BD9" s="490"/>
      <c r="BE9" s="490"/>
      <c r="BF9" s="640"/>
    </row>
    <row r="10" spans="1:58" s="167" customFormat="1" ht="115.5" customHeight="1">
      <c r="A10" s="636"/>
      <c r="B10" s="637"/>
      <c r="C10" s="616" t="s">
        <v>1061</v>
      </c>
      <c r="D10" s="616" t="s">
        <v>769</v>
      </c>
      <c r="E10" s="616" t="s">
        <v>770</v>
      </c>
      <c r="F10" s="616" t="s">
        <v>77</v>
      </c>
      <c r="G10" s="616" t="s">
        <v>80</v>
      </c>
      <c r="H10" s="616" t="s">
        <v>448</v>
      </c>
      <c r="I10" s="616" t="s">
        <v>81</v>
      </c>
      <c r="J10" s="161" t="s">
        <v>82</v>
      </c>
      <c r="K10" s="161" t="s">
        <v>83</v>
      </c>
      <c r="L10" s="161" t="s">
        <v>450</v>
      </c>
      <c r="M10" s="616" t="s">
        <v>79</v>
      </c>
      <c r="N10" s="616" t="s">
        <v>78</v>
      </c>
      <c r="O10" s="616" t="s">
        <v>125</v>
      </c>
      <c r="P10" s="616" t="s">
        <v>126</v>
      </c>
      <c r="Q10" s="616" t="s">
        <v>127</v>
      </c>
      <c r="R10" s="616" t="s">
        <v>128</v>
      </c>
      <c r="S10" s="616" t="s">
        <v>129</v>
      </c>
      <c r="T10" s="616" t="s">
        <v>130</v>
      </c>
      <c r="U10" s="616" t="s">
        <v>131</v>
      </c>
      <c r="V10" s="616" t="s">
        <v>137</v>
      </c>
      <c r="W10" s="616" t="s">
        <v>132</v>
      </c>
      <c r="X10" s="616" t="s">
        <v>138</v>
      </c>
      <c r="Y10" s="616" t="s">
        <v>133</v>
      </c>
      <c r="Z10" s="616" t="s">
        <v>139</v>
      </c>
      <c r="AA10" s="616" t="s">
        <v>1550</v>
      </c>
      <c r="AB10" s="616" t="s">
        <v>1551</v>
      </c>
      <c r="AC10" s="616" t="s">
        <v>120</v>
      </c>
      <c r="AD10" s="616" t="s">
        <v>121</v>
      </c>
      <c r="AE10" s="616" t="s">
        <v>122</v>
      </c>
      <c r="AF10" s="616" t="s">
        <v>115</v>
      </c>
      <c r="AG10" s="616" t="s">
        <v>1070</v>
      </c>
      <c r="AH10" s="616" t="s">
        <v>116</v>
      </c>
      <c r="AI10" s="616" t="s">
        <v>84</v>
      </c>
      <c r="AJ10" s="616" t="s">
        <v>119</v>
      </c>
      <c r="AK10" s="616" t="s">
        <v>117</v>
      </c>
      <c r="AL10" s="161" t="s">
        <v>77</v>
      </c>
      <c r="AM10" s="161" t="s">
        <v>87</v>
      </c>
      <c r="AN10" s="161" t="s">
        <v>79</v>
      </c>
      <c r="AO10" s="161" t="s">
        <v>78</v>
      </c>
      <c r="AP10" s="161" t="s">
        <v>1098</v>
      </c>
      <c r="AQ10" s="161" t="s">
        <v>1286</v>
      </c>
      <c r="AR10" s="161" t="s">
        <v>1094</v>
      </c>
      <c r="AS10" s="464" t="s">
        <v>1093</v>
      </c>
      <c r="AT10" s="457" t="s">
        <v>1092</v>
      </c>
      <c r="AU10" s="190" t="s">
        <v>1074</v>
      </c>
      <c r="AV10" s="190" t="s">
        <v>1087</v>
      </c>
      <c r="AW10" s="190" t="s">
        <v>1075</v>
      </c>
      <c r="AX10" s="190" t="s">
        <v>1088</v>
      </c>
      <c r="AY10" s="190" t="s">
        <v>115</v>
      </c>
      <c r="AZ10" s="190" t="s">
        <v>1076</v>
      </c>
      <c r="BA10" s="190" t="s">
        <v>116</v>
      </c>
      <c r="BB10" s="190" t="s">
        <v>84</v>
      </c>
      <c r="BC10" s="190" t="s">
        <v>119</v>
      </c>
      <c r="BD10" s="190" t="s">
        <v>1077</v>
      </c>
      <c r="BE10" s="190" t="s">
        <v>1522</v>
      </c>
      <c r="BF10" s="640"/>
    </row>
    <row r="11" spans="1:58" s="167" customFormat="1" ht="200.1" customHeight="1">
      <c r="A11" s="378">
        <v>1</v>
      </c>
      <c r="B11" s="371" t="s">
        <v>988</v>
      </c>
      <c r="C11" s="372" t="s">
        <v>601</v>
      </c>
      <c r="D11" s="373" t="s">
        <v>460</v>
      </c>
      <c r="E11" s="463" t="s">
        <v>1543</v>
      </c>
      <c r="F11" s="333" t="s">
        <v>872</v>
      </c>
      <c r="G11" s="326" t="s">
        <v>765</v>
      </c>
      <c r="H11" s="326" t="s">
        <v>462</v>
      </c>
      <c r="I11" s="326" t="s">
        <v>467</v>
      </c>
      <c r="J11" s="326" t="s">
        <v>1395</v>
      </c>
      <c r="K11" s="326" t="s">
        <v>1396</v>
      </c>
      <c r="L11" s="379" t="s">
        <v>1397</v>
      </c>
      <c r="M11" s="77">
        <v>42736</v>
      </c>
      <c r="N11" s="77">
        <v>43982</v>
      </c>
      <c r="O11" s="326" t="s">
        <v>638</v>
      </c>
      <c r="P11" s="326" t="s">
        <v>639</v>
      </c>
      <c r="Q11" s="329">
        <v>1</v>
      </c>
      <c r="R11" s="329">
        <v>1</v>
      </c>
      <c r="S11" s="329">
        <v>1</v>
      </c>
      <c r="T11" s="329">
        <v>1</v>
      </c>
      <c r="U11" s="329">
        <v>1</v>
      </c>
      <c r="V11" s="329">
        <v>1</v>
      </c>
      <c r="W11" s="329">
        <v>1</v>
      </c>
      <c r="X11" s="329">
        <v>1</v>
      </c>
      <c r="Y11" s="329">
        <v>1</v>
      </c>
      <c r="Z11" s="67">
        <f>+Y11/S11</f>
        <v>1</v>
      </c>
      <c r="AA11" s="329">
        <v>1</v>
      </c>
      <c r="AB11" s="67">
        <f>+AA11/T11</f>
        <v>1</v>
      </c>
      <c r="AC11" s="325" t="s">
        <v>91</v>
      </c>
      <c r="AD11" s="325" t="s">
        <v>495</v>
      </c>
      <c r="AE11" s="325"/>
      <c r="AF11" s="326">
        <v>1068</v>
      </c>
      <c r="AG11" s="326" t="s">
        <v>496</v>
      </c>
      <c r="AH11" s="325" t="s">
        <v>497</v>
      </c>
      <c r="AI11" s="78">
        <f>3350000000-115000000</f>
        <v>3235000000</v>
      </c>
      <c r="AJ11" s="326" t="s">
        <v>467</v>
      </c>
      <c r="AK11" s="326" t="s">
        <v>467</v>
      </c>
      <c r="AL11" s="333" t="s">
        <v>872</v>
      </c>
      <c r="AM11" s="67">
        <v>2.4299999999999999E-2</v>
      </c>
      <c r="AN11" s="77">
        <v>43983</v>
      </c>
      <c r="AO11" s="77">
        <v>44196</v>
      </c>
      <c r="AP11" s="326" t="s">
        <v>638</v>
      </c>
      <c r="AQ11" s="326" t="s">
        <v>639</v>
      </c>
      <c r="AR11" s="329">
        <v>1</v>
      </c>
      <c r="AS11" s="444"/>
      <c r="AT11" s="329"/>
      <c r="AU11" s="326" t="s">
        <v>1399</v>
      </c>
      <c r="AV11" s="326" t="s">
        <v>1400</v>
      </c>
      <c r="AW11" s="326" t="s">
        <v>1401</v>
      </c>
      <c r="AX11" s="326" t="s">
        <v>1402</v>
      </c>
      <c r="AY11" s="326" t="s">
        <v>1535</v>
      </c>
      <c r="AZ11" s="326" t="s">
        <v>1536</v>
      </c>
      <c r="BA11" s="326" t="s">
        <v>1537</v>
      </c>
      <c r="BB11" s="326" t="s">
        <v>888</v>
      </c>
      <c r="BC11" s="326"/>
      <c r="BD11" s="314"/>
      <c r="BE11" s="314"/>
      <c r="BF11" s="449"/>
    </row>
    <row r="12" spans="1:58" s="167" customFormat="1" ht="200.1" customHeight="1">
      <c r="A12" s="378">
        <v>2</v>
      </c>
      <c r="B12" s="371" t="s">
        <v>989</v>
      </c>
      <c r="C12" s="372" t="s">
        <v>601</v>
      </c>
      <c r="D12" s="373" t="s">
        <v>460</v>
      </c>
      <c r="E12" s="463" t="s">
        <v>1543</v>
      </c>
      <c r="F12" s="333" t="s">
        <v>873</v>
      </c>
      <c r="G12" s="326" t="s">
        <v>765</v>
      </c>
      <c r="H12" s="326" t="s">
        <v>462</v>
      </c>
      <c r="I12" s="326" t="s">
        <v>467</v>
      </c>
      <c r="J12" s="326" t="s">
        <v>1395</v>
      </c>
      <c r="K12" s="326" t="s">
        <v>1396</v>
      </c>
      <c r="L12" s="379" t="s">
        <v>1397</v>
      </c>
      <c r="M12" s="77">
        <v>42736</v>
      </c>
      <c r="N12" s="77">
        <v>43982</v>
      </c>
      <c r="O12" s="326" t="s">
        <v>641</v>
      </c>
      <c r="P12" s="326" t="s">
        <v>640</v>
      </c>
      <c r="Q12" s="329">
        <v>1</v>
      </c>
      <c r="R12" s="329">
        <v>1</v>
      </c>
      <c r="S12" s="329">
        <v>1</v>
      </c>
      <c r="T12" s="329">
        <v>1</v>
      </c>
      <c r="U12" s="329">
        <v>1</v>
      </c>
      <c r="V12" s="329">
        <v>1</v>
      </c>
      <c r="W12" s="329">
        <v>1</v>
      </c>
      <c r="X12" s="329">
        <v>1</v>
      </c>
      <c r="Y12" s="329">
        <v>1</v>
      </c>
      <c r="Z12" s="67">
        <f>+Y12/S12</f>
        <v>1</v>
      </c>
      <c r="AA12" s="329">
        <v>1</v>
      </c>
      <c r="AB12" s="67">
        <f>+AA12/T12</f>
        <v>1</v>
      </c>
      <c r="AC12" s="325" t="s">
        <v>91</v>
      </c>
      <c r="AD12" s="325" t="s">
        <v>495</v>
      </c>
      <c r="AE12" s="325"/>
      <c r="AF12" s="326">
        <v>1068</v>
      </c>
      <c r="AG12" s="326" t="s">
        <v>496</v>
      </c>
      <c r="AH12" s="325" t="s">
        <v>901</v>
      </c>
      <c r="AI12" s="78">
        <f>35500000000-4108000000</f>
        <v>31392000000</v>
      </c>
      <c r="AJ12" s="326" t="s">
        <v>467</v>
      </c>
      <c r="AK12" s="326" t="s">
        <v>467</v>
      </c>
      <c r="AL12" s="333" t="s">
        <v>873</v>
      </c>
      <c r="AM12" s="67">
        <v>2.4299999999999999E-2</v>
      </c>
      <c r="AN12" s="77">
        <v>43983</v>
      </c>
      <c r="AO12" s="77">
        <v>44196</v>
      </c>
      <c r="AP12" s="326" t="s">
        <v>641</v>
      </c>
      <c r="AQ12" s="326" t="s">
        <v>640</v>
      </c>
      <c r="AR12" s="329">
        <v>1</v>
      </c>
      <c r="AS12" s="444"/>
      <c r="AT12" s="329"/>
      <c r="AU12" s="326" t="s">
        <v>1399</v>
      </c>
      <c r="AV12" s="326" t="s">
        <v>1400</v>
      </c>
      <c r="AW12" s="326" t="s">
        <v>1401</v>
      </c>
      <c r="AX12" s="326" t="s">
        <v>1403</v>
      </c>
      <c r="AY12" s="326" t="s">
        <v>1538</v>
      </c>
      <c r="AZ12" s="223" t="s">
        <v>1539</v>
      </c>
      <c r="BA12" s="223" t="s">
        <v>1403</v>
      </c>
      <c r="BB12" s="326" t="s">
        <v>888</v>
      </c>
      <c r="BC12" s="326"/>
      <c r="BD12" s="314"/>
      <c r="BE12" s="449"/>
      <c r="BF12" s="314"/>
    </row>
    <row r="13" spans="1:58" s="167" customFormat="1" ht="200.1" customHeight="1">
      <c r="A13" s="378">
        <v>3</v>
      </c>
      <c r="B13" s="371" t="s">
        <v>990</v>
      </c>
      <c r="C13" s="372" t="s">
        <v>601</v>
      </c>
      <c r="D13" s="373" t="s">
        <v>460</v>
      </c>
      <c r="E13" s="463" t="s">
        <v>1544</v>
      </c>
      <c r="F13" s="333" t="s">
        <v>874</v>
      </c>
      <c r="G13" s="326" t="s">
        <v>765</v>
      </c>
      <c r="H13" s="326" t="s">
        <v>462</v>
      </c>
      <c r="I13" s="326" t="s">
        <v>467</v>
      </c>
      <c r="J13" s="326" t="s">
        <v>1395</v>
      </c>
      <c r="K13" s="326" t="s">
        <v>1396</v>
      </c>
      <c r="L13" s="379" t="s">
        <v>1397</v>
      </c>
      <c r="M13" s="77">
        <v>42736</v>
      </c>
      <c r="N13" s="77">
        <v>43982</v>
      </c>
      <c r="O13" s="326" t="s">
        <v>642</v>
      </c>
      <c r="P13" s="326" t="s">
        <v>643</v>
      </c>
      <c r="Q13" s="329">
        <v>1</v>
      </c>
      <c r="R13" s="329">
        <v>1</v>
      </c>
      <c r="S13" s="329">
        <v>1</v>
      </c>
      <c r="T13" s="329">
        <v>1</v>
      </c>
      <c r="U13" s="329">
        <v>1</v>
      </c>
      <c r="V13" s="329">
        <v>1</v>
      </c>
      <c r="W13" s="329">
        <v>1</v>
      </c>
      <c r="X13" s="329">
        <v>1</v>
      </c>
      <c r="Y13" s="329">
        <v>1</v>
      </c>
      <c r="Z13" s="67">
        <f>+Y13/S13</f>
        <v>1</v>
      </c>
      <c r="AA13" s="329">
        <v>1</v>
      </c>
      <c r="AB13" s="67">
        <f>+AA13/T13</f>
        <v>1</v>
      </c>
      <c r="AC13" s="325" t="s">
        <v>91</v>
      </c>
      <c r="AD13" s="325" t="s">
        <v>495</v>
      </c>
      <c r="AE13" s="325"/>
      <c r="AF13" s="326">
        <v>1068</v>
      </c>
      <c r="AG13" s="326" t="s">
        <v>496</v>
      </c>
      <c r="AH13" s="325" t="s">
        <v>902</v>
      </c>
      <c r="AI13" s="78">
        <f>2970000000-163000000</f>
        <v>2807000000</v>
      </c>
      <c r="AJ13" s="326" t="s">
        <v>467</v>
      </c>
      <c r="AK13" s="326" t="s">
        <v>467</v>
      </c>
      <c r="AL13" s="333" t="s">
        <v>874</v>
      </c>
      <c r="AM13" s="67">
        <v>2.4299999999999999E-2</v>
      </c>
      <c r="AN13" s="77">
        <v>43983</v>
      </c>
      <c r="AO13" s="77">
        <v>44196</v>
      </c>
      <c r="AP13" s="326" t="s">
        <v>642</v>
      </c>
      <c r="AQ13" s="326" t="s">
        <v>643</v>
      </c>
      <c r="AR13" s="329">
        <v>1</v>
      </c>
      <c r="AS13" s="444"/>
      <c r="AT13" s="329"/>
      <c r="AU13" s="326" t="s">
        <v>1404</v>
      </c>
      <c r="AV13" s="461" t="s">
        <v>1400</v>
      </c>
      <c r="AW13" s="383" t="s">
        <v>1401</v>
      </c>
      <c r="AX13" s="380" t="s">
        <v>1405</v>
      </c>
      <c r="AY13" s="456" t="s">
        <v>1540</v>
      </c>
      <c r="AZ13" s="462" t="s">
        <v>1431</v>
      </c>
      <c r="BA13" s="326" t="s">
        <v>1541</v>
      </c>
      <c r="BB13" s="326" t="s">
        <v>888</v>
      </c>
      <c r="BC13" s="459"/>
      <c r="BD13" s="453"/>
      <c r="BE13" s="454"/>
      <c r="BF13" s="314"/>
    </row>
    <row r="14" spans="1:58" s="167" customFormat="1" ht="200.1" customHeight="1">
      <c r="A14" s="378">
        <v>4</v>
      </c>
      <c r="B14" s="371" t="s">
        <v>1021</v>
      </c>
      <c r="C14" s="372" t="s">
        <v>601</v>
      </c>
      <c r="D14" s="373" t="s">
        <v>460</v>
      </c>
      <c r="E14" s="463" t="s">
        <v>1543</v>
      </c>
      <c r="F14" s="333" t="s">
        <v>876</v>
      </c>
      <c r="G14" s="326" t="s">
        <v>760</v>
      </c>
      <c r="H14" s="326" t="s">
        <v>455</v>
      </c>
      <c r="I14" s="326" t="s">
        <v>467</v>
      </c>
      <c r="J14" s="326" t="s">
        <v>1395</v>
      </c>
      <c r="K14" s="326" t="s">
        <v>1396</v>
      </c>
      <c r="L14" s="379" t="s">
        <v>1397</v>
      </c>
      <c r="M14" s="327">
        <v>42522</v>
      </c>
      <c r="N14" s="327">
        <v>43981</v>
      </c>
      <c r="O14" s="326" t="s">
        <v>907</v>
      </c>
      <c r="P14" s="326" t="s">
        <v>908</v>
      </c>
      <c r="Q14" s="326">
        <v>100</v>
      </c>
      <c r="R14" s="326">
        <v>100</v>
      </c>
      <c r="S14" s="326">
        <v>100</v>
      </c>
      <c r="T14" s="326">
        <v>100</v>
      </c>
      <c r="U14" s="329">
        <v>1</v>
      </c>
      <c r="V14" s="329">
        <v>1</v>
      </c>
      <c r="W14" s="79">
        <f>+(0.963669391462307)*100</f>
        <v>96.366939146230706</v>
      </c>
      <c r="X14" s="329">
        <v>0.96</v>
      </c>
      <c r="Y14" s="329">
        <v>0.84</v>
      </c>
      <c r="Z14" s="329">
        <v>0.84</v>
      </c>
      <c r="AA14" s="331" t="s">
        <v>777</v>
      </c>
      <c r="AB14" s="326" t="s">
        <v>1555</v>
      </c>
      <c r="AC14" s="325"/>
      <c r="AD14" s="325" t="s">
        <v>491</v>
      </c>
      <c r="AE14" s="223" t="s">
        <v>773</v>
      </c>
      <c r="AF14" s="326">
        <v>1086</v>
      </c>
      <c r="AG14" s="326" t="s">
        <v>498</v>
      </c>
      <c r="AH14" s="325" t="s">
        <v>499</v>
      </c>
      <c r="AI14" s="80" t="s">
        <v>1059</v>
      </c>
      <c r="AJ14" s="329">
        <v>0</v>
      </c>
      <c r="AK14" s="326" t="s">
        <v>1056</v>
      </c>
      <c r="AL14" s="326" t="s">
        <v>1519</v>
      </c>
      <c r="AM14" s="67">
        <v>2.4299999999999999E-2</v>
      </c>
      <c r="AN14" s="327">
        <v>43983</v>
      </c>
      <c r="AO14" s="77">
        <v>44196</v>
      </c>
      <c r="AP14" s="125" t="s">
        <v>1350</v>
      </c>
      <c r="AQ14" s="326" t="s">
        <v>1349</v>
      </c>
      <c r="AR14" s="329">
        <v>1</v>
      </c>
      <c r="AS14" s="314"/>
      <c r="AT14" s="326"/>
      <c r="AU14" s="326" t="s">
        <v>1332</v>
      </c>
      <c r="AV14" s="326" t="s">
        <v>1333</v>
      </c>
      <c r="AW14" s="326" t="s">
        <v>1334</v>
      </c>
      <c r="AX14" s="326" t="s">
        <v>1335</v>
      </c>
      <c r="AY14" s="326">
        <v>7752</v>
      </c>
      <c r="AZ14" s="326" t="s">
        <v>1336</v>
      </c>
      <c r="BA14" s="326" t="s">
        <v>1337</v>
      </c>
      <c r="BB14" s="381">
        <v>284964948</v>
      </c>
      <c r="BC14" s="369"/>
      <c r="BD14" s="465"/>
      <c r="BE14" s="465"/>
      <c r="BF14" s="446"/>
    </row>
    <row r="15" spans="1:58" s="167" customFormat="1" ht="200.1" customHeight="1">
      <c r="A15" s="378">
        <v>5</v>
      </c>
      <c r="B15" s="371" t="s">
        <v>1003</v>
      </c>
      <c r="C15" s="372" t="s">
        <v>601</v>
      </c>
      <c r="D15" s="373" t="s">
        <v>609</v>
      </c>
      <c r="E15" s="463" t="s">
        <v>1543</v>
      </c>
      <c r="F15" s="333" t="s">
        <v>879</v>
      </c>
      <c r="G15" s="326" t="s">
        <v>767</v>
      </c>
      <c r="H15" s="326" t="s">
        <v>471</v>
      </c>
      <c r="I15" s="326" t="s">
        <v>467</v>
      </c>
      <c r="J15" s="326" t="s">
        <v>1395</v>
      </c>
      <c r="K15" s="326" t="s">
        <v>1396</v>
      </c>
      <c r="L15" s="379" t="s">
        <v>1397</v>
      </c>
      <c r="M15" s="327">
        <v>42767</v>
      </c>
      <c r="N15" s="327">
        <v>43799</v>
      </c>
      <c r="O15" s="326" t="s">
        <v>480</v>
      </c>
      <c r="P15" s="326" t="s">
        <v>481</v>
      </c>
      <c r="Q15" s="329">
        <v>1</v>
      </c>
      <c r="R15" s="329"/>
      <c r="S15" s="329">
        <v>1</v>
      </c>
      <c r="T15" s="326">
        <v>100</v>
      </c>
      <c r="U15" s="326">
        <v>100</v>
      </c>
      <c r="V15" s="329">
        <v>1</v>
      </c>
      <c r="W15" s="67">
        <v>1</v>
      </c>
      <c r="X15" s="329">
        <v>1</v>
      </c>
      <c r="Y15" s="329">
        <f>242/242*1</f>
        <v>1</v>
      </c>
      <c r="Z15" s="329">
        <f>Y15/S15</f>
        <v>1</v>
      </c>
      <c r="AA15" s="76">
        <v>1</v>
      </c>
      <c r="AB15" s="329">
        <v>1</v>
      </c>
      <c r="AC15" s="325" t="s">
        <v>523</v>
      </c>
      <c r="AD15" s="325" t="s">
        <v>524</v>
      </c>
      <c r="AE15" s="325" t="s">
        <v>525</v>
      </c>
      <c r="AF15" s="326">
        <v>1131</v>
      </c>
      <c r="AG15" s="326" t="s">
        <v>526</v>
      </c>
      <c r="AH15" s="325" t="s">
        <v>582</v>
      </c>
      <c r="AI15" s="80">
        <v>1145206868</v>
      </c>
      <c r="AJ15" s="329">
        <f>((2439124*45)+(7348287*13)+(2236310*261))/AI15</f>
        <v>0.68892812560394112</v>
      </c>
      <c r="AK15" s="80"/>
      <c r="AL15" s="80" t="s">
        <v>1520</v>
      </c>
      <c r="AM15" s="67">
        <v>2.4299999999999999E-2</v>
      </c>
      <c r="AN15" s="327">
        <v>44013</v>
      </c>
      <c r="AO15" s="327">
        <v>44196</v>
      </c>
      <c r="AP15" s="326" t="s">
        <v>1320</v>
      </c>
      <c r="AQ15" s="326" t="s">
        <v>1330</v>
      </c>
      <c r="AR15" s="329">
        <v>1</v>
      </c>
      <c r="AS15" s="314"/>
      <c r="AT15" s="326"/>
      <c r="AU15" s="326" t="s">
        <v>1186</v>
      </c>
      <c r="AV15" s="326" t="s">
        <v>1169</v>
      </c>
      <c r="AW15" s="326" t="s">
        <v>1323</v>
      </c>
      <c r="AX15" s="326" t="s">
        <v>1324</v>
      </c>
      <c r="AY15" s="326">
        <v>7787</v>
      </c>
      <c r="AZ15" s="326" t="s">
        <v>1325</v>
      </c>
      <c r="BA15" s="326" t="s">
        <v>1324</v>
      </c>
      <c r="BB15" s="382">
        <v>398000000</v>
      </c>
      <c r="BC15" s="326"/>
      <c r="BD15" s="314"/>
      <c r="BE15" s="314"/>
      <c r="BF15" s="314"/>
    </row>
    <row r="16" spans="1:58" s="167" customFormat="1" ht="200.1" customHeight="1">
      <c r="A16" s="378">
        <v>6</v>
      </c>
      <c r="B16" s="371" t="s">
        <v>992</v>
      </c>
      <c r="C16" s="372" t="s">
        <v>601</v>
      </c>
      <c r="D16" s="373" t="s">
        <v>460</v>
      </c>
      <c r="E16" s="463" t="s">
        <v>1545</v>
      </c>
      <c r="F16" s="333" t="s">
        <v>880</v>
      </c>
      <c r="G16" s="326" t="s">
        <v>765</v>
      </c>
      <c r="H16" s="326" t="s">
        <v>462</v>
      </c>
      <c r="I16" s="326" t="s">
        <v>467</v>
      </c>
      <c r="J16" s="326" t="s">
        <v>1395</v>
      </c>
      <c r="K16" s="326" t="s">
        <v>1396</v>
      </c>
      <c r="L16" s="379" t="s">
        <v>1397</v>
      </c>
      <c r="M16" s="77">
        <v>42736</v>
      </c>
      <c r="N16" s="77">
        <v>44196</v>
      </c>
      <c r="O16" s="326" t="s">
        <v>646</v>
      </c>
      <c r="P16" s="326" t="s">
        <v>647</v>
      </c>
      <c r="Q16" s="329">
        <v>1</v>
      </c>
      <c r="R16" s="329">
        <v>1</v>
      </c>
      <c r="S16" s="329">
        <v>1</v>
      </c>
      <c r="T16" s="329">
        <v>1</v>
      </c>
      <c r="U16" s="326"/>
      <c r="V16" s="326"/>
      <c r="W16" s="329">
        <v>1</v>
      </c>
      <c r="X16" s="329">
        <v>1</v>
      </c>
      <c r="Y16" s="329">
        <v>1</v>
      </c>
      <c r="Z16" s="62">
        <f>+Y16/S16</f>
        <v>1</v>
      </c>
      <c r="AA16" s="329">
        <v>1</v>
      </c>
      <c r="AB16" s="67">
        <f>+AA16/T16</f>
        <v>1</v>
      </c>
      <c r="AC16" s="325" t="s">
        <v>151</v>
      </c>
      <c r="AD16" s="325" t="s">
        <v>518</v>
      </c>
      <c r="AE16" s="325"/>
      <c r="AF16" s="326" t="s">
        <v>532</v>
      </c>
      <c r="AG16" s="326" t="s">
        <v>533</v>
      </c>
      <c r="AH16" s="325" t="s">
        <v>905</v>
      </c>
      <c r="AI16" s="78">
        <f>7063000000-524000000</f>
        <v>6539000000</v>
      </c>
      <c r="AJ16" s="326" t="s">
        <v>467</v>
      </c>
      <c r="AK16" s="326" t="s">
        <v>467</v>
      </c>
      <c r="AL16" s="333" t="s">
        <v>880</v>
      </c>
      <c r="AM16" s="67">
        <v>2.4299999999999999E-2</v>
      </c>
      <c r="AN16" s="77">
        <v>43983</v>
      </c>
      <c r="AO16" s="77">
        <v>44196</v>
      </c>
      <c r="AP16" s="326" t="s">
        <v>646</v>
      </c>
      <c r="AQ16" s="326" t="s">
        <v>647</v>
      </c>
      <c r="AR16" s="329">
        <v>1</v>
      </c>
      <c r="AS16" s="444"/>
      <c r="AT16" s="329"/>
      <c r="AU16" s="383" t="s">
        <v>1428</v>
      </c>
      <c r="AV16" s="383" t="s">
        <v>1429</v>
      </c>
      <c r="AW16" s="383" t="s">
        <v>1430</v>
      </c>
      <c r="AX16" s="383" t="s">
        <v>1431</v>
      </c>
      <c r="AY16" s="49" t="s">
        <v>1540</v>
      </c>
      <c r="AZ16" s="326" t="s">
        <v>1541</v>
      </c>
      <c r="BA16" s="462" t="s">
        <v>1431</v>
      </c>
      <c r="BB16" s="326" t="s">
        <v>888</v>
      </c>
      <c r="BC16" s="49"/>
      <c r="BD16" s="447"/>
      <c r="BE16" s="449"/>
      <c r="BF16" s="314"/>
    </row>
    <row r="17" spans="1:58" s="167" customFormat="1" ht="200.1" customHeight="1">
      <c r="A17" s="378">
        <v>7</v>
      </c>
      <c r="B17" s="371" t="s">
        <v>993</v>
      </c>
      <c r="C17" s="372" t="s">
        <v>601</v>
      </c>
      <c r="D17" s="373" t="s">
        <v>460</v>
      </c>
      <c r="E17" s="463" t="s">
        <v>1543</v>
      </c>
      <c r="F17" s="333" t="s">
        <v>881</v>
      </c>
      <c r="G17" s="326" t="s">
        <v>765</v>
      </c>
      <c r="H17" s="326" t="s">
        <v>462</v>
      </c>
      <c r="I17" s="326" t="s">
        <v>467</v>
      </c>
      <c r="J17" s="326" t="s">
        <v>1395</v>
      </c>
      <c r="K17" s="326" t="s">
        <v>1396</v>
      </c>
      <c r="L17" s="379" t="s">
        <v>1397</v>
      </c>
      <c r="M17" s="77">
        <v>42736</v>
      </c>
      <c r="N17" s="77">
        <v>43982</v>
      </c>
      <c r="O17" s="326" t="s">
        <v>757</v>
      </c>
      <c r="P17" s="326" t="s">
        <v>681</v>
      </c>
      <c r="Q17" s="329">
        <v>1</v>
      </c>
      <c r="R17" s="329">
        <v>1</v>
      </c>
      <c r="S17" s="329">
        <v>1</v>
      </c>
      <c r="T17" s="329">
        <v>1</v>
      </c>
      <c r="U17" s="326"/>
      <c r="V17" s="326"/>
      <c r="W17" s="329">
        <v>1</v>
      </c>
      <c r="X17" s="329">
        <v>1</v>
      </c>
      <c r="Y17" s="329">
        <v>1</v>
      </c>
      <c r="Z17" s="62">
        <f>+Y17/S17</f>
        <v>1</v>
      </c>
      <c r="AA17" s="329">
        <v>1</v>
      </c>
      <c r="AB17" s="67">
        <f>+AA17/T17</f>
        <v>1</v>
      </c>
      <c r="AC17" s="325" t="s">
        <v>151</v>
      </c>
      <c r="AD17" s="325" t="s">
        <v>518</v>
      </c>
      <c r="AE17" s="325"/>
      <c r="AF17" s="326" t="s">
        <v>532</v>
      </c>
      <c r="AG17" s="326" t="s">
        <v>533</v>
      </c>
      <c r="AH17" s="325" t="s">
        <v>534</v>
      </c>
      <c r="AI17" s="78">
        <f>7104000000-524000000</f>
        <v>6580000000</v>
      </c>
      <c r="AJ17" s="326" t="s">
        <v>467</v>
      </c>
      <c r="AK17" s="326" t="s">
        <v>467</v>
      </c>
      <c r="AL17" s="333" t="s">
        <v>881</v>
      </c>
      <c r="AM17" s="67">
        <v>2.4299999999999999E-2</v>
      </c>
      <c r="AN17" s="77">
        <v>43983</v>
      </c>
      <c r="AO17" s="77">
        <v>44196</v>
      </c>
      <c r="AP17" s="326" t="s">
        <v>757</v>
      </c>
      <c r="AQ17" s="326" t="s">
        <v>681</v>
      </c>
      <c r="AR17" s="329">
        <v>1</v>
      </c>
      <c r="AS17" s="444"/>
      <c r="AT17" s="329"/>
      <c r="AU17" s="383" t="s">
        <v>1428</v>
      </c>
      <c r="AV17" s="383" t="s">
        <v>1429</v>
      </c>
      <c r="AW17" s="383" t="s">
        <v>1430</v>
      </c>
      <c r="AX17" s="383" t="s">
        <v>1431</v>
      </c>
      <c r="AY17" s="49" t="s">
        <v>1540</v>
      </c>
      <c r="AZ17" s="326" t="s">
        <v>1541</v>
      </c>
      <c r="BA17" s="326" t="s">
        <v>1431</v>
      </c>
      <c r="BB17" s="326" t="s">
        <v>888</v>
      </c>
      <c r="BC17" s="49"/>
      <c r="BD17" s="447"/>
      <c r="BE17" s="449"/>
      <c r="BF17" s="314"/>
    </row>
    <row r="18" spans="1:58" s="167" customFormat="1" ht="200.1" customHeight="1">
      <c r="A18" s="378">
        <v>8</v>
      </c>
      <c r="B18" s="371" t="s">
        <v>1002</v>
      </c>
      <c r="C18" s="374" t="s">
        <v>771</v>
      </c>
      <c r="D18" s="375" t="s">
        <v>731</v>
      </c>
      <c r="E18" s="463" t="s">
        <v>1543</v>
      </c>
      <c r="F18" s="158" t="s">
        <v>882</v>
      </c>
      <c r="G18" s="85" t="s">
        <v>832</v>
      </c>
      <c r="H18" s="85" t="s">
        <v>577</v>
      </c>
      <c r="I18" s="85" t="s">
        <v>467</v>
      </c>
      <c r="J18" s="384" t="s">
        <v>1352</v>
      </c>
      <c r="K18" s="384" t="s">
        <v>1353</v>
      </c>
      <c r="L18" s="385" t="s">
        <v>1354</v>
      </c>
      <c r="M18" s="84" t="s">
        <v>955</v>
      </c>
      <c r="N18" s="84" t="s">
        <v>775</v>
      </c>
      <c r="O18" s="87" t="s">
        <v>837</v>
      </c>
      <c r="P18" s="85" t="s">
        <v>839</v>
      </c>
      <c r="Q18" s="88">
        <v>865</v>
      </c>
      <c r="R18" s="88">
        <v>800</v>
      </c>
      <c r="S18" s="88">
        <v>800</v>
      </c>
      <c r="T18" s="88">
        <v>350</v>
      </c>
      <c r="U18" s="88">
        <v>1481</v>
      </c>
      <c r="V18" s="89">
        <f>+U18/Q18</f>
        <v>1.7121387283236995</v>
      </c>
      <c r="W18" s="90">
        <v>2295</v>
      </c>
      <c r="X18" s="91">
        <f>W18/R18</f>
        <v>2.8687499999999999</v>
      </c>
      <c r="Y18" s="92">
        <v>2295</v>
      </c>
      <c r="Z18" s="93">
        <f>Y18/S18</f>
        <v>2.8687499999999999</v>
      </c>
      <c r="AA18" s="331">
        <v>852</v>
      </c>
      <c r="AB18" s="93">
        <f>AA18/T18</f>
        <v>2.4342857142857142</v>
      </c>
      <c r="AC18" s="84" t="s">
        <v>584</v>
      </c>
      <c r="AD18" s="84" t="s">
        <v>585</v>
      </c>
      <c r="AE18" s="84" t="s">
        <v>776</v>
      </c>
      <c r="AF18" s="85">
        <v>1156</v>
      </c>
      <c r="AG18" s="84" t="s">
        <v>586</v>
      </c>
      <c r="AH18" s="84" t="s">
        <v>588</v>
      </c>
      <c r="AI18" s="95" t="s">
        <v>957</v>
      </c>
      <c r="AJ18" s="96" t="s">
        <v>890</v>
      </c>
      <c r="AK18" s="97" t="s">
        <v>958</v>
      </c>
      <c r="AL18" s="97" t="s">
        <v>1530</v>
      </c>
      <c r="AM18" s="67">
        <v>2.4299999999999999E-2</v>
      </c>
      <c r="AN18" s="77">
        <v>44013</v>
      </c>
      <c r="AO18" s="77">
        <v>44196</v>
      </c>
      <c r="AP18" s="327" t="s">
        <v>1531</v>
      </c>
      <c r="AQ18" s="88" t="s">
        <v>1532</v>
      </c>
      <c r="AR18" s="98">
        <v>350</v>
      </c>
      <c r="AS18" s="445"/>
      <c r="AT18" s="88"/>
      <c r="AU18" s="223" t="s">
        <v>1356</v>
      </c>
      <c r="AV18" s="223" t="s">
        <v>1357</v>
      </c>
      <c r="AW18" s="223" t="s">
        <v>1358</v>
      </c>
      <c r="AX18" s="223" t="s">
        <v>1359</v>
      </c>
      <c r="AY18" s="49">
        <v>7871</v>
      </c>
      <c r="AZ18" s="223" t="s">
        <v>1360</v>
      </c>
      <c r="BA18" s="223" t="s">
        <v>1361</v>
      </c>
      <c r="BB18" s="326" t="s">
        <v>1362</v>
      </c>
      <c r="BC18" s="49" t="s">
        <v>1363</v>
      </c>
      <c r="BD18" s="448"/>
      <c r="BE18" s="446"/>
      <c r="BF18" s="449"/>
    </row>
    <row r="19" spans="1:58" s="167" customFormat="1" ht="200.1" customHeight="1">
      <c r="A19" s="378">
        <v>9</v>
      </c>
      <c r="B19" s="371" t="s">
        <v>1004</v>
      </c>
      <c r="C19" s="372" t="s">
        <v>605</v>
      </c>
      <c r="D19" s="373" t="s">
        <v>606</v>
      </c>
      <c r="E19" s="463" t="s">
        <v>1543</v>
      </c>
      <c r="F19" s="333" t="s">
        <v>883</v>
      </c>
      <c r="G19" s="326" t="s">
        <v>767</v>
      </c>
      <c r="H19" s="326" t="s">
        <v>471</v>
      </c>
      <c r="I19" s="326" t="s">
        <v>467</v>
      </c>
      <c r="J19" s="326" t="s">
        <v>1318</v>
      </c>
      <c r="K19" s="326">
        <v>3114785947</v>
      </c>
      <c r="L19" s="49" t="s">
        <v>1319</v>
      </c>
      <c r="M19" s="327">
        <v>42767</v>
      </c>
      <c r="N19" s="327">
        <v>43799</v>
      </c>
      <c r="O19" s="326" t="s">
        <v>482</v>
      </c>
      <c r="P19" s="326" t="s">
        <v>483</v>
      </c>
      <c r="Q19" s="326"/>
      <c r="R19" s="326"/>
      <c r="S19" s="329">
        <v>1</v>
      </c>
      <c r="T19" s="326"/>
      <c r="U19" s="329">
        <v>1</v>
      </c>
      <c r="V19" s="329">
        <v>1</v>
      </c>
      <c r="W19" s="329">
        <v>1</v>
      </c>
      <c r="X19" s="329">
        <v>1</v>
      </c>
      <c r="Y19" s="329">
        <v>1</v>
      </c>
      <c r="Z19" s="329">
        <v>1</v>
      </c>
      <c r="AA19" s="329">
        <v>1</v>
      </c>
      <c r="AB19" s="483" t="s">
        <v>1552</v>
      </c>
      <c r="AC19" s="325" t="s">
        <v>523</v>
      </c>
      <c r="AD19" s="325" t="s">
        <v>524</v>
      </c>
      <c r="AE19" s="325" t="s">
        <v>527</v>
      </c>
      <c r="AF19" s="326">
        <v>1131</v>
      </c>
      <c r="AG19" s="326" t="s">
        <v>526</v>
      </c>
      <c r="AH19" s="325" t="s">
        <v>528</v>
      </c>
      <c r="AI19" s="61">
        <v>2401773531</v>
      </c>
      <c r="AJ19" s="329">
        <f>((4941*28268)+(76262*2291))/AI19</f>
        <v>0.13089844897620367</v>
      </c>
      <c r="AK19" s="329"/>
      <c r="AL19" s="329" t="s">
        <v>1321</v>
      </c>
      <c r="AM19" s="67">
        <v>2.4299999999999999E-2</v>
      </c>
      <c r="AN19" s="327">
        <v>44013</v>
      </c>
      <c r="AO19" s="327">
        <v>44196</v>
      </c>
      <c r="AP19" s="326" t="s">
        <v>1322</v>
      </c>
      <c r="AQ19" s="326" t="s">
        <v>1329</v>
      </c>
      <c r="AR19" s="329">
        <v>1</v>
      </c>
      <c r="AS19" s="314"/>
      <c r="AT19" s="326"/>
      <c r="AU19" s="326" t="s">
        <v>1186</v>
      </c>
      <c r="AV19" s="326" t="s">
        <v>1169</v>
      </c>
      <c r="AW19" s="326" t="s">
        <v>1323</v>
      </c>
      <c r="AX19" s="326" t="s">
        <v>1327</v>
      </c>
      <c r="AY19" s="326">
        <v>7787</v>
      </c>
      <c r="AZ19" s="326" t="s">
        <v>1325</v>
      </c>
      <c r="BA19" s="326" t="s">
        <v>1327</v>
      </c>
      <c r="BB19" s="382">
        <v>103800000</v>
      </c>
      <c r="BC19" s="326"/>
      <c r="BD19" s="314"/>
      <c r="BE19" s="314"/>
      <c r="BF19" s="314"/>
    </row>
    <row r="20" spans="1:58" s="167" customFormat="1" ht="200.1" customHeight="1">
      <c r="A20" s="378">
        <v>10</v>
      </c>
      <c r="B20" s="371" t="s">
        <v>1026</v>
      </c>
      <c r="C20" s="372" t="s">
        <v>604</v>
      </c>
      <c r="D20" s="373" t="s">
        <v>456</v>
      </c>
      <c r="E20" s="463" t="s">
        <v>1542</v>
      </c>
      <c r="F20" s="333" t="s">
        <v>886</v>
      </c>
      <c r="G20" s="326" t="s">
        <v>760</v>
      </c>
      <c r="H20" s="326" t="s">
        <v>455</v>
      </c>
      <c r="I20" s="326" t="s">
        <v>467</v>
      </c>
      <c r="J20" s="326" t="s">
        <v>1164</v>
      </c>
      <c r="K20" s="326">
        <v>3112161687</v>
      </c>
      <c r="L20" s="379" t="s">
        <v>1165</v>
      </c>
      <c r="M20" s="327">
        <v>42522</v>
      </c>
      <c r="N20" s="327">
        <v>43981</v>
      </c>
      <c r="O20" s="326" t="s">
        <v>743</v>
      </c>
      <c r="P20" s="326" t="s">
        <v>744</v>
      </c>
      <c r="Q20" s="329">
        <v>1</v>
      </c>
      <c r="R20" s="329">
        <v>1</v>
      </c>
      <c r="S20" s="329">
        <v>1</v>
      </c>
      <c r="T20" s="329">
        <v>1</v>
      </c>
      <c r="U20" s="98">
        <v>1795</v>
      </c>
      <c r="V20" s="329">
        <v>1</v>
      </c>
      <c r="W20" s="329">
        <v>1</v>
      </c>
      <c r="X20" s="326">
        <v>100</v>
      </c>
      <c r="Y20" s="62">
        <f>1842/1842*1</f>
        <v>1</v>
      </c>
      <c r="Z20" s="329">
        <f>Y20/S20</f>
        <v>1</v>
      </c>
      <c r="AA20" s="62">
        <f>626/626*1</f>
        <v>1</v>
      </c>
      <c r="AB20" s="329">
        <f>AA20/T20</f>
        <v>1</v>
      </c>
      <c r="AC20" s="325"/>
      <c r="AD20" s="325" t="s">
        <v>491</v>
      </c>
      <c r="AE20" s="325"/>
      <c r="AF20" s="326">
        <v>1101</v>
      </c>
      <c r="AG20" s="326" t="s">
        <v>492</v>
      </c>
      <c r="AH20" s="100" t="s">
        <v>569</v>
      </c>
      <c r="AI20" s="99">
        <v>1706374232</v>
      </c>
      <c r="AJ20" s="62">
        <v>1</v>
      </c>
      <c r="AK20" s="82">
        <v>1704722951</v>
      </c>
      <c r="AL20" s="82" t="s">
        <v>1166</v>
      </c>
      <c r="AM20" s="67">
        <v>2.4299999999999999E-2</v>
      </c>
      <c r="AN20" s="327">
        <v>43983</v>
      </c>
      <c r="AO20" s="327">
        <v>44196</v>
      </c>
      <c r="AP20" s="329" t="s">
        <v>1167</v>
      </c>
      <c r="AQ20" s="329" t="s">
        <v>1529</v>
      </c>
      <c r="AR20" s="329">
        <v>1</v>
      </c>
      <c r="AS20" s="444"/>
      <c r="AT20" s="329"/>
      <c r="AU20" s="329" t="s">
        <v>1168</v>
      </c>
      <c r="AV20" s="329" t="s">
        <v>1169</v>
      </c>
      <c r="AW20" s="49" t="s">
        <v>1170</v>
      </c>
      <c r="AX20" s="223" t="s">
        <v>1171</v>
      </c>
      <c r="AY20" s="49">
        <v>7756</v>
      </c>
      <c r="AZ20" s="326" t="s">
        <v>1172</v>
      </c>
      <c r="BA20" s="223" t="s">
        <v>1173</v>
      </c>
      <c r="BB20" s="386">
        <v>8703977993</v>
      </c>
      <c r="BC20" s="49" t="s">
        <v>777</v>
      </c>
      <c r="BD20" s="449"/>
      <c r="BE20" s="449"/>
      <c r="BF20" s="314"/>
    </row>
    <row r="21" spans="1:58" s="168" customFormat="1" ht="200.1" customHeight="1">
      <c r="A21" s="378">
        <v>11</v>
      </c>
      <c r="B21" s="371" t="s">
        <v>1044</v>
      </c>
      <c r="C21" s="372" t="s">
        <v>804</v>
      </c>
      <c r="D21" s="373" t="s">
        <v>803</v>
      </c>
      <c r="E21" s="463" t="s">
        <v>1542</v>
      </c>
      <c r="F21" s="333" t="s">
        <v>805</v>
      </c>
      <c r="G21" s="326" t="s">
        <v>806</v>
      </c>
      <c r="H21" s="326" t="s">
        <v>807</v>
      </c>
      <c r="I21" s="326" t="s">
        <v>467</v>
      </c>
      <c r="J21" s="125" t="s">
        <v>1148</v>
      </c>
      <c r="K21" s="125">
        <v>3795750</v>
      </c>
      <c r="L21" s="387" t="s">
        <v>1149</v>
      </c>
      <c r="M21" s="77">
        <v>42736</v>
      </c>
      <c r="N21" s="77">
        <v>44012</v>
      </c>
      <c r="O21" s="326" t="s">
        <v>808</v>
      </c>
      <c r="P21" s="326" t="s">
        <v>809</v>
      </c>
      <c r="Q21" s="61">
        <v>3229</v>
      </c>
      <c r="R21" s="326"/>
      <c r="S21" s="326"/>
      <c r="T21" s="326"/>
      <c r="U21" s="61">
        <v>3612</v>
      </c>
      <c r="V21" s="197">
        <v>1.1185028571428572</v>
      </c>
      <c r="W21" s="61">
        <v>37493</v>
      </c>
      <c r="X21" s="198">
        <v>0.30299999999999999</v>
      </c>
      <c r="Y21" s="326"/>
      <c r="Z21" s="326"/>
      <c r="AA21" s="331">
        <v>138</v>
      </c>
      <c r="AB21" s="62">
        <v>1</v>
      </c>
      <c r="AC21" s="325" t="s">
        <v>816</v>
      </c>
      <c r="AD21" s="325" t="s">
        <v>817</v>
      </c>
      <c r="AE21" s="325" t="s">
        <v>818</v>
      </c>
      <c r="AF21" s="326">
        <v>999</v>
      </c>
      <c r="AG21" s="325" t="s">
        <v>819</v>
      </c>
      <c r="AH21" s="325" t="s">
        <v>826</v>
      </c>
      <c r="AI21" s="103">
        <v>11605728790</v>
      </c>
      <c r="AJ21" s="198">
        <v>0.28599999999999998</v>
      </c>
      <c r="AK21" s="78"/>
      <c r="AL21" s="78" t="s">
        <v>1146</v>
      </c>
      <c r="AM21" s="67">
        <v>2.4299999999999999E-2</v>
      </c>
      <c r="AN21" s="77">
        <v>43983</v>
      </c>
      <c r="AO21" s="77">
        <v>44196</v>
      </c>
      <c r="AP21" s="329" t="s">
        <v>1155</v>
      </c>
      <c r="AQ21" s="329" t="s">
        <v>1310</v>
      </c>
      <c r="AR21" s="329">
        <v>1</v>
      </c>
      <c r="AS21" s="314"/>
      <c r="AT21" s="326"/>
      <c r="AU21" s="78" t="s">
        <v>1150</v>
      </c>
      <c r="AV21" s="78"/>
      <c r="AW21" s="78" t="s">
        <v>1151</v>
      </c>
      <c r="AX21" s="78" t="s">
        <v>1152</v>
      </c>
      <c r="AY21" s="78">
        <v>7585</v>
      </c>
      <c r="AZ21" s="78" t="s">
        <v>1153</v>
      </c>
      <c r="BA21" s="78" t="s">
        <v>1154</v>
      </c>
      <c r="BB21" s="103">
        <v>10000000</v>
      </c>
      <c r="BC21" s="388">
        <v>5.0000000000000001E-4</v>
      </c>
      <c r="BD21" s="466"/>
      <c r="BE21" s="466"/>
      <c r="BF21" s="449"/>
    </row>
    <row r="22" spans="1:58" s="167" customFormat="1" ht="200.1" customHeight="1">
      <c r="A22" s="378">
        <v>12</v>
      </c>
      <c r="B22" s="371" t="s">
        <v>996</v>
      </c>
      <c r="C22" s="372" t="s">
        <v>603</v>
      </c>
      <c r="D22" s="373" t="s">
        <v>468</v>
      </c>
      <c r="E22" s="463" t="s">
        <v>1546</v>
      </c>
      <c r="F22" s="333" t="s">
        <v>859</v>
      </c>
      <c r="G22" s="326" t="s">
        <v>765</v>
      </c>
      <c r="H22" s="326" t="s">
        <v>462</v>
      </c>
      <c r="I22" s="326" t="s">
        <v>467</v>
      </c>
      <c r="J22" s="326" t="s">
        <v>1395</v>
      </c>
      <c r="K22" s="326" t="s">
        <v>1396</v>
      </c>
      <c r="L22" s="379" t="s">
        <v>1397</v>
      </c>
      <c r="M22" s="77">
        <v>42736</v>
      </c>
      <c r="N22" s="77">
        <v>43982</v>
      </c>
      <c r="O22" s="326" t="s">
        <v>834</v>
      </c>
      <c r="P22" s="326" t="s">
        <v>628</v>
      </c>
      <c r="Q22" s="329">
        <v>1</v>
      </c>
      <c r="R22" s="329">
        <v>1</v>
      </c>
      <c r="S22" s="329">
        <v>1</v>
      </c>
      <c r="T22" s="329">
        <v>1</v>
      </c>
      <c r="U22" s="329">
        <v>1</v>
      </c>
      <c r="V22" s="326">
        <v>100</v>
      </c>
      <c r="W22" s="329">
        <v>1</v>
      </c>
      <c r="X22" s="329">
        <v>1</v>
      </c>
      <c r="Y22" s="329">
        <v>1</v>
      </c>
      <c r="Z22" s="62">
        <f t="shared" ref="Z22:Z29" si="0">+Y22/S22</f>
        <v>1</v>
      </c>
      <c r="AA22" s="331">
        <v>100</v>
      </c>
      <c r="AB22" s="62">
        <v>1</v>
      </c>
      <c r="AC22" s="325" t="s">
        <v>151</v>
      </c>
      <c r="AD22" s="325" t="s">
        <v>518</v>
      </c>
      <c r="AE22" s="325"/>
      <c r="AF22" s="326" t="s">
        <v>519</v>
      </c>
      <c r="AG22" s="326" t="s">
        <v>520</v>
      </c>
      <c r="AH22" s="325" t="s">
        <v>521</v>
      </c>
      <c r="AI22" s="103">
        <f>2149000000-569000000</f>
        <v>1580000000</v>
      </c>
      <c r="AJ22" s="326" t="s">
        <v>467</v>
      </c>
      <c r="AK22" s="326" t="s">
        <v>467</v>
      </c>
      <c r="AL22" s="333" t="s">
        <v>859</v>
      </c>
      <c r="AM22" s="67">
        <v>2.4299999999999999E-2</v>
      </c>
      <c r="AN22" s="77">
        <v>43983</v>
      </c>
      <c r="AO22" s="77">
        <v>44196</v>
      </c>
      <c r="AP22" s="326" t="s">
        <v>834</v>
      </c>
      <c r="AQ22" s="326" t="s">
        <v>628</v>
      </c>
      <c r="AR22" s="329">
        <v>1</v>
      </c>
      <c r="AS22" s="444"/>
      <c r="AT22" s="329"/>
      <c r="AU22" s="326" t="s">
        <v>1428</v>
      </c>
      <c r="AV22" s="389" t="s">
        <v>1429</v>
      </c>
      <c r="AW22" s="326" t="s">
        <v>1430</v>
      </c>
      <c r="AX22" s="380" t="s">
        <v>1432</v>
      </c>
      <c r="AY22" s="59"/>
      <c r="AZ22" s="59"/>
      <c r="BA22" s="59"/>
      <c r="BB22" s="49"/>
      <c r="BC22" s="49" t="s">
        <v>777</v>
      </c>
      <c r="BD22" s="447"/>
      <c r="BE22" s="449"/>
      <c r="BF22" s="449"/>
    </row>
    <row r="23" spans="1:58" s="167" customFormat="1" ht="200.1" customHeight="1">
      <c r="A23" s="378">
        <v>13</v>
      </c>
      <c r="B23" s="371" t="s">
        <v>1037</v>
      </c>
      <c r="C23" s="372" t="s">
        <v>603</v>
      </c>
      <c r="D23" s="373" t="s">
        <v>468</v>
      </c>
      <c r="E23" s="463" t="s">
        <v>1546</v>
      </c>
      <c r="F23" s="333" t="s">
        <v>862</v>
      </c>
      <c r="G23" s="326" t="s">
        <v>767</v>
      </c>
      <c r="H23" s="326" t="s">
        <v>475</v>
      </c>
      <c r="I23" s="326" t="s">
        <v>467</v>
      </c>
      <c r="J23" s="326" t="s">
        <v>1240</v>
      </c>
      <c r="K23" s="326"/>
      <c r="L23" s="326" t="s">
        <v>1241</v>
      </c>
      <c r="M23" s="327">
        <v>42522</v>
      </c>
      <c r="N23" s="327">
        <v>43982</v>
      </c>
      <c r="O23" s="326" t="s">
        <v>835</v>
      </c>
      <c r="P23" s="326" t="s">
        <v>616</v>
      </c>
      <c r="Q23" s="329">
        <v>1</v>
      </c>
      <c r="R23" s="329">
        <v>1</v>
      </c>
      <c r="S23" s="329">
        <v>1</v>
      </c>
      <c r="T23" s="329">
        <v>1</v>
      </c>
      <c r="U23" s="329">
        <v>1</v>
      </c>
      <c r="V23" s="326">
        <v>100</v>
      </c>
      <c r="W23" s="329">
        <v>1</v>
      </c>
      <c r="X23" s="329">
        <v>1</v>
      </c>
      <c r="Y23" s="329">
        <v>1</v>
      </c>
      <c r="Z23" s="62">
        <f t="shared" si="0"/>
        <v>1</v>
      </c>
      <c r="AA23" s="62">
        <v>1</v>
      </c>
      <c r="AB23" s="62">
        <v>1</v>
      </c>
      <c r="AC23" s="333" t="s">
        <v>549</v>
      </c>
      <c r="AD23" s="333" t="s">
        <v>550</v>
      </c>
      <c r="AE23" s="333" t="s">
        <v>794</v>
      </c>
      <c r="AF23" s="326">
        <v>1013</v>
      </c>
      <c r="AG23" s="326" t="s">
        <v>551</v>
      </c>
      <c r="AH23" s="333" t="s">
        <v>1055</v>
      </c>
      <c r="AI23" s="108">
        <v>8605000000</v>
      </c>
      <c r="AJ23" s="49" t="s">
        <v>888</v>
      </c>
      <c r="AK23" s="108">
        <v>8605000000</v>
      </c>
      <c r="AL23" s="67" t="s">
        <v>862</v>
      </c>
      <c r="AM23" s="67">
        <v>2.4299999999999999E-2</v>
      </c>
      <c r="AN23" s="390">
        <v>44013</v>
      </c>
      <c r="AO23" s="390">
        <v>44196</v>
      </c>
      <c r="AP23" s="67" t="s">
        <v>835</v>
      </c>
      <c r="AQ23" s="67" t="s">
        <v>616</v>
      </c>
      <c r="AR23" s="329">
        <v>1</v>
      </c>
      <c r="AS23" s="444"/>
      <c r="AT23" s="329"/>
      <c r="AU23" s="365" t="s">
        <v>1250</v>
      </c>
      <c r="AV23" s="365" t="s">
        <v>1251</v>
      </c>
      <c r="AW23" s="365" t="s">
        <v>1252</v>
      </c>
      <c r="AX23" s="455" t="s">
        <v>1253</v>
      </c>
      <c r="AY23" s="455">
        <v>7688</v>
      </c>
      <c r="AZ23" s="455" t="s">
        <v>1254</v>
      </c>
      <c r="BA23" s="455" t="s">
        <v>1255</v>
      </c>
      <c r="BB23" s="472">
        <v>2119458202.6666665</v>
      </c>
      <c r="BC23" s="458" t="s">
        <v>777</v>
      </c>
      <c r="BD23" s="467"/>
      <c r="BE23" s="467"/>
      <c r="BF23" s="314"/>
    </row>
    <row r="24" spans="1:58" s="167" customFormat="1" ht="168.75" customHeight="1">
      <c r="A24" s="565">
        <v>14</v>
      </c>
      <c r="B24" s="371" t="s">
        <v>1038</v>
      </c>
      <c r="C24" s="372" t="s">
        <v>603</v>
      </c>
      <c r="D24" s="373" t="s">
        <v>468</v>
      </c>
      <c r="E24" s="463" t="s">
        <v>1546</v>
      </c>
      <c r="F24" s="333" t="s">
        <v>863</v>
      </c>
      <c r="G24" s="326" t="s">
        <v>767</v>
      </c>
      <c r="H24" s="326" t="s">
        <v>475</v>
      </c>
      <c r="I24" s="326" t="s">
        <v>467</v>
      </c>
      <c r="J24" s="326" t="s">
        <v>1242</v>
      </c>
      <c r="K24" s="326" t="s">
        <v>1243</v>
      </c>
      <c r="L24" s="379" t="s">
        <v>1244</v>
      </c>
      <c r="M24" s="327">
        <v>42522</v>
      </c>
      <c r="N24" s="327">
        <v>43982</v>
      </c>
      <c r="O24" s="326" t="s">
        <v>617</v>
      </c>
      <c r="P24" s="326" t="s">
        <v>618</v>
      </c>
      <c r="Q24" s="326">
        <v>27</v>
      </c>
      <c r="R24" s="326">
        <v>25</v>
      </c>
      <c r="S24" s="326">
        <v>50</v>
      </c>
      <c r="T24" s="326">
        <v>25</v>
      </c>
      <c r="U24" s="326">
        <v>27</v>
      </c>
      <c r="V24" s="326">
        <v>100</v>
      </c>
      <c r="W24" s="326">
        <v>27</v>
      </c>
      <c r="X24" s="329"/>
      <c r="Y24" s="326">
        <v>50</v>
      </c>
      <c r="Z24" s="62">
        <f t="shared" si="0"/>
        <v>1</v>
      </c>
      <c r="AA24" s="331">
        <v>12</v>
      </c>
      <c r="AB24" s="62">
        <f t="shared" ref="AB24:AB28" si="1">+AA24/T24</f>
        <v>0.48</v>
      </c>
      <c r="AC24" s="325" t="s">
        <v>549</v>
      </c>
      <c r="AD24" s="325" t="s">
        <v>550</v>
      </c>
      <c r="AE24" s="333" t="s">
        <v>794</v>
      </c>
      <c r="AF24" s="326">
        <v>1014</v>
      </c>
      <c r="AG24" s="326" t="s">
        <v>552</v>
      </c>
      <c r="AH24" s="325" t="s">
        <v>619</v>
      </c>
      <c r="AI24" s="108">
        <f>205000000+415000000+527000000+492000000</f>
        <v>1639000000</v>
      </c>
      <c r="AJ24" s="329">
        <f t="shared" ref="AJ24:AJ29" si="2">+AK24/AI24</f>
        <v>0.9969493593654668</v>
      </c>
      <c r="AK24" s="108">
        <f>205000000+412000000+525000000+492000000</f>
        <v>1634000000</v>
      </c>
      <c r="AL24" s="556" t="s">
        <v>1235</v>
      </c>
      <c r="AM24" s="553">
        <v>2.4299999999999999E-2</v>
      </c>
      <c r="AN24" s="558">
        <v>44013</v>
      </c>
      <c r="AO24" s="558">
        <v>44196</v>
      </c>
      <c r="AP24" s="541" t="s">
        <v>1247</v>
      </c>
      <c r="AQ24" s="541" t="s">
        <v>1308</v>
      </c>
      <c r="AR24" s="541">
        <v>30</v>
      </c>
      <c r="AS24" s="548"/>
      <c r="AT24" s="541"/>
      <c r="AU24" s="541" t="s">
        <v>1250</v>
      </c>
      <c r="AV24" s="541" t="s">
        <v>1251</v>
      </c>
      <c r="AW24" s="541" t="s">
        <v>1252</v>
      </c>
      <c r="AX24" s="541" t="s">
        <v>1257</v>
      </c>
      <c r="AY24" s="541">
        <v>7687</v>
      </c>
      <c r="AZ24" s="541" t="s">
        <v>1258</v>
      </c>
      <c r="BA24" s="541" t="s">
        <v>1259</v>
      </c>
      <c r="BB24" s="574">
        <v>2115278400.666667</v>
      </c>
      <c r="BC24" s="568" t="s">
        <v>777</v>
      </c>
      <c r="BD24" s="572"/>
      <c r="BE24" s="572"/>
      <c r="BF24" s="548"/>
    </row>
    <row r="25" spans="1:58" s="167" customFormat="1" ht="156" customHeight="1">
      <c r="A25" s="565"/>
      <c r="B25" s="371" t="s">
        <v>1039</v>
      </c>
      <c r="C25" s="372" t="s">
        <v>603</v>
      </c>
      <c r="D25" s="373" t="s">
        <v>468</v>
      </c>
      <c r="E25" s="463" t="s">
        <v>1546</v>
      </c>
      <c r="F25" s="333" t="s">
        <v>864</v>
      </c>
      <c r="G25" s="326" t="s">
        <v>767</v>
      </c>
      <c r="H25" s="326" t="s">
        <v>475</v>
      </c>
      <c r="I25" s="326" t="s">
        <v>467</v>
      </c>
      <c r="J25" s="326" t="s">
        <v>1242</v>
      </c>
      <c r="K25" s="326" t="s">
        <v>1243</v>
      </c>
      <c r="L25" s="379" t="s">
        <v>1244</v>
      </c>
      <c r="M25" s="327">
        <v>42522</v>
      </c>
      <c r="N25" s="327">
        <v>43982</v>
      </c>
      <c r="O25" s="326" t="s">
        <v>620</v>
      </c>
      <c r="P25" s="326" t="s">
        <v>623</v>
      </c>
      <c r="Q25" s="326">
        <v>26</v>
      </c>
      <c r="R25" s="326">
        <v>50</v>
      </c>
      <c r="S25" s="326">
        <v>25</v>
      </c>
      <c r="T25" s="326">
        <v>25</v>
      </c>
      <c r="U25" s="326">
        <v>26</v>
      </c>
      <c r="V25" s="326">
        <v>100</v>
      </c>
      <c r="W25" s="326">
        <v>50</v>
      </c>
      <c r="X25" s="329">
        <v>1</v>
      </c>
      <c r="Y25" s="326">
        <v>40</v>
      </c>
      <c r="Z25" s="62">
        <f t="shared" si="0"/>
        <v>1.6</v>
      </c>
      <c r="AA25" s="331">
        <v>10</v>
      </c>
      <c r="AB25" s="62">
        <f t="shared" si="1"/>
        <v>0.4</v>
      </c>
      <c r="AC25" s="325" t="s">
        <v>549</v>
      </c>
      <c r="AD25" s="325" t="s">
        <v>550</v>
      </c>
      <c r="AE25" s="333" t="s">
        <v>794</v>
      </c>
      <c r="AF25" s="326">
        <v>1014</v>
      </c>
      <c r="AG25" s="326" t="s">
        <v>552</v>
      </c>
      <c r="AH25" s="325" t="s">
        <v>553</v>
      </c>
      <c r="AI25" s="108">
        <f>297000000+600000000+654000000+593000000</f>
        <v>2144000000</v>
      </c>
      <c r="AJ25" s="329">
        <f t="shared" si="2"/>
        <v>0.99860074626865669</v>
      </c>
      <c r="AK25" s="108">
        <f>296000000+599000000+653000000+593000000</f>
        <v>2141000000</v>
      </c>
      <c r="AL25" s="562"/>
      <c r="AM25" s="579"/>
      <c r="AN25" s="563"/>
      <c r="AO25" s="563"/>
      <c r="AP25" s="542"/>
      <c r="AQ25" s="542"/>
      <c r="AR25" s="542"/>
      <c r="AS25" s="549"/>
      <c r="AT25" s="542"/>
      <c r="AU25" s="542"/>
      <c r="AV25" s="542"/>
      <c r="AW25" s="542"/>
      <c r="AX25" s="542"/>
      <c r="AY25" s="542"/>
      <c r="AZ25" s="542"/>
      <c r="BA25" s="542"/>
      <c r="BB25" s="575"/>
      <c r="BC25" s="577"/>
      <c r="BD25" s="578"/>
      <c r="BE25" s="578"/>
      <c r="BF25" s="549"/>
    </row>
    <row r="26" spans="1:58" s="167" customFormat="1" ht="200.1" customHeight="1">
      <c r="A26" s="565"/>
      <c r="B26" s="371" t="s">
        <v>1040</v>
      </c>
      <c r="C26" s="372" t="s">
        <v>603</v>
      </c>
      <c r="D26" s="373" t="s">
        <v>468</v>
      </c>
      <c r="E26" s="463" t="s">
        <v>1546</v>
      </c>
      <c r="F26" s="333" t="s">
        <v>865</v>
      </c>
      <c r="G26" s="326" t="s">
        <v>767</v>
      </c>
      <c r="H26" s="326" t="s">
        <v>475</v>
      </c>
      <c r="I26" s="326" t="s">
        <v>467</v>
      </c>
      <c r="J26" s="326" t="s">
        <v>1242</v>
      </c>
      <c r="K26" s="326" t="s">
        <v>1243</v>
      </c>
      <c r="L26" s="379" t="s">
        <v>1244</v>
      </c>
      <c r="M26" s="327">
        <v>42522</v>
      </c>
      <c r="N26" s="327">
        <v>43982</v>
      </c>
      <c r="O26" s="326" t="s">
        <v>621</v>
      </c>
      <c r="P26" s="326" t="s">
        <v>624</v>
      </c>
      <c r="Q26" s="326">
        <v>11</v>
      </c>
      <c r="R26" s="326">
        <v>20</v>
      </c>
      <c r="S26" s="326">
        <v>10</v>
      </c>
      <c r="T26" s="326">
        <v>5</v>
      </c>
      <c r="U26" s="326">
        <v>11</v>
      </c>
      <c r="V26" s="326">
        <v>100</v>
      </c>
      <c r="W26" s="326">
        <v>20</v>
      </c>
      <c r="X26" s="329">
        <v>1</v>
      </c>
      <c r="Y26" s="326">
        <v>14</v>
      </c>
      <c r="Z26" s="62">
        <f t="shared" si="0"/>
        <v>1.4</v>
      </c>
      <c r="AA26" s="331">
        <v>5</v>
      </c>
      <c r="AB26" s="62">
        <f t="shared" si="1"/>
        <v>1</v>
      </c>
      <c r="AC26" s="325" t="s">
        <v>549</v>
      </c>
      <c r="AD26" s="325" t="s">
        <v>550</v>
      </c>
      <c r="AE26" s="333" t="s">
        <v>794</v>
      </c>
      <c r="AF26" s="326">
        <v>1014</v>
      </c>
      <c r="AG26" s="326" t="s">
        <v>552</v>
      </c>
      <c r="AH26" s="325" t="s">
        <v>554</v>
      </c>
      <c r="AI26" s="108">
        <f>93000000+241000000+362000000+330000000</f>
        <v>1026000000</v>
      </c>
      <c r="AJ26" s="329">
        <f t="shared" si="2"/>
        <v>0.99707602339181289</v>
      </c>
      <c r="AK26" s="108">
        <f>93000000+241000000+359000000+330000000</f>
        <v>1023000000</v>
      </c>
      <c r="AL26" s="562"/>
      <c r="AM26" s="579"/>
      <c r="AN26" s="563"/>
      <c r="AO26" s="563"/>
      <c r="AP26" s="542"/>
      <c r="AQ26" s="542"/>
      <c r="AR26" s="542"/>
      <c r="AS26" s="549"/>
      <c r="AT26" s="542"/>
      <c r="AU26" s="542"/>
      <c r="AV26" s="542"/>
      <c r="AW26" s="542"/>
      <c r="AX26" s="542"/>
      <c r="AY26" s="542"/>
      <c r="AZ26" s="542"/>
      <c r="BA26" s="542"/>
      <c r="BB26" s="575"/>
      <c r="BC26" s="577"/>
      <c r="BD26" s="578"/>
      <c r="BE26" s="578"/>
      <c r="BF26" s="549"/>
    </row>
    <row r="27" spans="1:58" s="167" customFormat="1" ht="200.1" customHeight="1">
      <c r="A27" s="565"/>
      <c r="B27" s="371" t="s">
        <v>1041</v>
      </c>
      <c r="C27" s="372" t="s">
        <v>603</v>
      </c>
      <c r="D27" s="373" t="s">
        <v>468</v>
      </c>
      <c r="E27" s="463" t="s">
        <v>1546</v>
      </c>
      <c r="F27" s="333" t="s">
        <v>866</v>
      </c>
      <c r="G27" s="326" t="s">
        <v>767</v>
      </c>
      <c r="H27" s="326" t="s">
        <v>475</v>
      </c>
      <c r="I27" s="326" t="s">
        <v>467</v>
      </c>
      <c r="J27" s="326" t="s">
        <v>1242</v>
      </c>
      <c r="K27" s="326" t="s">
        <v>1243</v>
      </c>
      <c r="L27" s="379" t="s">
        <v>1244</v>
      </c>
      <c r="M27" s="327">
        <v>42522</v>
      </c>
      <c r="N27" s="327">
        <v>43982</v>
      </c>
      <c r="O27" s="326" t="s">
        <v>622</v>
      </c>
      <c r="P27" s="326" t="s">
        <v>625</v>
      </c>
      <c r="Q27" s="326">
        <v>14</v>
      </c>
      <c r="R27" s="326">
        <v>15</v>
      </c>
      <c r="S27" s="326">
        <v>10</v>
      </c>
      <c r="T27" s="326">
        <v>5</v>
      </c>
      <c r="U27" s="326">
        <v>14</v>
      </c>
      <c r="V27" s="326">
        <v>100</v>
      </c>
      <c r="W27" s="326">
        <v>15</v>
      </c>
      <c r="X27" s="329">
        <v>1</v>
      </c>
      <c r="Y27" s="326">
        <v>14</v>
      </c>
      <c r="Z27" s="62">
        <f t="shared" si="0"/>
        <v>1.4</v>
      </c>
      <c r="AA27" s="331">
        <v>7</v>
      </c>
      <c r="AB27" s="62">
        <f t="shared" si="1"/>
        <v>1.4</v>
      </c>
      <c r="AC27" s="325" t="s">
        <v>549</v>
      </c>
      <c r="AD27" s="325" t="s">
        <v>550</v>
      </c>
      <c r="AE27" s="333" t="s">
        <v>794</v>
      </c>
      <c r="AF27" s="326">
        <v>1014</v>
      </c>
      <c r="AG27" s="326" t="s">
        <v>552</v>
      </c>
      <c r="AH27" s="325" t="s">
        <v>555</v>
      </c>
      <c r="AI27" s="108">
        <f>345000000+986000000+1619000000+1469000000</f>
        <v>4419000000</v>
      </c>
      <c r="AJ27" s="329">
        <f t="shared" si="2"/>
        <v>0.99570038470242139</v>
      </c>
      <c r="AK27" s="108">
        <f>342000000+986000000+1605000000+1467000000</f>
        <v>4400000000</v>
      </c>
      <c r="AL27" s="557"/>
      <c r="AM27" s="554"/>
      <c r="AN27" s="559"/>
      <c r="AO27" s="559"/>
      <c r="AP27" s="543"/>
      <c r="AQ27" s="543"/>
      <c r="AR27" s="543"/>
      <c r="AS27" s="550"/>
      <c r="AT27" s="543"/>
      <c r="AU27" s="543"/>
      <c r="AV27" s="543"/>
      <c r="AW27" s="543"/>
      <c r="AX27" s="543"/>
      <c r="AY27" s="543"/>
      <c r="AZ27" s="543"/>
      <c r="BA27" s="543"/>
      <c r="BB27" s="576"/>
      <c r="BC27" s="569"/>
      <c r="BD27" s="573"/>
      <c r="BE27" s="573"/>
      <c r="BF27" s="550"/>
    </row>
    <row r="28" spans="1:58" s="167" customFormat="1" ht="200.1" customHeight="1">
      <c r="A28" s="565">
        <v>15</v>
      </c>
      <c r="B28" s="371" t="s">
        <v>1042</v>
      </c>
      <c r="C28" s="372" t="s">
        <v>603</v>
      </c>
      <c r="D28" s="373" t="s">
        <v>468</v>
      </c>
      <c r="E28" s="463" t="s">
        <v>1546</v>
      </c>
      <c r="F28" s="333" t="s">
        <v>867</v>
      </c>
      <c r="G28" s="326" t="s">
        <v>767</v>
      </c>
      <c r="H28" s="326" t="s">
        <v>475</v>
      </c>
      <c r="I28" s="326" t="s">
        <v>467</v>
      </c>
      <c r="J28" s="326" t="s">
        <v>1245</v>
      </c>
      <c r="K28" s="326">
        <v>3016304441</v>
      </c>
      <c r="L28" s="379" t="s">
        <v>1246</v>
      </c>
      <c r="M28" s="327">
        <v>42522</v>
      </c>
      <c r="N28" s="327">
        <v>43981</v>
      </c>
      <c r="O28" s="326" t="s">
        <v>489</v>
      </c>
      <c r="P28" s="326" t="s">
        <v>626</v>
      </c>
      <c r="Q28" s="67">
        <v>0.125</v>
      </c>
      <c r="R28" s="67">
        <v>0.125</v>
      </c>
      <c r="S28" s="67">
        <v>0.125</v>
      </c>
      <c r="T28" s="67">
        <v>0.125</v>
      </c>
      <c r="U28" s="326">
        <v>12.5</v>
      </c>
      <c r="V28" s="326">
        <v>100</v>
      </c>
      <c r="W28" s="67">
        <v>0.125</v>
      </c>
      <c r="X28" s="67">
        <v>1</v>
      </c>
      <c r="Y28" s="67">
        <v>0.125</v>
      </c>
      <c r="Z28" s="62">
        <f t="shared" si="0"/>
        <v>1</v>
      </c>
      <c r="AA28" s="388">
        <v>6.25E-2</v>
      </c>
      <c r="AB28" s="62">
        <f t="shared" si="1"/>
        <v>0.5</v>
      </c>
      <c r="AC28" s="325" t="s">
        <v>549</v>
      </c>
      <c r="AD28" s="325" t="s">
        <v>550</v>
      </c>
      <c r="AE28" s="333" t="s">
        <v>794</v>
      </c>
      <c r="AF28" s="326">
        <v>1088</v>
      </c>
      <c r="AG28" s="326" t="s">
        <v>556</v>
      </c>
      <c r="AH28" s="333" t="s">
        <v>557</v>
      </c>
      <c r="AI28" s="108">
        <f>830000000+1433000000+1657000000+1668000000</f>
        <v>5588000000</v>
      </c>
      <c r="AJ28" s="329">
        <f t="shared" si="2"/>
        <v>1</v>
      </c>
      <c r="AK28" s="108">
        <f>830000000+1433000000+1657000000+1668000000</f>
        <v>5588000000</v>
      </c>
      <c r="AL28" s="556" t="s">
        <v>1248</v>
      </c>
      <c r="AM28" s="553">
        <v>2.4299999999999999E-2</v>
      </c>
      <c r="AN28" s="558">
        <v>44013</v>
      </c>
      <c r="AO28" s="558">
        <v>44196</v>
      </c>
      <c r="AP28" s="556" t="s">
        <v>1249</v>
      </c>
      <c r="AQ28" s="556" t="s">
        <v>1309</v>
      </c>
      <c r="AR28" s="560">
        <v>986</v>
      </c>
      <c r="AS28" s="551"/>
      <c r="AT28" s="553"/>
      <c r="AU28" s="553" t="s">
        <v>1261</v>
      </c>
      <c r="AV28" s="553" t="s">
        <v>1251</v>
      </c>
      <c r="AW28" s="553" t="s">
        <v>1262</v>
      </c>
      <c r="AX28" s="553" t="s">
        <v>1263</v>
      </c>
      <c r="AY28" s="568">
        <v>7685</v>
      </c>
      <c r="AZ28" s="541" t="s">
        <v>1264</v>
      </c>
      <c r="BA28" s="541" t="s">
        <v>1238</v>
      </c>
      <c r="BB28" s="570">
        <v>2151081620.666667</v>
      </c>
      <c r="BC28" s="568" t="s">
        <v>777</v>
      </c>
      <c r="BD28" s="572"/>
      <c r="BE28" s="572"/>
      <c r="BF28" s="548"/>
    </row>
    <row r="29" spans="1:58" s="167" customFormat="1" ht="200.1" customHeight="1">
      <c r="A29" s="565"/>
      <c r="B29" s="371" t="s">
        <v>1043</v>
      </c>
      <c r="C29" s="372" t="s">
        <v>603</v>
      </c>
      <c r="D29" s="373" t="s">
        <v>468</v>
      </c>
      <c r="E29" s="463" t="s">
        <v>1546</v>
      </c>
      <c r="F29" s="333" t="s">
        <v>868</v>
      </c>
      <c r="G29" s="326" t="s">
        <v>767</v>
      </c>
      <c r="H29" s="326" t="s">
        <v>475</v>
      </c>
      <c r="I29" s="326" t="s">
        <v>467</v>
      </c>
      <c r="J29" s="326" t="s">
        <v>1245</v>
      </c>
      <c r="K29" s="326">
        <v>3016304441</v>
      </c>
      <c r="L29" s="379" t="s">
        <v>1246</v>
      </c>
      <c r="M29" s="327">
        <v>42522</v>
      </c>
      <c r="N29" s="327">
        <v>43981</v>
      </c>
      <c r="O29" s="326" t="s">
        <v>490</v>
      </c>
      <c r="P29" s="326" t="s">
        <v>627</v>
      </c>
      <c r="Q29" s="329">
        <v>1</v>
      </c>
      <c r="R29" s="329">
        <v>1</v>
      </c>
      <c r="S29" s="329">
        <v>1</v>
      </c>
      <c r="T29" s="329">
        <v>1</v>
      </c>
      <c r="U29" s="326">
        <v>100</v>
      </c>
      <c r="V29" s="326">
        <v>100</v>
      </c>
      <c r="W29" s="329">
        <v>1</v>
      </c>
      <c r="X29" s="329">
        <v>1</v>
      </c>
      <c r="Y29" s="329">
        <v>1</v>
      </c>
      <c r="Z29" s="62">
        <f t="shared" si="0"/>
        <v>1</v>
      </c>
      <c r="AA29" s="331">
        <v>1</v>
      </c>
      <c r="AB29" s="329">
        <v>1</v>
      </c>
      <c r="AC29" s="325" t="s">
        <v>549</v>
      </c>
      <c r="AD29" s="325" t="s">
        <v>550</v>
      </c>
      <c r="AE29" s="333" t="s">
        <v>794</v>
      </c>
      <c r="AF29" s="326">
        <v>1088</v>
      </c>
      <c r="AG29" s="326" t="s">
        <v>556</v>
      </c>
      <c r="AH29" s="333" t="s">
        <v>795</v>
      </c>
      <c r="AI29" s="108">
        <f>50000000+23000000</f>
        <v>73000000</v>
      </c>
      <c r="AJ29" s="329">
        <f t="shared" si="2"/>
        <v>1</v>
      </c>
      <c r="AK29" s="108">
        <f>50000000+23000000</f>
        <v>73000000</v>
      </c>
      <c r="AL29" s="557"/>
      <c r="AM29" s="554"/>
      <c r="AN29" s="559"/>
      <c r="AO29" s="559"/>
      <c r="AP29" s="557"/>
      <c r="AQ29" s="557"/>
      <c r="AR29" s="561"/>
      <c r="AS29" s="552"/>
      <c r="AT29" s="554"/>
      <c r="AU29" s="554"/>
      <c r="AV29" s="554"/>
      <c r="AW29" s="554"/>
      <c r="AX29" s="554"/>
      <c r="AY29" s="569"/>
      <c r="AZ29" s="543"/>
      <c r="BA29" s="543"/>
      <c r="BB29" s="571"/>
      <c r="BC29" s="569"/>
      <c r="BD29" s="573"/>
      <c r="BE29" s="573"/>
      <c r="BF29" s="550"/>
    </row>
    <row r="30" spans="1:58" s="167" customFormat="1" ht="200.1" customHeight="1">
      <c r="A30" s="378">
        <v>16</v>
      </c>
      <c r="B30" s="371" t="s">
        <v>1011</v>
      </c>
      <c r="C30" s="372" t="s">
        <v>599</v>
      </c>
      <c r="D30" s="373" t="s">
        <v>607</v>
      </c>
      <c r="E30" s="463" t="s">
        <v>1547</v>
      </c>
      <c r="F30" s="333" t="s">
        <v>844</v>
      </c>
      <c r="G30" s="326" t="s">
        <v>759</v>
      </c>
      <c r="H30" s="326" t="s">
        <v>472</v>
      </c>
      <c r="I30" s="326" t="s">
        <v>467</v>
      </c>
      <c r="J30" s="391" t="s">
        <v>1183</v>
      </c>
      <c r="K30" s="391" t="s">
        <v>1184</v>
      </c>
      <c r="L30" s="391" t="s">
        <v>1185</v>
      </c>
      <c r="M30" s="327">
        <v>42522</v>
      </c>
      <c r="N30" s="327">
        <v>43981</v>
      </c>
      <c r="O30" s="326" t="s">
        <v>655</v>
      </c>
      <c r="P30" s="326" t="s">
        <v>656</v>
      </c>
      <c r="Q30" s="329">
        <v>1</v>
      </c>
      <c r="R30" s="329">
        <v>1</v>
      </c>
      <c r="S30" s="329">
        <v>1</v>
      </c>
      <c r="T30" s="329">
        <v>1</v>
      </c>
      <c r="U30" s="326" t="s">
        <v>1060</v>
      </c>
      <c r="V30" s="326" t="s">
        <v>1060</v>
      </c>
      <c r="W30" s="326" t="s">
        <v>1060</v>
      </c>
      <c r="X30" s="326" t="s">
        <v>1060</v>
      </c>
      <c r="Y30" s="326" t="s">
        <v>1060</v>
      </c>
      <c r="Z30" s="326" t="s">
        <v>1060</v>
      </c>
      <c r="AA30" s="484">
        <v>185</v>
      </c>
      <c r="AB30" s="485">
        <v>1</v>
      </c>
      <c r="AC30" s="325"/>
      <c r="AD30" s="325" t="s">
        <v>529</v>
      </c>
      <c r="AE30" s="325"/>
      <c r="AF30" s="326" t="s">
        <v>530</v>
      </c>
      <c r="AG30" s="326" t="s">
        <v>531</v>
      </c>
      <c r="AH30" s="325" t="s">
        <v>654</v>
      </c>
      <c r="AI30" s="326">
        <v>744</v>
      </c>
      <c r="AJ30" s="326"/>
      <c r="AK30" s="326"/>
      <c r="AL30" s="326" t="s">
        <v>1176</v>
      </c>
      <c r="AM30" s="67">
        <v>2.4299999999999999E-2</v>
      </c>
      <c r="AN30" s="327">
        <v>43983</v>
      </c>
      <c r="AO30" s="327">
        <v>44196</v>
      </c>
      <c r="AP30" s="329" t="s">
        <v>1298</v>
      </c>
      <c r="AQ30" s="329" t="s">
        <v>1297</v>
      </c>
      <c r="AR30" s="329">
        <v>1</v>
      </c>
      <c r="AS30" s="444"/>
      <c r="AT30" s="329"/>
      <c r="AU30" s="326" t="s">
        <v>1186</v>
      </c>
      <c r="AV30" s="326" t="s">
        <v>1187</v>
      </c>
      <c r="AW30" s="326" t="s">
        <v>1188</v>
      </c>
      <c r="AX30" s="326" t="s">
        <v>1189</v>
      </c>
      <c r="AY30" s="49">
        <v>7874</v>
      </c>
      <c r="AZ30" s="326" t="s">
        <v>1190</v>
      </c>
      <c r="BA30" s="326" t="s">
        <v>1191</v>
      </c>
      <c r="BB30" s="386">
        <v>113071056</v>
      </c>
      <c r="BC30" s="49" t="s">
        <v>888</v>
      </c>
      <c r="BD30" s="447"/>
      <c r="BE30" s="447"/>
      <c r="BF30" s="314"/>
    </row>
    <row r="31" spans="1:58" s="167" customFormat="1" ht="200.1" customHeight="1">
      <c r="A31" s="378">
        <v>17</v>
      </c>
      <c r="B31" s="371" t="s">
        <v>1012</v>
      </c>
      <c r="C31" s="372" t="s">
        <v>599</v>
      </c>
      <c r="D31" s="373" t="s">
        <v>607</v>
      </c>
      <c r="E31" s="463" t="s">
        <v>1547</v>
      </c>
      <c r="F31" s="333" t="s">
        <v>658</v>
      </c>
      <c r="G31" s="326" t="s">
        <v>759</v>
      </c>
      <c r="H31" s="326" t="s">
        <v>472</v>
      </c>
      <c r="I31" s="326" t="s">
        <v>467</v>
      </c>
      <c r="J31" s="326" t="s">
        <v>1193</v>
      </c>
      <c r="K31" s="326">
        <v>3002105401</v>
      </c>
      <c r="L31" s="326" t="s">
        <v>1194</v>
      </c>
      <c r="M31" s="327">
        <v>42522</v>
      </c>
      <c r="N31" s="327">
        <v>43981</v>
      </c>
      <c r="O31" s="326" t="s">
        <v>659</v>
      </c>
      <c r="P31" s="326" t="s">
        <v>660</v>
      </c>
      <c r="Q31" s="329">
        <v>1</v>
      </c>
      <c r="R31" s="329">
        <v>1</v>
      </c>
      <c r="S31" s="329">
        <v>1</v>
      </c>
      <c r="T31" s="329">
        <v>1</v>
      </c>
      <c r="U31" s="326"/>
      <c r="V31" s="326"/>
      <c r="W31" s="326">
        <v>1.946</v>
      </c>
      <c r="X31" s="329">
        <v>1</v>
      </c>
      <c r="Y31" s="326" t="s">
        <v>1060</v>
      </c>
      <c r="Z31" s="326" t="s">
        <v>1060</v>
      </c>
      <c r="AA31" s="484">
        <v>543</v>
      </c>
      <c r="AB31" s="483">
        <v>1</v>
      </c>
      <c r="AC31" s="325"/>
      <c r="AD31" s="325" t="s">
        <v>529</v>
      </c>
      <c r="AE31" s="325"/>
      <c r="AF31" s="326" t="s">
        <v>530</v>
      </c>
      <c r="AG31" s="326" t="s">
        <v>531</v>
      </c>
      <c r="AH31" s="325" t="s">
        <v>657</v>
      </c>
      <c r="AI31" s="326">
        <v>287</v>
      </c>
      <c r="AJ31" s="326"/>
      <c r="AK31" s="326"/>
      <c r="AL31" s="326" t="s">
        <v>658</v>
      </c>
      <c r="AM31" s="67">
        <v>2.4299999999999999E-2</v>
      </c>
      <c r="AN31" s="327">
        <v>43983</v>
      </c>
      <c r="AO31" s="327">
        <v>44186</v>
      </c>
      <c r="AP31" s="329" t="s">
        <v>659</v>
      </c>
      <c r="AQ31" s="329" t="s">
        <v>1351</v>
      </c>
      <c r="AR31" s="329">
        <v>1</v>
      </c>
      <c r="AS31" s="473"/>
      <c r="AT31" s="326"/>
      <c r="AU31" s="326" t="s">
        <v>1186</v>
      </c>
      <c r="AV31" s="326" t="s">
        <v>1198</v>
      </c>
      <c r="AW31" s="326" t="s">
        <v>1199</v>
      </c>
      <c r="AX31" s="326" t="s">
        <v>1200</v>
      </c>
      <c r="AY31" s="49">
        <v>7842</v>
      </c>
      <c r="AZ31" s="326" t="s">
        <v>1201</v>
      </c>
      <c r="BA31" s="326" t="s">
        <v>1202</v>
      </c>
      <c r="BB31" s="386">
        <v>100000000</v>
      </c>
      <c r="BC31" s="49" t="s">
        <v>888</v>
      </c>
      <c r="BD31" s="447"/>
      <c r="BE31" s="447"/>
      <c r="BF31" s="314"/>
    </row>
    <row r="32" spans="1:58" s="167" customFormat="1" ht="199.5" customHeight="1">
      <c r="A32" s="378">
        <v>18</v>
      </c>
      <c r="B32" s="371" t="s">
        <v>1036</v>
      </c>
      <c r="C32" s="372" t="s">
        <v>599</v>
      </c>
      <c r="D32" s="373" t="s">
        <v>607</v>
      </c>
      <c r="E32" s="463" t="s">
        <v>1547</v>
      </c>
      <c r="F32" s="333" t="s">
        <v>846</v>
      </c>
      <c r="G32" s="326" t="s">
        <v>759</v>
      </c>
      <c r="H32" s="326" t="s">
        <v>474</v>
      </c>
      <c r="I32" s="326" t="s">
        <v>467</v>
      </c>
      <c r="J32" s="326" t="s">
        <v>1385</v>
      </c>
      <c r="K32" s="326" t="s">
        <v>1386</v>
      </c>
      <c r="L32" s="326" t="s">
        <v>1387</v>
      </c>
      <c r="M32" s="327">
        <v>42522</v>
      </c>
      <c r="N32" s="327">
        <v>43982</v>
      </c>
      <c r="O32" s="326" t="s">
        <v>1372</v>
      </c>
      <c r="P32" s="326" t="s">
        <v>487</v>
      </c>
      <c r="Q32" s="326" t="s">
        <v>488</v>
      </c>
      <c r="R32" s="326"/>
      <c r="S32" s="326"/>
      <c r="T32" s="326"/>
      <c r="U32" s="199">
        <v>962</v>
      </c>
      <c r="V32" s="125" t="s">
        <v>1072</v>
      </c>
      <c r="W32" s="200">
        <v>618</v>
      </c>
      <c r="X32" s="125"/>
      <c r="Y32" s="125">
        <v>77</v>
      </c>
      <c r="Z32" s="125"/>
      <c r="AA32" s="125">
        <v>7</v>
      </c>
      <c r="AB32" s="329">
        <v>1</v>
      </c>
      <c r="AC32" s="325" t="s">
        <v>535</v>
      </c>
      <c r="AD32" s="325" t="s">
        <v>536</v>
      </c>
      <c r="AE32" s="325" t="s">
        <v>537</v>
      </c>
      <c r="AF32" s="326">
        <v>1078</v>
      </c>
      <c r="AG32" s="326" t="s">
        <v>544</v>
      </c>
      <c r="AH32" s="325" t="s">
        <v>547</v>
      </c>
      <c r="AI32" s="326" t="s">
        <v>548</v>
      </c>
      <c r="AJ32" s="326"/>
      <c r="AK32" s="326" t="s">
        <v>953</v>
      </c>
      <c r="AL32" s="326" t="s">
        <v>1374</v>
      </c>
      <c r="AM32" s="67">
        <v>2.4299999999999999E-2</v>
      </c>
      <c r="AN32" s="128">
        <v>44013</v>
      </c>
      <c r="AO32" s="128">
        <v>44196</v>
      </c>
      <c r="AP32" s="326" t="s">
        <v>1391</v>
      </c>
      <c r="AQ32" s="326" t="s">
        <v>1392</v>
      </c>
      <c r="AR32" s="326">
        <v>100</v>
      </c>
      <c r="AS32" s="314"/>
      <c r="AT32" s="326"/>
      <c r="AU32" s="326" t="s">
        <v>1388</v>
      </c>
      <c r="AV32" s="49"/>
      <c r="AW32" s="326" t="s">
        <v>1389</v>
      </c>
      <c r="AX32" s="326"/>
      <c r="AY32" s="49">
        <v>7773</v>
      </c>
      <c r="AZ32" s="326" t="s">
        <v>1390</v>
      </c>
      <c r="BA32" s="326" t="s">
        <v>1493</v>
      </c>
      <c r="BB32" s="392">
        <v>235</v>
      </c>
      <c r="BC32" s="49"/>
      <c r="BD32" s="447"/>
      <c r="BE32" s="447"/>
      <c r="BF32" s="314"/>
    </row>
    <row r="33" spans="1:58" s="167" customFormat="1" ht="200.1" customHeight="1">
      <c r="A33" s="378">
        <v>19</v>
      </c>
      <c r="B33" s="371" t="s">
        <v>1035</v>
      </c>
      <c r="C33" s="372" t="s">
        <v>599</v>
      </c>
      <c r="D33" s="373" t="s">
        <v>607</v>
      </c>
      <c r="E33" s="463" t="s">
        <v>1547</v>
      </c>
      <c r="F33" s="333" t="s">
        <v>847</v>
      </c>
      <c r="G33" s="326" t="s">
        <v>759</v>
      </c>
      <c r="H33" s="326" t="s">
        <v>474</v>
      </c>
      <c r="I33" s="326" t="s">
        <v>467</v>
      </c>
      <c r="J33" s="326" t="s">
        <v>1385</v>
      </c>
      <c r="K33" s="326" t="s">
        <v>1386</v>
      </c>
      <c r="L33" s="326" t="s">
        <v>1387</v>
      </c>
      <c r="M33" s="327">
        <v>42522</v>
      </c>
      <c r="N33" s="128">
        <v>43982</v>
      </c>
      <c r="O33" s="125" t="s">
        <v>484</v>
      </c>
      <c r="P33" s="125" t="s">
        <v>485</v>
      </c>
      <c r="Q33" s="125" t="s">
        <v>578</v>
      </c>
      <c r="R33" s="125"/>
      <c r="S33" s="326"/>
      <c r="T33" s="326"/>
      <c r="U33" s="125"/>
      <c r="V33" s="126">
        <v>0.1</v>
      </c>
      <c r="W33" s="125">
        <v>759</v>
      </c>
      <c r="X33" s="125"/>
      <c r="Y33" s="125">
        <v>671</v>
      </c>
      <c r="Z33" s="125"/>
      <c r="AA33" s="125">
        <v>164</v>
      </c>
      <c r="AB33" s="329">
        <v>1</v>
      </c>
      <c r="AC33" s="325" t="s">
        <v>535</v>
      </c>
      <c r="AD33" s="325" t="s">
        <v>536</v>
      </c>
      <c r="AE33" s="325" t="s">
        <v>537</v>
      </c>
      <c r="AF33" s="326">
        <v>1130</v>
      </c>
      <c r="AG33" s="326" t="s">
        <v>538</v>
      </c>
      <c r="AH33" s="325" t="s">
        <v>539</v>
      </c>
      <c r="AI33" s="326" t="s">
        <v>540</v>
      </c>
      <c r="AJ33" s="326"/>
      <c r="AK33" s="326" t="s">
        <v>954</v>
      </c>
      <c r="AL33" s="125" t="s">
        <v>1491</v>
      </c>
      <c r="AM33" s="67">
        <v>2.4299999999999999E-2</v>
      </c>
      <c r="AN33" s="128">
        <v>44013</v>
      </c>
      <c r="AO33" s="128">
        <v>44196</v>
      </c>
      <c r="AP33" s="125" t="s">
        <v>484</v>
      </c>
      <c r="AQ33" s="125" t="s">
        <v>485</v>
      </c>
      <c r="AR33" s="326">
        <v>1</v>
      </c>
      <c r="AS33" s="314"/>
      <c r="AT33" s="326"/>
      <c r="AU33" s="326" t="s">
        <v>1388</v>
      </c>
      <c r="AV33" s="49"/>
      <c r="AW33" s="326" t="s">
        <v>1389</v>
      </c>
      <c r="AX33" s="49"/>
      <c r="AY33" s="49">
        <v>7773</v>
      </c>
      <c r="AZ33" s="326" t="s">
        <v>1390</v>
      </c>
      <c r="BA33" s="326" t="s">
        <v>1494</v>
      </c>
      <c r="BB33" s="393">
        <v>140</v>
      </c>
      <c r="BC33" s="49"/>
      <c r="BD33" s="447"/>
      <c r="BE33" s="447"/>
      <c r="BF33" s="314"/>
    </row>
    <row r="34" spans="1:58" s="167" customFormat="1" ht="200.1" customHeight="1">
      <c r="A34" s="460">
        <v>20</v>
      </c>
      <c r="B34" s="373" t="s">
        <v>1000</v>
      </c>
      <c r="C34" s="374" t="s">
        <v>772</v>
      </c>
      <c r="D34" s="374" t="s">
        <v>458</v>
      </c>
      <c r="E34" s="463" t="s">
        <v>1547</v>
      </c>
      <c r="F34" s="158" t="s">
        <v>596</v>
      </c>
      <c r="G34" s="85" t="s">
        <v>832</v>
      </c>
      <c r="H34" s="85" t="s">
        <v>577</v>
      </c>
      <c r="I34" s="85" t="s">
        <v>467</v>
      </c>
      <c r="J34" s="384" t="s">
        <v>1352</v>
      </c>
      <c r="K34" s="384" t="s">
        <v>1353</v>
      </c>
      <c r="L34" s="385" t="s">
        <v>1354</v>
      </c>
      <c r="M34" s="84" t="s">
        <v>955</v>
      </c>
      <c r="N34" s="84" t="s">
        <v>775</v>
      </c>
      <c r="O34" s="110" t="s">
        <v>833</v>
      </c>
      <c r="P34" s="85" t="s">
        <v>838</v>
      </c>
      <c r="Q34" s="88">
        <v>2460</v>
      </c>
      <c r="R34" s="88">
        <v>2640</v>
      </c>
      <c r="S34" s="88">
        <v>2640</v>
      </c>
      <c r="T34" s="111">
        <v>660</v>
      </c>
      <c r="U34" s="88">
        <v>6976</v>
      </c>
      <c r="V34" s="89">
        <f>+U34/Q34</f>
        <v>2.8357723577235774</v>
      </c>
      <c r="W34" s="90">
        <v>2541</v>
      </c>
      <c r="X34" s="91">
        <f>W34/R34</f>
        <v>0.96250000000000002</v>
      </c>
      <c r="Y34" s="92">
        <v>1320</v>
      </c>
      <c r="Z34" s="93">
        <f>Y34/S34</f>
        <v>0.5</v>
      </c>
      <c r="AA34" s="331">
        <v>452</v>
      </c>
      <c r="AB34" s="93">
        <f>AA34/T34</f>
        <v>0.68484848484848482</v>
      </c>
      <c r="AC34" s="84" t="s">
        <v>584</v>
      </c>
      <c r="AD34" s="84" t="s">
        <v>585</v>
      </c>
      <c r="AE34" s="84" t="s">
        <v>776</v>
      </c>
      <c r="AF34" s="85">
        <v>1156</v>
      </c>
      <c r="AG34" s="84" t="s">
        <v>586</v>
      </c>
      <c r="AH34" s="84" t="s">
        <v>587</v>
      </c>
      <c r="AI34" s="95" t="s">
        <v>956</v>
      </c>
      <c r="AJ34" s="96" t="s">
        <v>888</v>
      </c>
      <c r="AK34" s="97" t="s">
        <v>889</v>
      </c>
      <c r="AL34" s="97" t="s">
        <v>1521</v>
      </c>
      <c r="AM34" s="67">
        <v>2.4299999999999999E-2</v>
      </c>
      <c r="AN34" s="77">
        <v>44013</v>
      </c>
      <c r="AO34" s="77">
        <v>44196</v>
      </c>
      <c r="AP34" s="85" t="s">
        <v>1533</v>
      </c>
      <c r="AQ34" s="85" t="s">
        <v>1533</v>
      </c>
      <c r="AR34" s="98">
        <v>100</v>
      </c>
      <c r="AS34" s="450"/>
      <c r="AT34" s="111"/>
      <c r="AU34" s="223" t="s">
        <v>1356</v>
      </c>
      <c r="AV34" s="223" t="s">
        <v>1357</v>
      </c>
      <c r="AW34" s="223" t="s">
        <v>1358</v>
      </c>
      <c r="AX34" s="223" t="s">
        <v>1359</v>
      </c>
      <c r="AY34" s="49">
        <v>7871</v>
      </c>
      <c r="AZ34" s="223" t="s">
        <v>1360</v>
      </c>
      <c r="BA34" s="223" t="s">
        <v>1365</v>
      </c>
      <c r="BB34" s="326" t="s">
        <v>1366</v>
      </c>
      <c r="BC34" s="223" t="s">
        <v>1363</v>
      </c>
      <c r="BD34" s="446"/>
      <c r="BE34" s="446"/>
      <c r="BF34" s="451"/>
    </row>
    <row r="35" spans="1:58" s="167" customFormat="1" ht="200.1" customHeight="1">
      <c r="A35" s="460">
        <v>21</v>
      </c>
      <c r="B35" s="373" t="s">
        <v>1001</v>
      </c>
      <c r="C35" s="374" t="s">
        <v>772</v>
      </c>
      <c r="D35" s="374" t="s">
        <v>458</v>
      </c>
      <c r="E35" s="463" t="s">
        <v>1547</v>
      </c>
      <c r="F35" s="158" t="s">
        <v>730</v>
      </c>
      <c r="G35" s="85" t="s">
        <v>832</v>
      </c>
      <c r="H35" s="85" t="s">
        <v>577</v>
      </c>
      <c r="I35" s="85" t="s">
        <v>467</v>
      </c>
      <c r="J35" s="384" t="s">
        <v>1352</v>
      </c>
      <c r="K35" s="384" t="s">
        <v>1353</v>
      </c>
      <c r="L35" s="385" t="s">
        <v>1354</v>
      </c>
      <c r="M35" s="84" t="s">
        <v>955</v>
      </c>
      <c r="N35" s="84" t="s">
        <v>775</v>
      </c>
      <c r="O35" s="110" t="s">
        <v>614</v>
      </c>
      <c r="P35" s="85" t="s">
        <v>615</v>
      </c>
      <c r="Q35" s="111">
        <v>4</v>
      </c>
      <c r="R35" s="111">
        <v>4</v>
      </c>
      <c r="S35" s="111">
        <v>4</v>
      </c>
      <c r="T35" s="111">
        <v>2</v>
      </c>
      <c r="U35" s="111">
        <v>3</v>
      </c>
      <c r="V35" s="112">
        <f>+U35/Q35</f>
        <v>0.75</v>
      </c>
      <c r="W35" s="90">
        <v>5</v>
      </c>
      <c r="X35" s="91">
        <f>W35/R35</f>
        <v>1.25</v>
      </c>
      <c r="Y35" s="92">
        <v>3</v>
      </c>
      <c r="Z35" s="93">
        <f>Y35/S35</f>
        <v>0.75</v>
      </c>
      <c r="AA35" s="331">
        <v>1</v>
      </c>
      <c r="AB35" s="486">
        <v>0.5</v>
      </c>
      <c r="AC35" s="84" t="s">
        <v>584</v>
      </c>
      <c r="AD35" s="84" t="s">
        <v>585</v>
      </c>
      <c r="AE35" s="84" t="s">
        <v>776</v>
      </c>
      <c r="AF35" s="85">
        <v>1156</v>
      </c>
      <c r="AG35" s="84" t="s">
        <v>586</v>
      </c>
      <c r="AH35" s="84" t="s">
        <v>587</v>
      </c>
      <c r="AI35" s="95" t="s">
        <v>956</v>
      </c>
      <c r="AJ35" s="96" t="s">
        <v>888</v>
      </c>
      <c r="AK35" s="97" t="s">
        <v>889</v>
      </c>
      <c r="AL35" s="97" t="s">
        <v>1534</v>
      </c>
      <c r="AM35" s="67">
        <v>2.4299999999999999E-2</v>
      </c>
      <c r="AN35" s="77">
        <v>44013</v>
      </c>
      <c r="AO35" s="77">
        <v>44196</v>
      </c>
      <c r="AP35" s="85" t="s">
        <v>614</v>
      </c>
      <c r="AQ35" s="85" t="s">
        <v>614</v>
      </c>
      <c r="AR35" s="98">
        <v>1</v>
      </c>
      <c r="AS35" s="450"/>
      <c r="AT35" s="111"/>
      <c r="AU35" s="223" t="s">
        <v>1356</v>
      </c>
      <c r="AV35" s="223" t="s">
        <v>1357</v>
      </c>
      <c r="AW35" s="223" t="s">
        <v>1358</v>
      </c>
      <c r="AX35" s="223" t="s">
        <v>1359</v>
      </c>
      <c r="AY35" s="49">
        <v>7871</v>
      </c>
      <c r="AZ35" s="223" t="s">
        <v>1360</v>
      </c>
      <c r="BA35" s="223" t="s">
        <v>1365</v>
      </c>
      <c r="BB35" s="326" t="s">
        <v>1366</v>
      </c>
      <c r="BC35" s="223" t="s">
        <v>1363</v>
      </c>
      <c r="BD35" s="446"/>
      <c r="BE35" s="446"/>
      <c r="BF35" s="451"/>
    </row>
    <row r="36" spans="1:58" s="167" customFormat="1" ht="171.75" customHeight="1">
      <c r="A36" s="378">
        <v>22</v>
      </c>
      <c r="B36" s="371" t="s">
        <v>1015</v>
      </c>
      <c r="C36" s="372" t="s">
        <v>599</v>
      </c>
      <c r="D36" s="373" t="s">
        <v>610</v>
      </c>
      <c r="E36" s="463" t="s">
        <v>1547</v>
      </c>
      <c r="F36" s="333" t="s">
        <v>849</v>
      </c>
      <c r="G36" s="326" t="s">
        <v>759</v>
      </c>
      <c r="H36" s="326" t="s">
        <v>472</v>
      </c>
      <c r="I36" s="326" t="s">
        <v>467</v>
      </c>
      <c r="J36" s="326" t="s">
        <v>1195</v>
      </c>
      <c r="K36" s="326" t="s">
        <v>1196</v>
      </c>
      <c r="L36" s="326" t="s">
        <v>1197</v>
      </c>
      <c r="M36" s="327">
        <v>42522</v>
      </c>
      <c r="N36" s="327">
        <v>43981</v>
      </c>
      <c r="O36" s="326" t="s">
        <v>665</v>
      </c>
      <c r="P36" s="326" t="s">
        <v>666</v>
      </c>
      <c r="Q36" s="329">
        <v>1</v>
      </c>
      <c r="R36" s="329">
        <v>1</v>
      </c>
      <c r="S36" s="329">
        <v>1</v>
      </c>
      <c r="T36" s="329">
        <v>1</v>
      </c>
      <c r="U36" s="326">
        <v>791</v>
      </c>
      <c r="V36" s="329">
        <v>1</v>
      </c>
      <c r="W36" s="326">
        <v>72</v>
      </c>
      <c r="X36" s="329">
        <v>1</v>
      </c>
      <c r="Y36" s="326" t="s">
        <v>1060</v>
      </c>
      <c r="Z36" s="326" t="s">
        <v>1060</v>
      </c>
      <c r="AA36" s="484">
        <v>191</v>
      </c>
      <c r="AB36" s="483">
        <v>1</v>
      </c>
      <c r="AC36" s="325" t="s">
        <v>535</v>
      </c>
      <c r="AD36" s="325" t="s">
        <v>536</v>
      </c>
      <c r="AE36" s="325"/>
      <c r="AF36" s="326">
        <v>1023</v>
      </c>
      <c r="AG36" s="326" t="s">
        <v>543</v>
      </c>
      <c r="AH36" s="325" t="s">
        <v>664</v>
      </c>
      <c r="AI36" s="326">
        <v>5</v>
      </c>
      <c r="AJ36" s="326"/>
      <c r="AK36" s="326"/>
      <c r="AL36" s="326" t="s">
        <v>1178</v>
      </c>
      <c r="AM36" s="67">
        <v>2.4299999999999999E-2</v>
      </c>
      <c r="AN36" s="327">
        <v>43983</v>
      </c>
      <c r="AO36" s="327">
        <v>44196</v>
      </c>
      <c r="AP36" s="329" t="s">
        <v>1299</v>
      </c>
      <c r="AQ36" s="329" t="s">
        <v>1300</v>
      </c>
      <c r="AR36" s="329">
        <v>1</v>
      </c>
      <c r="AS36" s="444"/>
      <c r="AT36" s="329"/>
      <c r="AU36" s="326" t="s">
        <v>1186</v>
      </c>
      <c r="AV36" s="326" t="s">
        <v>1187</v>
      </c>
      <c r="AW36" s="326" t="s">
        <v>1188</v>
      </c>
      <c r="AX36" s="326" t="s">
        <v>1203</v>
      </c>
      <c r="AY36" s="49">
        <v>7863</v>
      </c>
      <c r="AZ36" s="326" t="s">
        <v>1204</v>
      </c>
      <c r="BA36" s="326" t="s">
        <v>1203</v>
      </c>
      <c r="BB36" s="386">
        <v>334000000</v>
      </c>
      <c r="BC36" s="49" t="s">
        <v>888</v>
      </c>
      <c r="BD36" s="447"/>
      <c r="BE36" s="447"/>
      <c r="BF36" s="314"/>
    </row>
    <row r="37" spans="1:58" s="167" customFormat="1" ht="200.1" customHeight="1">
      <c r="A37" s="378">
        <v>23</v>
      </c>
      <c r="B37" s="371" t="s">
        <v>1016</v>
      </c>
      <c r="C37" s="372" t="s">
        <v>599</v>
      </c>
      <c r="D37" s="373" t="s">
        <v>610</v>
      </c>
      <c r="E37" s="463" t="s">
        <v>1547</v>
      </c>
      <c r="F37" s="333" t="s">
        <v>850</v>
      </c>
      <c r="G37" s="326" t="s">
        <v>759</v>
      </c>
      <c r="H37" s="326" t="s">
        <v>472</v>
      </c>
      <c r="I37" s="326" t="s">
        <v>467</v>
      </c>
      <c r="J37" s="326" t="s">
        <v>1195</v>
      </c>
      <c r="K37" s="326" t="s">
        <v>1196</v>
      </c>
      <c r="L37" s="326" t="s">
        <v>1197</v>
      </c>
      <c r="M37" s="327">
        <v>42522</v>
      </c>
      <c r="N37" s="327">
        <v>43981</v>
      </c>
      <c r="O37" s="326" t="s">
        <v>668</v>
      </c>
      <c r="P37" s="326" t="s">
        <v>669</v>
      </c>
      <c r="Q37" s="329">
        <v>1</v>
      </c>
      <c r="R37" s="329">
        <v>1</v>
      </c>
      <c r="S37" s="329">
        <v>1</v>
      </c>
      <c r="T37" s="329">
        <v>1</v>
      </c>
      <c r="U37" s="326">
        <v>695</v>
      </c>
      <c r="V37" s="329">
        <v>0.104</v>
      </c>
      <c r="W37" s="326">
        <v>46</v>
      </c>
      <c r="X37" s="67">
        <v>8.6999999999999994E-2</v>
      </c>
      <c r="Y37" s="326" t="s">
        <v>1060</v>
      </c>
      <c r="Z37" s="326" t="s">
        <v>1060</v>
      </c>
      <c r="AA37" s="331" t="s">
        <v>1553</v>
      </c>
      <c r="AB37" s="326">
        <v>0.04</v>
      </c>
      <c r="AC37" s="325"/>
      <c r="AD37" s="325" t="s">
        <v>536</v>
      </c>
      <c r="AE37" s="325"/>
      <c r="AF37" s="326">
        <v>1023</v>
      </c>
      <c r="AG37" s="326" t="s">
        <v>543</v>
      </c>
      <c r="AH37" s="325" t="s">
        <v>667</v>
      </c>
      <c r="AI37" s="326">
        <v>767</v>
      </c>
      <c r="AJ37" s="326"/>
      <c r="AK37" s="326"/>
      <c r="AL37" s="326" t="s">
        <v>850</v>
      </c>
      <c r="AM37" s="67">
        <v>2.4299999999999999E-2</v>
      </c>
      <c r="AN37" s="327">
        <v>43983</v>
      </c>
      <c r="AO37" s="327">
        <v>44196</v>
      </c>
      <c r="AP37" s="329" t="s">
        <v>1301</v>
      </c>
      <c r="AQ37" s="329" t="s">
        <v>1302</v>
      </c>
      <c r="AR37" s="329">
        <v>1</v>
      </c>
      <c r="AS37" s="444"/>
      <c r="AT37" s="329"/>
      <c r="AU37" s="326" t="s">
        <v>1186</v>
      </c>
      <c r="AV37" s="326" t="s">
        <v>1187</v>
      </c>
      <c r="AW37" s="326" t="s">
        <v>1188</v>
      </c>
      <c r="AX37" s="326" t="s">
        <v>1205</v>
      </c>
      <c r="AY37" s="49">
        <v>7863</v>
      </c>
      <c r="AZ37" s="326" t="s">
        <v>1204</v>
      </c>
      <c r="BA37" s="326" t="s">
        <v>1205</v>
      </c>
      <c r="BB37" s="386">
        <v>803000000</v>
      </c>
      <c r="BC37" s="49" t="s">
        <v>888</v>
      </c>
      <c r="BD37" s="447"/>
      <c r="BE37" s="447"/>
      <c r="BF37" s="314"/>
    </row>
    <row r="38" spans="1:58" s="167" customFormat="1" ht="200.1" customHeight="1">
      <c r="A38" s="378">
        <v>24</v>
      </c>
      <c r="B38" s="371" t="s">
        <v>1019</v>
      </c>
      <c r="C38" s="372" t="s">
        <v>599</v>
      </c>
      <c r="D38" s="373" t="s">
        <v>610</v>
      </c>
      <c r="E38" s="463" t="s">
        <v>1548</v>
      </c>
      <c r="F38" s="333" t="s">
        <v>851</v>
      </c>
      <c r="G38" s="326" t="s">
        <v>759</v>
      </c>
      <c r="H38" s="326" t="s">
        <v>472</v>
      </c>
      <c r="I38" s="326" t="s">
        <v>467</v>
      </c>
      <c r="J38" s="326" t="s">
        <v>1195</v>
      </c>
      <c r="K38" s="326" t="s">
        <v>1196</v>
      </c>
      <c r="L38" s="326" t="s">
        <v>1197</v>
      </c>
      <c r="M38" s="327">
        <v>42522</v>
      </c>
      <c r="N38" s="327">
        <v>43981</v>
      </c>
      <c r="O38" s="326" t="s">
        <v>671</v>
      </c>
      <c r="P38" s="326" t="s">
        <v>672</v>
      </c>
      <c r="Q38" s="329">
        <v>1</v>
      </c>
      <c r="R38" s="329">
        <v>1</v>
      </c>
      <c r="S38" s="329">
        <v>1</v>
      </c>
      <c r="T38" s="329">
        <v>1</v>
      </c>
      <c r="U38" s="326">
        <v>6629</v>
      </c>
      <c r="V38" s="329">
        <v>1</v>
      </c>
      <c r="W38" s="326">
        <v>523</v>
      </c>
      <c r="X38" s="329">
        <v>1</v>
      </c>
      <c r="Y38" s="326" t="s">
        <v>1060</v>
      </c>
      <c r="Z38" s="326" t="s">
        <v>1060</v>
      </c>
      <c r="AA38" s="484">
        <v>11994</v>
      </c>
      <c r="AB38" s="483">
        <v>1</v>
      </c>
      <c r="AC38" s="325"/>
      <c r="AD38" s="325" t="s">
        <v>536</v>
      </c>
      <c r="AE38" s="325"/>
      <c r="AF38" s="326">
        <v>1023</v>
      </c>
      <c r="AG38" s="326" t="s">
        <v>543</v>
      </c>
      <c r="AH38" s="325" t="s">
        <v>670</v>
      </c>
      <c r="AI38" s="326">
        <v>680</v>
      </c>
      <c r="AJ38" s="326"/>
      <c r="AK38" s="326"/>
      <c r="AL38" s="326" t="s">
        <v>1181</v>
      </c>
      <c r="AM38" s="67">
        <v>2.4299999999999999E-2</v>
      </c>
      <c r="AN38" s="327">
        <v>43983</v>
      </c>
      <c r="AO38" s="327">
        <v>44196</v>
      </c>
      <c r="AP38" s="329" t="s">
        <v>671</v>
      </c>
      <c r="AQ38" s="329" t="s">
        <v>1303</v>
      </c>
      <c r="AR38" s="329">
        <v>1</v>
      </c>
      <c r="AS38" s="444"/>
      <c r="AT38" s="329"/>
      <c r="AU38" s="326" t="s">
        <v>1186</v>
      </c>
      <c r="AV38" s="326" t="s">
        <v>1187</v>
      </c>
      <c r="AW38" s="326" t="s">
        <v>1188</v>
      </c>
      <c r="AX38" s="326" t="s">
        <v>1205</v>
      </c>
      <c r="AY38" s="49">
        <v>7863</v>
      </c>
      <c r="AZ38" s="326" t="s">
        <v>1204</v>
      </c>
      <c r="BA38" s="326" t="s">
        <v>1205</v>
      </c>
      <c r="BB38" s="386">
        <v>803000000</v>
      </c>
      <c r="BC38" s="49" t="s">
        <v>888</v>
      </c>
      <c r="BD38" s="447"/>
      <c r="BE38" s="447"/>
      <c r="BF38" s="314"/>
    </row>
    <row r="39" spans="1:58" s="167" customFormat="1" ht="200.1" customHeight="1">
      <c r="A39" s="378">
        <v>25</v>
      </c>
      <c r="B39" s="371" t="s">
        <v>1030</v>
      </c>
      <c r="C39" s="372" t="s">
        <v>598</v>
      </c>
      <c r="D39" s="373" t="s">
        <v>747</v>
      </c>
      <c r="E39" s="463" t="s">
        <v>1547</v>
      </c>
      <c r="F39" s="333" t="s">
        <v>853</v>
      </c>
      <c r="G39" s="326" t="s">
        <v>760</v>
      </c>
      <c r="H39" s="326" t="s">
        <v>455</v>
      </c>
      <c r="I39" s="326" t="s">
        <v>467</v>
      </c>
      <c r="J39" s="326" t="s">
        <v>1118</v>
      </c>
      <c r="K39" s="326">
        <v>3208238377</v>
      </c>
      <c r="L39" s="379" t="s">
        <v>1119</v>
      </c>
      <c r="M39" s="327">
        <v>42522</v>
      </c>
      <c r="N39" s="327">
        <v>44196</v>
      </c>
      <c r="O39" s="326" t="s">
        <v>749</v>
      </c>
      <c r="P39" s="326" t="s">
        <v>752</v>
      </c>
      <c r="Q39" s="329">
        <v>1</v>
      </c>
      <c r="R39" s="329">
        <v>1</v>
      </c>
      <c r="S39" s="329">
        <v>1</v>
      </c>
      <c r="T39" s="329">
        <v>1</v>
      </c>
      <c r="U39" s="329">
        <v>1</v>
      </c>
      <c r="V39" s="329">
        <v>1</v>
      </c>
      <c r="W39" s="329">
        <v>1</v>
      </c>
      <c r="X39" s="326">
        <v>100</v>
      </c>
      <c r="Y39" s="62">
        <f>2606/2606*1</f>
        <v>1</v>
      </c>
      <c r="Z39" s="329">
        <f>Y39/S39</f>
        <v>1</v>
      </c>
      <c r="AA39" s="62">
        <v>1</v>
      </c>
      <c r="AB39" s="62">
        <v>1</v>
      </c>
      <c r="AC39" s="325"/>
      <c r="AD39" s="325" t="s">
        <v>491</v>
      </c>
      <c r="AE39" s="325"/>
      <c r="AF39" s="326">
        <v>1108</v>
      </c>
      <c r="AG39" s="326" t="s">
        <v>493</v>
      </c>
      <c r="AH39" s="325" t="s">
        <v>948</v>
      </c>
      <c r="AI39" s="95">
        <v>43481316360</v>
      </c>
      <c r="AJ39" s="329" t="s">
        <v>888</v>
      </c>
      <c r="AK39" s="329" t="s">
        <v>888</v>
      </c>
      <c r="AL39" s="329" t="s">
        <v>1121</v>
      </c>
      <c r="AM39" s="67">
        <v>2.4299999999999999E-2</v>
      </c>
      <c r="AN39" s="327">
        <v>43983</v>
      </c>
      <c r="AO39" s="327">
        <v>44196</v>
      </c>
      <c r="AP39" s="329" t="s">
        <v>1130</v>
      </c>
      <c r="AQ39" s="329" t="s">
        <v>1304</v>
      </c>
      <c r="AR39" s="329">
        <v>1</v>
      </c>
      <c r="AS39" s="444"/>
      <c r="AT39" s="329"/>
      <c r="AU39" s="329" t="s">
        <v>1122</v>
      </c>
      <c r="AV39" s="329" t="s">
        <v>1123</v>
      </c>
      <c r="AW39" s="49" t="s">
        <v>1124</v>
      </c>
      <c r="AX39" s="326" t="s">
        <v>1125</v>
      </c>
      <c r="AY39" s="326">
        <v>7757</v>
      </c>
      <c r="AZ39" s="326" t="s">
        <v>1126</v>
      </c>
      <c r="BA39" s="326" t="s">
        <v>1127</v>
      </c>
      <c r="BB39" s="382">
        <v>2704412561</v>
      </c>
      <c r="BC39" s="49" t="s">
        <v>1103</v>
      </c>
      <c r="BD39" s="449"/>
      <c r="BE39" s="449"/>
      <c r="BF39" s="446"/>
    </row>
    <row r="40" spans="1:58" s="167" customFormat="1" ht="200.1" customHeight="1">
      <c r="A40" s="378">
        <v>26</v>
      </c>
      <c r="B40" s="371" t="s">
        <v>1031</v>
      </c>
      <c r="C40" s="372" t="s">
        <v>598</v>
      </c>
      <c r="D40" s="373" t="s">
        <v>747</v>
      </c>
      <c r="E40" s="463" t="s">
        <v>1547</v>
      </c>
      <c r="F40" s="333" t="s">
        <v>854</v>
      </c>
      <c r="G40" s="326" t="s">
        <v>760</v>
      </c>
      <c r="H40" s="326" t="s">
        <v>455</v>
      </c>
      <c r="I40" s="326" t="s">
        <v>467</v>
      </c>
      <c r="J40" s="326" t="s">
        <v>1118</v>
      </c>
      <c r="K40" s="326">
        <v>3208238377</v>
      </c>
      <c r="L40" s="379" t="s">
        <v>1119</v>
      </c>
      <c r="M40" s="327">
        <v>42522</v>
      </c>
      <c r="N40" s="327">
        <v>44196</v>
      </c>
      <c r="O40" s="326" t="s">
        <v>753</v>
      </c>
      <c r="P40" s="326" t="s">
        <v>754</v>
      </c>
      <c r="Q40" s="329">
        <v>1</v>
      </c>
      <c r="R40" s="329">
        <v>1</v>
      </c>
      <c r="S40" s="329">
        <v>1</v>
      </c>
      <c r="T40" s="329">
        <v>1</v>
      </c>
      <c r="U40" s="329">
        <v>1</v>
      </c>
      <c r="V40" s="329">
        <v>1</v>
      </c>
      <c r="W40" s="329">
        <v>1</v>
      </c>
      <c r="X40" s="326">
        <v>100</v>
      </c>
      <c r="Y40" s="62">
        <f>2606/2606*1</f>
        <v>1</v>
      </c>
      <c r="Z40" s="329">
        <f>Y40/S40</f>
        <v>1</v>
      </c>
      <c r="AA40" s="62">
        <v>1</v>
      </c>
      <c r="AB40" s="62">
        <v>1</v>
      </c>
      <c r="AC40" s="325"/>
      <c r="AD40" s="325" t="s">
        <v>491</v>
      </c>
      <c r="AE40" s="325"/>
      <c r="AF40" s="326">
        <v>1108</v>
      </c>
      <c r="AG40" s="326" t="s">
        <v>493</v>
      </c>
      <c r="AH40" s="325" t="s">
        <v>579</v>
      </c>
      <c r="AI40" s="95">
        <v>60635373370</v>
      </c>
      <c r="AJ40" s="329" t="s">
        <v>888</v>
      </c>
      <c r="AK40" s="329" t="s">
        <v>888</v>
      </c>
      <c r="AL40" s="326" t="s">
        <v>1129</v>
      </c>
      <c r="AM40" s="67">
        <v>2.4299999999999999E-2</v>
      </c>
      <c r="AN40" s="327">
        <v>43983</v>
      </c>
      <c r="AO40" s="327">
        <v>44196</v>
      </c>
      <c r="AP40" s="329" t="s">
        <v>1131</v>
      </c>
      <c r="AQ40" s="329" t="s">
        <v>1305</v>
      </c>
      <c r="AR40" s="329">
        <v>1</v>
      </c>
      <c r="AS40" s="444"/>
      <c r="AT40" s="329"/>
      <c r="AU40" s="329" t="s">
        <v>1122</v>
      </c>
      <c r="AV40" s="329" t="s">
        <v>1123</v>
      </c>
      <c r="AW40" s="49" t="s">
        <v>1124</v>
      </c>
      <c r="AX40" s="326" t="s">
        <v>1128</v>
      </c>
      <c r="AY40" s="326">
        <v>7757</v>
      </c>
      <c r="AZ40" s="326" t="s">
        <v>1126</v>
      </c>
      <c r="BA40" s="326" t="s">
        <v>1342</v>
      </c>
      <c r="BB40" s="382">
        <v>18176063641</v>
      </c>
      <c r="BC40" s="49" t="s">
        <v>1103</v>
      </c>
      <c r="BD40" s="449"/>
      <c r="BE40" s="449"/>
      <c r="BF40" s="446"/>
    </row>
    <row r="41" spans="1:58" s="167" customFormat="1" ht="200.1" customHeight="1">
      <c r="A41" s="378">
        <v>27</v>
      </c>
      <c r="B41" s="373" t="s">
        <v>1005</v>
      </c>
      <c r="C41" s="376" t="s">
        <v>598</v>
      </c>
      <c r="D41" s="376" t="s">
        <v>463</v>
      </c>
      <c r="E41" s="463" t="s">
        <v>1547</v>
      </c>
      <c r="F41" s="113" t="s">
        <v>589</v>
      </c>
      <c r="G41" s="113" t="s">
        <v>762</v>
      </c>
      <c r="H41" s="114" t="s">
        <v>464</v>
      </c>
      <c r="I41" s="114" t="s">
        <v>467</v>
      </c>
      <c r="J41" s="394" t="s">
        <v>1214</v>
      </c>
      <c r="K41" s="114" t="s">
        <v>1215</v>
      </c>
      <c r="L41" s="395" t="s">
        <v>1216</v>
      </c>
      <c r="M41" s="115">
        <v>42736</v>
      </c>
      <c r="N41" s="115">
        <v>43981</v>
      </c>
      <c r="O41" s="113" t="s">
        <v>941</v>
      </c>
      <c r="P41" s="113" t="s">
        <v>590</v>
      </c>
      <c r="Q41" s="62">
        <v>1</v>
      </c>
      <c r="R41" s="62">
        <v>1</v>
      </c>
      <c r="S41" s="62">
        <v>1</v>
      </c>
      <c r="T41" s="62">
        <v>1</v>
      </c>
      <c r="U41" s="62">
        <v>1</v>
      </c>
      <c r="V41" s="62">
        <v>1</v>
      </c>
      <c r="W41" s="62">
        <v>1</v>
      </c>
      <c r="X41" s="116">
        <v>1</v>
      </c>
      <c r="Y41" s="62">
        <v>1</v>
      </c>
      <c r="Z41" s="117">
        <f>+Y41/S41</f>
        <v>1</v>
      </c>
      <c r="AA41" s="62">
        <v>1</v>
      </c>
      <c r="AB41" s="117">
        <f>+AA41/T41</f>
        <v>1</v>
      </c>
      <c r="AC41" s="113" t="s">
        <v>796</v>
      </c>
      <c r="AD41" s="113" t="s">
        <v>797</v>
      </c>
      <c r="AE41" s="113" t="s">
        <v>591</v>
      </c>
      <c r="AF41" s="114">
        <v>1053</v>
      </c>
      <c r="AG41" s="113" t="s">
        <v>798</v>
      </c>
      <c r="AH41" s="113" t="s">
        <v>942</v>
      </c>
      <c r="AI41" s="95">
        <v>50784469908</v>
      </c>
      <c r="AJ41" s="118">
        <v>5.0033520158210068E-3</v>
      </c>
      <c r="AK41" s="119">
        <v>254092579.88659307</v>
      </c>
      <c r="AL41" s="223" t="s">
        <v>1208</v>
      </c>
      <c r="AM41" s="67">
        <v>2.4299999999999999E-2</v>
      </c>
      <c r="AN41" s="327">
        <v>44013</v>
      </c>
      <c r="AO41" s="327">
        <v>44196</v>
      </c>
      <c r="AP41" s="62" t="s">
        <v>941</v>
      </c>
      <c r="AQ41" s="62" t="s">
        <v>590</v>
      </c>
      <c r="AR41" s="62">
        <v>1</v>
      </c>
      <c r="AS41" s="474"/>
      <c r="AT41" s="62"/>
      <c r="AU41" s="62" t="s">
        <v>1220</v>
      </c>
      <c r="AV41" s="62" t="s">
        <v>1221</v>
      </c>
      <c r="AW41" s="62" t="s">
        <v>1222</v>
      </c>
      <c r="AX41" s="62" t="s">
        <v>1223</v>
      </c>
      <c r="AY41" s="396">
        <v>7690</v>
      </c>
      <c r="AZ41" s="62" t="s">
        <v>1224</v>
      </c>
      <c r="BA41" s="62" t="s">
        <v>1225</v>
      </c>
      <c r="BB41" s="397">
        <v>191300822.5</v>
      </c>
      <c r="BC41" s="329">
        <v>0.04</v>
      </c>
      <c r="BD41" s="451"/>
      <c r="BE41" s="451"/>
      <c r="BF41" s="446"/>
    </row>
    <row r="42" spans="1:58" s="167" customFormat="1" ht="200.1" customHeight="1">
      <c r="A42" s="378">
        <v>28</v>
      </c>
      <c r="B42" s="373" t="s">
        <v>1006</v>
      </c>
      <c r="C42" s="376" t="s">
        <v>598</v>
      </c>
      <c r="D42" s="376" t="s">
        <v>463</v>
      </c>
      <c r="E42" s="463" t="s">
        <v>1547</v>
      </c>
      <c r="F42" s="113" t="s">
        <v>592</v>
      </c>
      <c r="G42" s="113" t="s">
        <v>762</v>
      </c>
      <c r="H42" s="114" t="s">
        <v>464</v>
      </c>
      <c r="I42" s="114" t="s">
        <v>467</v>
      </c>
      <c r="J42" s="394" t="s">
        <v>1217</v>
      </c>
      <c r="K42" s="114" t="s">
        <v>1215</v>
      </c>
      <c r="L42" s="395" t="s">
        <v>1216</v>
      </c>
      <c r="M42" s="115">
        <v>42736</v>
      </c>
      <c r="N42" s="115">
        <v>43981</v>
      </c>
      <c r="O42" s="113" t="s">
        <v>941</v>
      </c>
      <c r="P42" s="113" t="s">
        <v>593</v>
      </c>
      <c r="Q42" s="62">
        <v>1</v>
      </c>
      <c r="R42" s="62">
        <v>1</v>
      </c>
      <c r="S42" s="62">
        <v>1</v>
      </c>
      <c r="T42" s="62">
        <v>1</v>
      </c>
      <c r="U42" s="62">
        <v>1</v>
      </c>
      <c r="V42" s="62">
        <v>1</v>
      </c>
      <c r="W42" s="62">
        <v>1</v>
      </c>
      <c r="X42" s="116">
        <v>1</v>
      </c>
      <c r="Y42" s="62">
        <v>1</v>
      </c>
      <c r="Z42" s="117">
        <f>+Y42/S42</f>
        <v>1</v>
      </c>
      <c r="AA42" s="62">
        <v>1</v>
      </c>
      <c r="AB42" s="117">
        <f>+AA42/T42</f>
        <v>1</v>
      </c>
      <c r="AC42" s="113" t="s">
        <v>796</v>
      </c>
      <c r="AD42" s="113" t="s">
        <v>797</v>
      </c>
      <c r="AE42" s="113" t="s">
        <v>591</v>
      </c>
      <c r="AF42" s="114">
        <v>1053</v>
      </c>
      <c r="AG42" s="113" t="s">
        <v>798</v>
      </c>
      <c r="AH42" s="113" t="s">
        <v>893</v>
      </c>
      <c r="AI42" s="95">
        <v>4736633058</v>
      </c>
      <c r="AJ42" s="118">
        <v>6.451276405390724E-2</v>
      </c>
      <c r="AK42" s="119">
        <v>305573290.88069111</v>
      </c>
      <c r="AL42" s="223" t="s">
        <v>1210</v>
      </c>
      <c r="AM42" s="67">
        <v>2.4299999999999999E-2</v>
      </c>
      <c r="AN42" s="327">
        <v>44013</v>
      </c>
      <c r="AO42" s="327">
        <v>44196</v>
      </c>
      <c r="AP42" s="62" t="s">
        <v>1306</v>
      </c>
      <c r="AQ42" s="62" t="s">
        <v>1307</v>
      </c>
      <c r="AR42" s="62">
        <v>1</v>
      </c>
      <c r="AS42" s="474"/>
      <c r="AT42" s="62"/>
      <c r="AU42" s="62" t="s">
        <v>1220</v>
      </c>
      <c r="AV42" s="62" t="s">
        <v>1221</v>
      </c>
      <c r="AW42" s="62" t="s">
        <v>1222</v>
      </c>
      <c r="AX42" s="62" t="s">
        <v>1223</v>
      </c>
      <c r="AY42" s="396">
        <v>7690</v>
      </c>
      <c r="AZ42" s="62" t="s">
        <v>1224</v>
      </c>
      <c r="BA42" s="62" t="s">
        <v>1225</v>
      </c>
      <c r="BB42" s="397">
        <v>191300822.5</v>
      </c>
      <c r="BC42" s="329">
        <v>0.04</v>
      </c>
      <c r="BD42" s="451"/>
      <c r="BE42" s="451"/>
      <c r="BF42" s="446"/>
    </row>
    <row r="43" spans="1:58" s="167" customFormat="1" ht="200.1" customHeight="1">
      <c r="A43" s="378">
        <v>29</v>
      </c>
      <c r="B43" s="373" t="s">
        <v>1008</v>
      </c>
      <c r="C43" s="376" t="s">
        <v>598</v>
      </c>
      <c r="D43" s="376" t="s">
        <v>463</v>
      </c>
      <c r="E43" s="463" t="s">
        <v>1547</v>
      </c>
      <c r="F43" s="113" t="s">
        <v>595</v>
      </c>
      <c r="G43" s="113" t="s">
        <v>762</v>
      </c>
      <c r="H43" s="114" t="s">
        <v>464</v>
      </c>
      <c r="I43" s="114" t="s">
        <v>467</v>
      </c>
      <c r="J43" s="394" t="s">
        <v>1218</v>
      </c>
      <c r="K43" s="398">
        <v>3241000</v>
      </c>
      <c r="L43" s="395" t="s">
        <v>1219</v>
      </c>
      <c r="M43" s="115">
        <v>42736</v>
      </c>
      <c r="N43" s="115">
        <v>43981</v>
      </c>
      <c r="O43" s="113" t="s">
        <v>945</v>
      </c>
      <c r="P43" s="113" t="s">
        <v>946</v>
      </c>
      <c r="Q43" s="62">
        <v>1</v>
      </c>
      <c r="R43" s="62">
        <v>1</v>
      </c>
      <c r="S43" s="62">
        <v>1</v>
      </c>
      <c r="T43" s="62">
        <v>1</v>
      </c>
      <c r="U43" s="120">
        <v>1</v>
      </c>
      <c r="V43" s="120">
        <v>1</v>
      </c>
      <c r="W43" s="120">
        <v>1</v>
      </c>
      <c r="X43" s="116">
        <v>1</v>
      </c>
      <c r="Y43" s="62">
        <v>1</v>
      </c>
      <c r="Z43" s="117">
        <f>+Y43/S43</f>
        <v>1</v>
      </c>
      <c r="AA43" s="62">
        <v>1</v>
      </c>
      <c r="AB43" s="117">
        <f t="shared" ref="AB43" si="3">+AA43/T43</f>
        <v>1</v>
      </c>
      <c r="AC43" s="113" t="s">
        <v>796</v>
      </c>
      <c r="AD43" s="113" t="s">
        <v>799</v>
      </c>
      <c r="AE43" s="113" t="s">
        <v>800</v>
      </c>
      <c r="AF43" s="114">
        <v>1049</v>
      </c>
      <c r="AG43" s="113" t="s">
        <v>801</v>
      </c>
      <c r="AH43" s="113" t="s">
        <v>894</v>
      </c>
      <c r="AI43" s="95">
        <v>304714554378</v>
      </c>
      <c r="AJ43" s="118">
        <v>1.4396609555714286E-3</v>
      </c>
      <c r="AK43" s="119">
        <v>438685646.53235352</v>
      </c>
      <c r="AL43" s="119" t="s">
        <v>595</v>
      </c>
      <c r="AM43" s="67">
        <v>2.4299999999999999E-2</v>
      </c>
      <c r="AN43" s="327">
        <v>44013</v>
      </c>
      <c r="AO43" s="327">
        <v>44196</v>
      </c>
      <c r="AP43" s="399" t="s">
        <v>945</v>
      </c>
      <c r="AQ43" s="399" t="s">
        <v>946</v>
      </c>
      <c r="AR43" s="62">
        <v>1</v>
      </c>
      <c r="AS43" s="474"/>
      <c r="AT43" s="62"/>
      <c r="AU43" s="62" t="s">
        <v>1220</v>
      </c>
      <c r="AV43" s="62" t="s">
        <v>1221</v>
      </c>
      <c r="AW43" s="62" t="s">
        <v>1229</v>
      </c>
      <c r="AX43" s="62" t="s">
        <v>1230</v>
      </c>
      <c r="AY43" s="396">
        <v>7624</v>
      </c>
      <c r="AZ43" s="62" t="s">
        <v>1231</v>
      </c>
      <c r="BA43" s="62" t="s">
        <v>1225</v>
      </c>
      <c r="BB43" s="232">
        <v>153807717.09</v>
      </c>
      <c r="BC43" s="329">
        <v>0.27</v>
      </c>
      <c r="BD43" s="451"/>
      <c r="BE43" s="451"/>
      <c r="BF43" s="446"/>
    </row>
    <row r="44" spans="1:58" s="167" customFormat="1" ht="200.1" customHeight="1">
      <c r="A44" s="378">
        <v>30</v>
      </c>
      <c r="B44" s="371" t="s">
        <v>1033</v>
      </c>
      <c r="C44" s="372" t="s">
        <v>602</v>
      </c>
      <c r="D44" s="373" t="s">
        <v>469</v>
      </c>
      <c r="E44" s="463" t="s">
        <v>1549</v>
      </c>
      <c r="F44" s="333" t="s">
        <v>856</v>
      </c>
      <c r="G44" s="326" t="s">
        <v>763</v>
      </c>
      <c r="H44" s="326" t="s">
        <v>477</v>
      </c>
      <c r="I44" s="326" t="s">
        <v>467</v>
      </c>
      <c r="J44" s="125" t="s">
        <v>1136</v>
      </c>
      <c r="K44" s="400">
        <v>3155466045</v>
      </c>
      <c r="L44" s="125" t="s">
        <v>1137</v>
      </c>
      <c r="M44" s="327">
        <v>42522</v>
      </c>
      <c r="N44" s="327">
        <v>43981</v>
      </c>
      <c r="O44" s="326" t="s">
        <v>788</v>
      </c>
      <c r="P44" s="326" t="s">
        <v>736</v>
      </c>
      <c r="Q44" s="329">
        <v>1</v>
      </c>
      <c r="R44" s="329">
        <v>1</v>
      </c>
      <c r="S44" s="329">
        <v>1</v>
      </c>
      <c r="T44" s="329">
        <v>1</v>
      </c>
      <c r="U44" s="329">
        <v>1</v>
      </c>
      <c r="V44" s="329">
        <v>1</v>
      </c>
      <c r="W44" s="326">
        <v>9674</v>
      </c>
      <c r="X44" s="329">
        <v>1</v>
      </c>
      <c r="Y44" s="326">
        <v>100</v>
      </c>
      <c r="Z44" s="329">
        <v>1</v>
      </c>
      <c r="AA44" s="331">
        <v>5337</v>
      </c>
      <c r="AB44" s="329">
        <v>1</v>
      </c>
      <c r="AC44" s="223" t="s">
        <v>789</v>
      </c>
      <c r="AD44" s="326" t="s">
        <v>558</v>
      </c>
      <c r="AE44" s="326" t="s">
        <v>790</v>
      </c>
      <c r="AF44" s="326">
        <v>981</v>
      </c>
      <c r="AG44" s="326" t="s">
        <v>559</v>
      </c>
      <c r="AH44" s="333" t="s">
        <v>560</v>
      </c>
      <c r="AI44" s="326" t="s">
        <v>891</v>
      </c>
      <c r="AJ44" s="326" t="s">
        <v>889</v>
      </c>
      <c r="AK44" s="109" t="s">
        <v>1062</v>
      </c>
      <c r="AL44" s="109" t="s">
        <v>856</v>
      </c>
      <c r="AM44" s="67">
        <v>2.4299999999999999E-2</v>
      </c>
      <c r="AN44" s="115">
        <v>44013</v>
      </c>
      <c r="AO44" s="480">
        <v>44196</v>
      </c>
      <c r="AP44" s="341" t="s">
        <v>788</v>
      </c>
      <c r="AQ44" s="341" t="s">
        <v>736</v>
      </c>
      <c r="AR44" s="329">
        <v>1</v>
      </c>
      <c r="AS44" s="444"/>
      <c r="AT44" s="329"/>
      <c r="AU44" s="223" t="s">
        <v>1139</v>
      </c>
      <c r="AV44" s="326" t="s">
        <v>889</v>
      </c>
      <c r="AW44" s="223" t="s">
        <v>1140</v>
      </c>
      <c r="AX44" s="223" t="s">
        <v>1144</v>
      </c>
      <c r="AY44" s="223">
        <v>7657</v>
      </c>
      <c r="AZ44" s="223" t="s">
        <v>1141</v>
      </c>
      <c r="BA44" s="401" t="s">
        <v>1272</v>
      </c>
      <c r="BB44" s="382">
        <v>830457000</v>
      </c>
      <c r="BC44" s="223" t="s">
        <v>889</v>
      </c>
      <c r="BD44" s="446"/>
      <c r="BE44" s="446"/>
      <c r="BF44" s="446"/>
    </row>
    <row r="45" spans="1:58" s="167" customFormat="1" ht="200.1" customHeight="1">
      <c r="A45" s="378">
        <v>31</v>
      </c>
      <c r="B45" s="371" t="s">
        <v>1034</v>
      </c>
      <c r="C45" s="372" t="s">
        <v>602</v>
      </c>
      <c r="D45" s="373" t="s">
        <v>469</v>
      </c>
      <c r="E45" s="463" t="s">
        <v>1549</v>
      </c>
      <c r="F45" s="333" t="s">
        <v>857</v>
      </c>
      <c r="G45" s="326" t="s">
        <v>763</v>
      </c>
      <c r="H45" s="326" t="s">
        <v>477</v>
      </c>
      <c r="I45" s="326" t="s">
        <v>467</v>
      </c>
      <c r="J45" s="125" t="s">
        <v>1136</v>
      </c>
      <c r="K45" s="400">
        <v>3155466045</v>
      </c>
      <c r="L45" s="125" t="s">
        <v>1137</v>
      </c>
      <c r="M45" s="327">
        <v>42522</v>
      </c>
      <c r="N45" s="327">
        <v>43981</v>
      </c>
      <c r="O45" s="326" t="s">
        <v>737</v>
      </c>
      <c r="P45" s="326" t="s">
        <v>738</v>
      </c>
      <c r="Q45" s="329">
        <v>1</v>
      </c>
      <c r="R45" s="329">
        <v>1</v>
      </c>
      <c r="S45" s="329">
        <v>1</v>
      </c>
      <c r="T45" s="329">
        <v>1</v>
      </c>
      <c r="U45" s="329">
        <v>1</v>
      </c>
      <c r="V45" s="329">
        <v>1</v>
      </c>
      <c r="W45" s="329">
        <v>1</v>
      </c>
      <c r="X45" s="329">
        <v>1</v>
      </c>
      <c r="Y45" s="326">
        <v>100</v>
      </c>
      <c r="Z45" s="329">
        <v>1</v>
      </c>
      <c r="AA45" s="62">
        <f>9155*1/9155</f>
        <v>1</v>
      </c>
      <c r="AB45" s="329">
        <f>AA45/T45</f>
        <v>1</v>
      </c>
      <c r="AC45" s="223" t="s">
        <v>789</v>
      </c>
      <c r="AD45" s="326" t="s">
        <v>558</v>
      </c>
      <c r="AE45" s="326" t="s">
        <v>790</v>
      </c>
      <c r="AF45" s="326">
        <v>981</v>
      </c>
      <c r="AG45" s="326" t="s">
        <v>559</v>
      </c>
      <c r="AH45" s="333" t="s">
        <v>561</v>
      </c>
      <c r="AI45" s="326" t="s">
        <v>892</v>
      </c>
      <c r="AJ45" s="326" t="s">
        <v>889</v>
      </c>
      <c r="AK45" s="109" t="s">
        <v>1062</v>
      </c>
      <c r="AL45" s="109" t="s">
        <v>1138</v>
      </c>
      <c r="AM45" s="67">
        <v>2.4299999999999999E-2</v>
      </c>
      <c r="AN45" s="115">
        <v>44013</v>
      </c>
      <c r="AO45" s="480">
        <v>44196</v>
      </c>
      <c r="AP45" s="341" t="s">
        <v>737</v>
      </c>
      <c r="AQ45" s="341" t="s">
        <v>738</v>
      </c>
      <c r="AR45" s="329">
        <v>1</v>
      </c>
      <c r="AS45" s="444"/>
      <c r="AT45" s="329"/>
      <c r="AU45" s="223" t="s">
        <v>1139</v>
      </c>
      <c r="AV45" s="326" t="s">
        <v>889</v>
      </c>
      <c r="AW45" s="223" t="s">
        <v>1140</v>
      </c>
      <c r="AX45" s="223" t="s">
        <v>1144</v>
      </c>
      <c r="AY45" s="223">
        <v>7657</v>
      </c>
      <c r="AZ45" s="223" t="s">
        <v>1141</v>
      </c>
      <c r="BA45" s="401" t="s">
        <v>1273</v>
      </c>
      <c r="BB45" s="382">
        <v>1213134800</v>
      </c>
      <c r="BC45" s="223" t="s">
        <v>889</v>
      </c>
      <c r="BD45" s="446"/>
      <c r="BE45" s="446"/>
      <c r="BF45" s="446"/>
    </row>
    <row r="46" spans="1:58" s="167" customFormat="1" ht="200.1" customHeight="1">
      <c r="A46" s="378">
        <v>32</v>
      </c>
      <c r="B46" s="371" t="s">
        <v>1010</v>
      </c>
      <c r="C46" s="372" t="s">
        <v>602</v>
      </c>
      <c r="D46" s="373" t="s">
        <v>478</v>
      </c>
      <c r="E46" s="463" t="s">
        <v>1549</v>
      </c>
      <c r="F46" s="333" t="s">
        <v>858</v>
      </c>
      <c r="G46" s="326" t="s">
        <v>764</v>
      </c>
      <c r="H46" s="326" t="s">
        <v>479</v>
      </c>
      <c r="I46" s="326" t="s">
        <v>467</v>
      </c>
      <c r="J46" s="326" t="s">
        <v>1294</v>
      </c>
      <c r="K46" s="326" t="s">
        <v>1280</v>
      </c>
      <c r="L46" s="326" t="s">
        <v>1295</v>
      </c>
      <c r="M46" s="327">
        <v>42522</v>
      </c>
      <c r="N46" s="327">
        <v>43981</v>
      </c>
      <c r="O46" s="333" t="s">
        <v>936</v>
      </c>
      <c r="P46" s="333" t="s">
        <v>651</v>
      </c>
      <c r="Q46" s="71">
        <v>1</v>
      </c>
      <c r="R46" s="71">
        <v>1</v>
      </c>
      <c r="S46" s="71">
        <v>1</v>
      </c>
      <c r="T46" s="71">
        <v>1</v>
      </c>
      <c r="U46" s="331" t="s">
        <v>1066</v>
      </c>
      <c r="V46" s="71">
        <v>1</v>
      </c>
      <c r="W46" s="121" t="s">
        <v>1066</v>
      </c>
      <c r="X46" s="329">
        <v>1</v>
      </c>
      <c r="Y46" s="329">
        <v>1</v>
      </c>
      <c r="Z46" s="329">
        <v>1</v>
      </c>
      <c r="AA46" s="125" t="s">
        <v>1554</v>
      </c>
      <c r="AB46" s="127">
        <v>1</v>
      </c>
      <c r="AC46" s="333" t="s">
        <v>562</v>
      </c>
      <c r="AD46" s="333" t="s">
        <v>563</v>
      </c>
      <c r="AE46" s="223" t="s">
        <v>937</v>
      </c>
      <c r="AF46" s="326">
        <v>1004</v>
      </c>
      <c r="AG46" s="333" t="s">
        <v>564</v>
      </c>
      <c r="AH46" s="333" t="s">
        <v>938</v>
      </c>
      <c r="AI46" s="122">
        <v>12432817743</v>
      </c>
      <c r="AJ46" s="325"/>
      <c r="AK46" s="122">
        <v>1239711000</v>
      </c>
      <c r="AL46" s="122" t="s">
        <v>1526</v>
      </c>
      <c r="AM46" s="67">
        <v>2.4299999999999999E-2</v>
      </c>
      <c r="AN46" s="327">
        <v>44013</v>
      </c>
      <c r="AO46" s="327">
        <v>44196</v>
      </c>
      <c r="AP46" s="329" t="s">
        <v>1527</v>
      </c>
      <c r="AQ46" s="329" t="s">
        <v>1528</v>
      </c>
      <c r="AR46" s="98">
        <v>2</v>
      </c>
      <c r="AS46" s="475"/>
      <c r="AT46" s="71"/>
      <c r="AU46" s="326" t="s">
        <v>1287</v>
      </c>
      <c r="AV46" s="326" t="s">
        <v>1288</v>
      </c>
      <c r="AW46" s="326" t="s">
        <v>1289</v>
      </c>
      <c r="AX46" s="326" t="s">
        <v>1290</v>
      </c>
      <c r="AY46" s="326">
        <v>7581</v>
      </c>
      <c r="AZ46" s="326" t="s">
        <v>1292</v>
      </c>
      <c r="BA46" s="326" t="s">
        <v>1293</v>
      </c>
      <c r="BB46" s="382">
        <v>29093064279</v>
      </c>
      <c r="BC46" s="62">
        <v>2.2599999999999999E-2</v>
      </c>
      <c r="BD46" s="314"/>
      <c r="BE46" s="314"/>
      <c r="BF46" s="449"/>
    </row>
    <row r="47" spans="1:58" ht="159.75" customHeight="1">
      <c r="A47" s="378">
        <v>33</v>
      </c>
      <c r="B47" s="377">
        <v>13</v>
      </c>
      <c r="C47" s="372" t="s">
        <v>598</v>
      </c>
      <c r="D47" s="430" t="s">
        <v>1378</v>
      </c>
      <c r="E47" s="463" t="s">
        <v>1547</v>
      </c>
      <c r="F47" s="340" t="s">
        <v>777</v>
      </c>
      <c r="G47" s="341" t="s">
        <v>806</v>
      </c>
      <c r="H47" s="340" t="s">
        <v>1380</v>
      </c>
      <c r="I47" s="340" t="s">
        <v>777</v>
      </c>
      <c r="J47" s="402" t="s">
        <v>1381</v>
      </c>
      <c r="K47" s="402">
        <v>6605400</v>
      </c>
      <c r="L47" s="403" t="s">
        <v>1382</v>
      </c>
      <c r="M47" s="340" t="s">
        <v>777</v>
      </c>
      <c r="N47" s="340" t="s">
        <v>777</v>
      </c>
      <c r="O47" s="340" t="s">
        <v>777</v>
      </c>
      <c r="P47" s="340" t="s">
        <v>777</v>
      </c>
      <c r="Q47" s="340" t="s">
        <v>777</v>
      </c>
      <c r="R47" s="340" t="s">
        <v>777</v>
      </c>
      <c r="S47" s="340" t="s">
        <v>777</v>
      </c>
      <c r="T47" s="340" t="s">
        <v>777</v>
      </c>
      <c r="U47" s="340" t="s">
        <v>777</v>
      </c>
      <c r="V47" s="340" t="s">
        <v>777</v>
      </c>
      <c r="W47" s="340" t="s">
        <v>777</v>
      </c>
      <c r="X47" s="340" t="s">
        <v>777</v>
      </c>
      <c r="Y47" s="340" t="s">
        <v>777</v>
      </c>
      <c r="Z47" s="340" t="s">
        <v>777</v>
      </c>
      <c r="AA47" s="340" t="s">
        <v>777</v>
      </c>
      <c r="AB47" s="340" t="s">
        <v>777</v>
      </c>
      <c r="AC47" s="340" t="s">
        <v>777</v>
      </c>
      <c r="AD47" s="340" t="s">
        <v>777</v>
      </c>
      <c r="AE47" s="340" t="s">
        <v>777</v>
      </c>
      <c r="AF47" s="340" t="s">
        <v>777</v>
      </c>
      <c r="AG47" s="340" t="s">
        <v>777</v>
      </c>
      <c r="AH47" s="340" t="s">
        <v>777</v>
      </c>
      <c r="AI47" s="340" t="s">
        <v>777</v>
      </c>
      <c r="AJ47" s="340" t="s">
        <v>777</v>
      </c>
      <c r="AK47" s="340" t="s">
        <v>777</v>
      </c>
      <c r="AL47" s="404" t="s">
        <v>1473</v>
      </c>
      <c r="AM47" s="67">
        <v>2.4299999999999999E-2</v>
      </c>
      <c r="AN47" s="327">
        <v>44013</v>
      </c>
      <c r="AO47" s="327">
        <v>44166</v>
      </c>
      <c r="AP47" s="405" t="s">
        <v>1474</v>
      </c>
      <c r="AQ47" s="405" t="s">
        <v>1475</v>
      </c>
      <c r="AR47" s="341">
        <v>345</v>
      </c>
      <c r="AS47" s="476"/>
      <c r="AT47" s="344"/>
      <c r="AU47" s="404" t="s">
        <v>1476</v>
      </c>
      <c r="AV47" s="406" t="s">
        <v>1477</v>
      </c>
      <c r="AW47" s="406" t="s">
        <v>1478</v>
      </c>
      <c r="AX47" s="407" t="s">
        <v>1479</v>
      </c>
      <c r="AY47" s="341">
        <v>7850</v>
      </c>
      <c r="AZ47" s="341" t="s">
        <v>1480</v>
      </c>
      <c r="BA47" s="341" t="s">
        <v>1481</v>
      </c>
      <c r="BB47" s="408">
        <v>6035725026</v>
      </c>
      <c r="BC47" s="409">
        <f>+(337044704/BB47)</f>
        <v>5.5841626738812274E-2</v>
      </c>
      <c r="BD47" s="468"/>
      <c r="BE47" s="481"/>
      <c r="BF47" s="471"/>
    </row>
    <row r="48" spans="1:58" ht="156.75" customHeight="1">
      <c r="A48" s="378">
        <v>34</v>
      </c>
      <c r="B48" s="377" t="s">
        <v>1379</v>
      </c>
      <c r="C48" s="372" t="s">
        <v>598</v>
      </c>
      <c r="D48" s="430" t="s">
        <v>1378</v>
      </c>
      <c r="E48" s="463" t="s">
        <v>1547</v>
      </c>
      <c r="F48" s="340" t="s">
        <v>777</v>
      </c>
      <c r="G48" s="341" t="s">
        <v>806</v>
      </c>
      <c r="H48" s="340" t="s">
        <v>1380</v>
      </c>
      <c r="I48" s="340" t="s">
        <v>777</v>
      </c>
      <c r="J48" s="410" t="s">
        <v>1383</v>
      </c>
      <c r="K48" s="410">
        <v>6605400</v>
      </c>
      <c r="L48" s="403" t="s">
        <v>1384</v>
      </c>
      <c r="M48" s="340" t="s">
        <v>777</v>
      </c>
      <c r="N48" s="340" t="s">
        <v>777</v>
      </c>
      <c r="O48" s="340" t="s">
        <v>777</v>
      </c>
      <c r="P48" s="340" t="s">
        <v>777</v>
      </c>
      <c r="Q48" s="340" t="s">
        <v>777</v>
      </c>
      <c r="R48" s="340" t="s">
        <v>777</v>
      </c>
      <c r="S48" s="340" t="s">
        <v>777</v>
      </c>
      <c r="T48" s="340" t="s">
        <v>777</v>
      </c>
      <c r="U48" s="340" t="s">
        <v>777</v>
      </c>
      <c r="V48" s="340" t="s">
        <v>777</v>
      </c>
      <c r="W48" s="340" t="s">
        <v>777</v>
      </c>
      <c r="X48" s="340" t="s">
        <v>777</v>
      </c>
      <c r="Y48" s="340" t="s">
        <v>777</v>
      </c>
      <c r="Z48" s="340" t="s">
        <v>777</v>
      </c>
      <c r="AA48" s="340" t="s">
        <v>777</v>
      </c>
      <c r="AB48" s="340" t="s">
        <v>777</v>
      </c>
      <c r="AC48" s="340" t="s">
        <v>777</v>
      </c>
      <c r="AD48" s="340" t="s">
        <v>777</v>
      </c>
      <c r="AE48" s="340" t="s">
        <v>777</v>
      </c>
      <c r="AF48" s="340" t="s">
        <v>777</v>
      </c>
      <c r="AG48" s="340" t="s">
        <v>777</v>
      </c>
      <c r="AH48" s="340" t="s">
        <v>777</v>
      </c>
      <c r="AI48" s="340" t="s">
        <v>777</v>
      </c>
      <c r="AJ48" s="340" t="s">
        <v>777</v>
      </c>
      <c r="AK48" s="340" t="s">
        <v>777</v>
      </c>
      <c r="AL48" s="404" t="s">
        <v>1483</v>
      </c>
      <c r="AM48" s="67">
        <v>2.4299999999999999E-2</v>
      </c>
      <c r="AN48" s="327">
        <v>44105</v>
      </c>
      <c r="AO48" s="327">
        <v>44196</v>
      </c>
      <c r="AP48" s="341" t="s">
        <v>1484</v>
      </c>
      <c r="AQ48" s="404" t="s">
        <v>1485</v>
      </c>
      <c r="AR48" s="340">
        <v>2</v>
      </c>
      <c r="AS48" s="477"/>
      <c r="AT48" s="340"/>
      <c r="AU48" s="341" t="s">
        <v>1476</v>
      </c>
      <c r="AV48" s="406" t="s">
        <v>1477</v>
      </c>
      <c r="AW48" s="406" t="s">
        <v>1478</v>
      </c>
      <c r="AX48" s="407" t="s">
        <v>1486</v>
      </c>
      <c r="AY48" s="340">
        <v>7851</v>
      </c>
      <c r="AZ48" s="341" t="s">
        <v>1487</v>
      </c>
      <c r="BA48" s="341" t="s">
        <v>1488</v>
      </c>
      <c r="BB48" s="411">
        <v>3051820143</v>
      </c>
      <c r="BC48" s="412">
        <f>+(1017273381/BB48)</f>
        <v>0.33333333333333331</v>
      </c>
      <c r="BD48" s="468"/>
      <c r="BE48" s="481"/>
      <c r="BF48" s="471"/>
    </row>
    <row r="49" spans="1:59" s="167" customFormat="1" ht="200.1" customHeight="1">
      <c r="A49" s="378">
        <v>35</v>
      </c>
      <c r="B49" s="371" t="s">
        <v>1427</v>
      </c>
      <c r="C49" s="372" t="s">
        <v>457</v>
      </c>
      <c r="D49" s="373" t="s">
        <v>465</v>
      </c>
      <c r="E49" s="463" t="s">
        <v>1547</v>
      </c>
      <c r="F49" s="333" t="s">
        <v>1416</v>
      </c>
      <c r="G49" s="326" t="s">
        <v>765</v>
      </c>
      <c r="H49" s="326" t="s">
        <v>462</v>
      </c>
      <c r="I49" s="326"/>
      <c r="J49" s="326" t="s">
        <v>1395</v>
      </c>
      <c r="K49" s="326" t="s">
        <v>1396</v>
      </c>
      <c r="L49" s="429" t="s">
        <v>1397</v>
      </c>
      <c r="M49" s="340" t="s">
        <v>777</v>
      </c>
      <c r="N49" s="340" t="s">
        <v>777</v>
      </c>
      <c r="O49" s="340" t="s">
        <v>777</v>
      </c>
      <c r="P49" s="340" t="s">
        <v>777</v>
      </c>
      <c r="Q49" s="340" t="s">
        <v>777</v>
      </c>
      <c r="R49" s="340" t="s">
        <v>777</v>
      </c>
      <c r="S49" s="340" t="s">
        <v>777</v>
      </c>
      <c r="T49" s="340" t="s">
        <v>777</v>
      </c>
      <c r="U49" s="340" t="s">
        <v>777</v>
      </c>
      <c r="V49" s="340" t="s">
        <v>777</v>
      </c>
      <c r="W49" s="340" t="s">
        <v>777</v>
      </c>
      <c r="X49" s="340" t="s">
        <v>777</v>
      </c>
      <c r="Y49" s="340" t="s">
        <v>777</v>
      </c>
      <c r="Z49" s="340" t="s">
        <v>777</v>
      </c>
      <c r="AA49" s="371" t="s">
        <v>1427</v>
      </c>
      <c r="AB49" s="371" t="s">
        <v>1427</v>
      </c>
      <c r="AC49" s="340" t="s">
        <v>777</v>
      </c>
      <c r="AD49" s="340" t="s">
        <v>777</v>
      </c>
      <c r="AE49" s="340" t="s">
        <v>777</v>
      </c>
      <c r="AF49" s="340" t="s">
        <v>777</v>
      </c>
      <c r="AG49" s="340" t="s">
        <v>777</v>
      </c>
      <c r="AH49" s="340" t="s">
        <v>777</v>
      </c>
      <c r="AI49" s="340" t="s">
        <v>777</v>
      </c>
      <c r="AJ49" s="340" t="s">
        <v>777</v>
      </c>
      <c r="AK49" s="340" t="s">
        <v>777</v>
      </c>
      <c r="AL49" s="333" t="s">
        <v>1523</v>
      </c>
      <c r="AM49" s="67">
        <v>2.4299999999999999E-2</v>
      </c>
      <c r="AN49" s="332" t="s">
        <v>1418</v>
      </c>
      <c r="AO49" s="327">
        <v>44196</v>
      </c>
      <c r="AP49" s="332" t="s">
        <v>1419</v>
      </c>
      <c r="AQ49" s="332"/>
      <c r="AR49" s="413">
        <v>0.1</v>
      </c>
      <c r="AS49" s="478"/>
      <c r="AT49" s="328"/>
      <c r="AU49" s="414" t="s">
        <v>1420</v>
      </c>
      <c r="AV49" s="332" t="s">
        <v>1421</v>
      </c>
      <c r="AW49" s="414" t="s">
        <v>1422</v>
      </c>
      <c r="AX49" s="332" t="s">
        <v>1423</v>
      </c>
      <c r="AY49" s="415">
        <v>7671</v>
      </c>
      <c r="AZ49" s="332" t="s">
        <v>1424</v>
      </c>
      <c r="BA49" s="416" t="s">
        <v>1425</v>
      </c>
      <c r="BB49" s="417">
        <v>1369527601</v>
      </c>
      <c r="BC49" s="301"/>
      <c r="BD49" s="469"/>
      <c r="BE49" s="482"/>
      <c r="BF49" s="446"/>
    </row>
    <row r="50" spans="1:59" ht="225">
      <c r="A50" s="378">
        <v>36</v>
      </c>
      <c r="B50" s="377" t="s">
        <v>1427</v>
      </c>
      <c r="C50" s="372" t="s">
        <v>457</v>
      </c>
      <c r="D50" s="373" t="s">
        <v>465</v>
      </c>
      <c r="E50" s="463" t="s">
        <v>1547</v>
      </c>
      <c r="F50" s="333"/>
      <c r="G50" s="326" t="s">
        <v>761</v>
      </c>
      <c r="H50" s="326" t="s">
        <v>466</v>
      </c>
      <c r="I50" s="326" t="s">
        <v>467</v>
      </c>
      <c r="J50" s="326" t="s">
        <v>1266</v>
      </c>
      <c r="K50" s="326">
        <v>3103061084</v>
      </c>
      <c r="L50" s="379" t="s">
        <v>1267</v>
      </c>
      <c r="M50" s="340" t="s">
        <v>777</v>
      </c>
      <c r="N50" s="340" t="s">
        <v>777</v>
      </c>
      <c r="O50" s="340" t="s">
        <v>777</v>
      </c>
      <c r="P50" s="340" t="s">
        <v>777</v>
      </c>
      <c r="Q50" s="340" t="s">
        <v>777</v>
      </c>
      <c r="R50" s="340" t="s">
        <v>777</v>
      </c>
      <c r="S50" s="340" t="s">
        <v>777</v>
      </c>
      <c r="T50" s="340" t="s">
        <v>777</v>
      </c>
      <c r="U50" s="340" t="s">
        <v>777</v>
      </c>
      <c r="V50" s="340" t="s">
        <v>777</v>
      </c>
      <c r="W50" s="340" t="s">
        <v>777</v>
      </c>
      <c r="X50" s="340" t="s">
        <v>777</v>
      </c>
      <c r="Y50" s="340" t="s">
        <v>777</v>
      </c>
      <c r="Z50" s="340" t="s">
        <v>777</v>
      </c>
      <c r="AA50" s="371" t="s">
        <v>1427</v>
      </c>
      <c r="AB50" s="371" t="s">
        <v>1427</v>
      </c>
      <c r="AC50" s="340" t="s">
        <v>777</v>
      </c>
      <c r="AD50" s="340" t="s">
        <v>777</v>
      </c>
      <c r="AE50" s="340" t="s">
        <v>777</v>
      </c>
      <c r="AF50" s="340" t="s">
        <v>777</v>
      </c>
      <c r="AG50" s="340" t="s">
        <v>777</v>
      </c>
      <c r="AH50" s="340" t="s">
        <v>777</v>
      </c>
      <c r="AI50" s="340" t="s">
        <v>777</v>
      </c>
      <c r="AJ50" s="340" t="s">
        <v>777</v>
      </c>
      <c r="AK50" s="340" t="s">
        <v>777</v>
      </c>
      <c r="AL50" s="341" t="s">
        <v>1445</v>
      </c>
      <c r="AM50" s="67">
        <v>2.4299999999999999E-2</v>
      </c>
      <c r="AN50" s="418">
        <v>44013</v>
      </c>
      <c r="AO50" s="418">
        <v>44196</v>
      </c>
      <c r="AP50" s="419" t="s">
        <v>1446</v>
      </c>
      <c r="AQ50" s="420" t="s">
        <v>1524</v>
      </c>
      <c r="AR50" s="421">
        <v>3.7999999999999999E-2</v>
      </c>
      <c r="AS50" s="452"/>
      <c r="AT50" s="383"/>
      <c r="AU50" s="419" t="s">
        <v>1186</v>
      </c>
      <c r="AV50" s="419" t="s">
        <v>1448</v>
      </c>
      <c r="AW50" s="419" t="s">
        <v>1449</v>
      </c>
      <c r="AX50" s="419" t="s">
        <v>1450</v>
      </c>
      <c r="AY50" s="419">
        <v>7828</v>
      </c>
      <c r="AZ50" s="419" t="s">
        <v>1451</v>
      </c>
      <c r="BA50" s="419" t="s">
        <v>1452</v>
      </c>
      <c r="BB50" s="431">
        <v>1388426420</v>
      </c>
      <c r="BC50" s="422" t="s">
        <v>1453</v>
      </c>
      <c r="BD50" s="470"/>
      <c r="BE50" s="470"/>
      <c r="BF50" s="641"/>
    </row>
    <row r="51" spans="1:59" ht="198.75" customHeight="1">
      <c r="A51" s="378">
        <v>37</v>
      </c>
      <c r="B51" s="377" t="s">
        <v>1427</v>
      </c>
      <c r="C51" s="372" t="s">
        <v>457</v>
      </c>
      <c r="D51" s="373" t="s">
        <v>465</v>
      </c>
      <c r="E51" s="463" t="s">
        <v>1547</v>
      </c>
      <c r="F51" s="333"/>
      <c r="G51" s="326" t="s">
        <v>761</v>
      </c>
      <c r="H51" s="326" t="s">
        <v>466</v>
      </c>
      <c r="I51" s="326" t="s">
        <v>467</v>
      </c>
      <c r="J51" s="326" t="s">
        <v>1266</v>
      </c>
      <c r="K51" s="326">
        <v>3103061084</v>
      </c>
      <c r="L51" s="379" t="s">
        <v>1267</v>
      </c>
      <c r="M51" s="340" t="s">
        <v>777</v>
      </c>
      <c r="N51" s="340" t="s">
        <v>777</v>
      </c>
      <c r="O51" s="340" t="s">
        <v>777</v>
      </c>
      <c r="P51" s="340" t="s">
        <v>777</v>
      </c>
      <c r="Q51" s="340" t="s">
        <v>777</v>
      </c>
      <c r="R51" s="340" t="s">
        <v>777</v>
      </c>
      <c r="S51" s="340" t="s">
        <v>777</v>
      </c>
      <c r="T51" s="340" t="s">
        <v>777</v>
      </c>
      <c r="U51" s="340" t="s">
        <v>777</v>
      </c>
      <c r="V51" s="340" t="s">
        <v>777</v>
      </c>
      <c r="W51" s="340" t="s">
        <v>777</v>
      </c>
      <c r="X51" s="340" t="s">
        <v>777</v>
      </c>
      <c r="Y51" s="340" t="s">
        <v>777</v>
      </c>
      <c r="Z51" s="340" t="s">
        <v>777</v>
      </c>
      <c r="AA51" s="371" t="s">
        <v>1427</v>
      </c>
      <c r="AB51" s="371" t="s">
        <v>1427</v>
      </c>
      <c r="AC51" s="340" t="s">
        <v>777</v>
      </c>
      <c r="AD51" s="340" t="s">
        <v>777</v>
      </c>
      <c r="AE51" s="340" t="s">
        <v>777</v>
      </c>
      <c r="AF51" s="340" t="s">
        <v>777</v>
      </c>
      <c r="AG51" s="340" t="s">
        <v>777</v>
      </c>
      <c r="AH51" s="340" t="s">
        <v>777</v>
      </c>
      <c r="AI51" s="340" t="s">
        <v>777</v>
      </c>
      <c r="AJ51" s="340" t="s">
        <v>777</v>
      </c>
      <c r="AK51" s="340" t="s">
        <v>777</v>
      </c>
      <c r="AL51" s="419" t="s">
        <v>1455</v>
      </c>
      <c r="AM51" s="67">
        <v>2.4299999999999999E-2</v>
      </c>
      <c r="AN51" s="418">
        <v>44013</v>
      </c>
      <c r="AO51" s="418">
        <v>44196</v>
      </c>
      <c r="AP51" s="419" t="s">
        <v>1456</v>
      </c>
      <c r="AQ51" s="420" t="s">
        <v>1457</v>
      </c>
      <c r="AR51" s="423">
        <v>0.1</v>
      </c>
      <c r="AS51" s="452"/>
      <c r="AT51" s="383"/>
      <c r="AU51" s="419" t="s">
        <v>1186</v>
      </c>
      <c r="AV51" s="419" t="s">
        <v>1448</v>
      </c>
      <c r="AW51" s="419" t="s">
        <v>1449</v>
      </c>
      <c r="AX51" s="419" t="s">
        <v>1458</v>
      </c>
      <c r="AY51" s="419">
        <v>7828</v>
      </c>
      <c r="AZ51" s="419" t="s">
        <v>1451</v>
      </c>
      <c r="BA51" s="419" t="s">
        <v>1459</v>
      </c>
      <c r="BB51" s="431">
        <v>1414848608</v>
      </c>
      <c r="BC51" s="422" t="s">
        <v>1453</v>
      </c>
      <c r="BD51" s="470"/>
      <c r="BE51" s="470"/>
      <c r="BF51" s="641"/>
    </row>
    <row r="52" spans="1:59" ht="225">
      <c r="A52" s="378">
        <v>38</v>
      </c>
      <c r="B52" s="377" t="s">
        <v>1427</v>
      </c>
      <c r="C52" s="372" t="s">
        <v>457</v>
      </c>
      <c r="D52" s="373" t="s">
        <v>465</v>
      </c>
      <c r="E52" s="463" t="s">
        <v>1547</v>
      </c>
      <c r="F52" s="333"/>
      <c r="G52" s="326" t="s">
        <v>761</v>
      </c>
      <c r="H52" s="326" t="s">
        <v>466</v>
      </c>
      <c r="I52" s="326" t="s">
        <v>467</v>
      </c>
      <c r="J52" s="326" t="s">
        <v>1266</v>
      </c>
      <c r="K52" s="326">
        <v>3103061084</v>
      </c>
      <c r="L52" s="379" t="s">
        <v>1267</v>
      </c>
      <c r="M52" s="340" t="s">
        <v>777</v>
      </c>
      <c r="N52" s="340" t="s">
        <v>777</v>
      </c>
      <c r="O52" s="340" t="s">
        <v>777</v>
      </c>
      <c r="P52" s="340" t="s">
        <v>777</v>
      </c>
      <c r="Q52" s="340" t="s">
        <v>777</v>
      </c>
      <c r="R52" s="340" t="s">
        <v>777</v>
      </c>
      <c r="S52" s="340" t="s">
        <v>777</v>
      </c>
      <c r="T52" s="340" t="s">
        <v>777</v>
      </c>
      <c r="U52" s="340" t="s">
        <v>777</v>
      </c>
      <c r="V52" s="340" t="s">
        <v>777</v>
      </c>
      <c r="W52" s="340" t="s">
        <v>777</v>
      </c>
      <c r="X52" s="340" t="s">
        <v>777</v>
      </c>
      <c r="Y52" s="340" t="s">
        <v>777</v>
      </c>
      <c r="Z52" s="340" t="s">
        <v>777</v>
      </c>
      <c r="AA52" s="371" t="s">
        <v>1427</v>
      </c>
      <c r="AB52" s="371" t="s">
        <v>1427</v>
      </c>
      <c r="AC52" s="340" t="s">
        <v>777</v>
      </c>
      <c r="AD52" s="340" t="s">
        <v>777</v>
      </c>
      <c r="AE52" s="340" t="s">
        <v>777</v>
      </c>
      <c r="AF52" s="340" t="s">
        <v>777</v>
      </c>
      <c r="AG52" s="340" t="s">
        <v>777</v>
      </c>
      <c r="AH52" s="340" t="s">
        <v>777</v>
      </c>
      <c r="AI52" s="340" t="s">
        <v>777</v>
      </c>
      <c r="AJ52" s="340" t="s">
        <v>777</v>
      </c>
      <c r="AK52" s="340" t="s">
        <v>777</v>
      </c>
      <c r="AL52" s="419" t="s">
        <v>1460</v>
      </c>
      <c r="AM52" s="67">
        <v>2.4299999999999999E-2</v>
      </c>
      <c r="AN52" s="418">
        <v>44013</v>
      </c>
      <c r="AO52" s="418">
        <v>44196</v>
      </c>
      <c r="AP52" s="419" t="s">
        <v>1461</v>
      </c>
      <c r="AQ52" s="424" t="s">
        <v>1462</v>
      </c>
      <c r="AR52" s="383">
        <v>5904</v>
      </c>
      <c r="AS52" s="452"/>
      <c r="AT52" s="383"/>
      <c r="AU52" s="419" t="s">
        <v>1186</v>
      </c>
      <c r="AV52" s="419" t="s">
        <v>1448</v>
      </c>
      <c r="AW52" s="419" t="s">
        <v>1463</v>
      </c>
      <c r="AX52" s="419" t="s">
        <v>1450</v>
      </c>
      <c r="AY52" s="419">
        <v>7828</v>
      </c>
      <c r="AZ52" s="419" t="s">
        <v>1451</v>
      </c>
      <c r="BA52" s="419" t="s">
        <v>1464</v>
      </c>
      <c r="BB52" s="431">
        <v>2778853043</v>
      </c>
      <c r="BC52" s="422" t="s">
        <v>1453</v>
      </c>
      <c r="BD52" s="470"/>
      <c r="BE52" s="470"/>
      <c r="BF52" s="641"/>
    </row>
    <row r="53" spans="1:59" ht="202.5" customHeight="1">
      <c r="A53" s="378">
        <v>39</v>
      </c>
      <c r="B53" s="377" t="s">
        <v>1427</v>
      </c>
      <c r="C53" s="372" t="s">
        <v>457</v>
      </c>
      <c r="D53" s="373" t="s">
        <v>465</v>
      </c>
      <c r="E53" s="463" t="s">
        <v>1547</v>
      </c>
      <c r="F53" s="333"/>
      <c r="G53" s="326" t="s">
        <v>761</v>
      </c>
      <c r="H53" s="326" t="s">
        <v>466</v>
      </c>
      <c r="I53" s="326" t="s">
        <v>467</v>
      </c>
      <c r="J53" s="326" t="s">
        <v>1266</v>
      </c>
      <c r="K53" s="326">
        <v>3103061084</v>
      </c>
      <c r="L53" s="379" t="s">
        <v>1267</v>
      </c>
      <c r="M53" s="340" t="s">
        <v>777</v>
      </c>
      <c r="N53" s="340" t="s">
        <v>777</v>
      </c>
      <c r="O53" s="340" t="s">
        <v>777</v>
      </c>
      <c r="P53" s="340" t="s">
        <v>777</v>
      </c>
      <c r="Q53" s="340" t="s">
        <v>777</v>
      </c>
      <c r="R53" s="340" t="s">
        <v>777</v>
      </c>
      <c r="S53" s="340" t="s">
        <v>777</v>
      </c>
      <c r="T53" s="340" t="s">
        <v>777</v>
      </c>
      <c r="U53" s="340" t="s">
        <v>777</v>
      </c>
      <c r="V53" s="340" t="s">
        <v>777</v>
      </c>
      <c r="W53" s="340" t="s">
        <v>777</v>
      </c>
      <c r="X53" s="340" t="s">
        <v>777</v>
      </c>
      <c r="Y53" s="340" t="s">
        <v>777</v>
      </c>
      <c r="Z53" s="340" t="s">
        <v>777</v>
      </c>
      <c r="AA53" s="371" t="s">
        <v>1427</v>
      </c>
      <c r="AB53" s="371" t="s">
        <v>1427</v>
      </c>
      <c r="AC53" s="340" t="s">
        <v>777</v>
      </c>
      <c r="AD53" s="340" t="s">
        <v>777</v>
      </c>
      <c r="AE53" s="340" t="s">
        <v>777</v>
      </c>
      <c r="AF53" s="340" t="s">
        <v>777</v>
      </c>
      <c r="AG53" s="340" t="s">
        <v>777</v>
      </c>
      <c r="AH53" s="340" t="s">
        <v>777</v>
      </c>
      <c r="AI53" s="340" t="s">
        <v>777</v>
      </c>
      <c r="AJ53" s="340" t="s">
        <v>777</v>
      </c>
      <c r="AK53" s="340" t="s">
        <v>777</v>
      </c>
      <c r="AL53" s="419" t="s">
        <v>1465</v>
      </c>
      <c r="AM53" s="67">
        <v>2.4299999999999999E-2</v>
      </c>
      <c r="AN53" s="418">
        <v>44013</v>
      </c>
      <c r="AO53" s="418">
        <v>44196</v>
      </c>
      <c r="AP53" s="419" t="s">
        <v>1466</v>
      </c>
      <c r="AQ53" s="425" t="s">
        <v>1467</v>
      </c>
      <c r="AR53" s="383">
        <v>1000</v>
      </c>
      <c r="AS53" s="452"/>
      <c r="AT53" s="383"/>
      <c r="AU53" s="419" t="s">
        <v>1468</v>
      </c>
      <c r="AV53" s="419" t="s">
        <v>1469</v>
      </c>
      <c r="AW53" s="419" t="s">
        <v>1470</v>
      </c>
      <c r="AX53" s="419" t="s">
        <v>1471</v>
      </c>
      <c r="AY53" s="419">
        <v>7832</v>
      </c>
      <c r="AZ53" s="426" t="s">
        <v>1472</v>
      </c>
      <c r="BA53" s="419" t="s">
        <v>1471</v>
      </c>
      <c r="BB53" s="431">
        <v>2070226345</v>
      </c>
      <c r="BC53" s="422" t="s">
        <v>1453</v>
      </c>
      <c r="BD53" s="470"/>
      <c r="BE53" s="470"/>
      <c r="BF53" s="641"/>
    </row>
    <row r="54" spans="1:59" ht="168.75" customHeight="1">
      <c r="A54" s="378">
        <v>40</v>
      </c>
      <c r="B54" s="377" t="s">
        <v>1427</v>
      </c>
      <c r="C54" s="373" t="s">
        <v>599</v>
      </c>
      <c r="D54" s="373" t="s">
        <v>607</v>
      </c>
      <c r="E54" s="463" t="s">
        <v>1547</v>
      </c>
      <c r="F54" s="326" t="s">
        <v>1496</v>
      </c>
      <c r="G54" s="326" t="s">
        <v>759</v>
      </c>
      <c r="H54" s="326" t="s">
        <v>474</v>
      </c>
      <c r="I54" s="326" t="s">
        <v>467</v>
      </c>
      <c r="J54" s="326" t="s">
        <v>1497</v>
      </c>
      <c r="K54" s="326" t="s">
        <v>1386</v>
      </c>
      <c r="L54" s="326" t="s">
        <v>1498</v>
      </c>
      <c r="M54" s="362">
        <v>44013</v>
      </c>
      <c r="N54" s="362">
        <v>45443</v>
      </c>
      <c r="O54" s="341" t="s">
        <v>1499</v>
      </c>
      <c r="P54" s="361" t="s">
        <v>1500</v>
      </c>
      <c r="Q54" s="340" t="s">
        <v>777</v>
      </c>
      <c r="R54" s="340" t="s">
        <v>777</v>
      </c>
      <c r="S54" s="340" t="s">
        <v>777</v>
      </c>
      <c r="T54" s="340" t="s">
        <v>777</v>
      </c>
      <c r="U54" s="340" t="s">
        <v>777</v>
      </c>
      <c r="V54" s="340" t="s">
        <v>777</v>
      </c>
      <c r="W54" s="340" t="s">
        <v>777</v>
      </c>
      <c r="X54" s="340" t="s">
        <v>777</v>
      </c>
      <c r="Y54" s="340" t="s">
        <v>777</v>
      </c>
      <c r="Z54" s="340" t="s">
        <v>777</v>
      </c>
      <c r="AA54" s="371" t="s">
        <v>1427</v>
      </c>
      <c r="AB54" s="371" t="s">
        <v>1427</v>
      </c>
      <c r="AC54" s="340" t="s">
        <v>777</v>
      </c>
      <c r="AD54" s="340" t="s">
        <v>777</v>
      </c>
      <c r="AE54" s="340" t="s">
        <v>777</v>
      </c>
      <c r="AF54" s="341">
        <v>7772</v>
      </c>
      <c r="AG54" s="341" t="s">
        <v>1501</v>
      </c>
      <c r="AH54" s="341" t="s">
        <v>1502</v>
      </c>
      <c r="AI54" s="361" t="s">
        <v>1503</v>
      </c>
      <c r="AJ54" s="341"/>
      <c r="AK54" s="340" t="s">
        <v>777</v>
      </c>
      <c r="AL54" s="341" t="s">
        <v>1525</v>
      </c>
      <c r="AM54" s="67">
        <v>2.4299999999999999E-2</v>
      </c>
      <c r="AN54" s="128">
        <v>44013</v>
      </c>
      <c r="AO54" s="327">
        <v>44196</v>
      </c>
      <c r="AP54" s="341" t="s">
        <v>1504</v>
      </c>
      <c r="AQ54" s="361" t="s">
        <v>1500</v>
      </c>
      <c r="AR54" s="341">
        <v>4690</v>
      </c>
      <c r="AS54" s="477"/>
      <c r="AT54" s="340"/>
      <c r="AU54" s="326" t="s">
        <v>1388</v>
      </c>
      <c r="AV54" s="340"/>
      <c r="AW54" s="341" t="s">
        <v>1506</v>
      </c>
      <c r="AX54" s="340"/>
      <c r="AY54" s="340">
        <v>7772</v>
      </c>
      <c r="AZ54" s="341" t="s">
        <v>1501</v>
      </c>
      <c r="BA54" s="341" t="s">
        <v>1507</v>
      </c>
      <c r="BB54" s="427">
        <v>45</v>
      </c>
      <c r="BC54" s="342"/>
      <c r="BD54" s="471"/>
      <c r="BE54" s="471"/>
      <c r="BF54" s="471"/>
    </row>
    <row r="55" spans="1:59" ht="216.75" customHeight="1">
      <c r="A55" s="378">
        <v>41</v>
      </c>
      <c r="B55" s="377" t="s">
        <v>1427</v>
      </c>
      <c r="C55" s="373" t="s">
        <v>599</v>
      </c>
      <c r="D55" s="373" t="s">
        <v>607</v>
      </c>
      <c r="E55" s="463" t="s">
        <v>1547</v>
      </c>
      <c r="F55" s="326" t="s">
        <v>1508</v>
      </c>
      <c r="G55" s="326" t="s">
        <v>759</v>
      </c>
      <c r="H55" s="488" t="s">
        <v>474</v>
      </c>
      <c r="I55" s="360" t="s">
        <v>467</v>
      </c>
      <c r="J55" s="326" t="s">
        <v>1497</v>
      </c>
      <c r="K55" s="326" t="s">
        <v>1386</v>
      </c>
      <c r="L55" s="326" t="s">
        <v>1498</v>
      </c>
      <c r="M55" s="363">
        <v>44013</v>
      </c>
      <c r="N55" s="363">
        <v>45443</v>
      </c>
      <c r="O55" s="363" t="s">
        <v>1509</v>
      </c>
      <c r="P55" s="363" t="s">
        <v>1510</v>
      </c>
      <c r="Q55" s="340" t="s">
        <v>777</v>
      </c>
      <c r="R55" s="340" t="s">
        <v>777</v>
      </c>
      <c r="S55" s="340" t="s">
        <v>777</v>
      </c>
      <c r="T55" s="340" t="s">
        <v>777</v>
      </c>
      <c r="U55" s="340" t="s">
        <v>777</v>
      </c>
      <c r="V55" s="340" t="s">
        <v>777</v>
      </c>
      <c r="W55" s="340" t="s">
        <v>777</v>
      </c>
      <c r="X55" s="340" t="s">
        <v>777</v>
      </c>
      <c r="Y55" s="340" t="s">
        <v>777</v>
      </c>
      <c r="Z55" s="340" t="s">
        <v>777</v>
      </c>
      <c r="AA55" s="371" t="s">
        <v>1427</v>
      </c>
      <c r="AB55" s="371" t="s">
        <v>1427</v>
      </c>
      <c r="AC55" s="340" t="s">
        <v>777</v>
      </c>
      <c r="AD55" s="340" t="s">
        <v>777</v>
      </c>
      <c r="AE55" s="340" t="s">
        <v>777</v>
      </c>
      <c r="AF55" s="363">
        <v>7722</v>
      </c>
      <c r="AG55" s="363" t="s">
        <v>1511</v>
      </c>
      <c r="AH55" s="363"/>
      <c r="AI55" s="363">
        <v>11015</v>
      </c>
      <c r="AJ55" s="363"/>
      <c r="AK55" s="340" t="s">
        <v>777</v>
      </c>
      <c r="AL55" s="341" t="s">
        <v>1512</v>
      </c>
      <c r="AM55" s="67">
        <v>2.4299999999999999E-2</v>
      </c>
      <c r="AN55" s="128">
        <v>44013</v>
      </c>
      <c r="AO55" s="327">
        <v>44196</v>
      </c>
      <c r="AP55" s="341" t="s">
        <v>1512</v>
      </c>
      <c r="AQ55" s="361" t="s">
        <v>1510</v>
      </c>
      <c r="AR55" s="428">
        <v>1</v>
      </c>
      <c r="AS55" s="479"/>
      <c r="AT55" s="340"/>
      <c r="AU55" s="326" t="s">
        <v>1388</v>
      </c>
      <c r="AV55" s="340"/>
      <c r="AW55" s="341" t="s">
        <v>1513</v>
      </c>
      <c r="AX55" s="340"/>
      <c r="AY55" s="340">
        <v>7722</v>
      </c>
      <c r="AZ55" s="341" t="s">
        <v>1511</v>
      </c>
      <c r="BA55" s="109" t="s">
        <v>1515</v>
      </c>
      <c r="BB55" s="382" t="s">
        <v>1516</v>
      </c>
      <c r="BC55" s="342"/>
      <c r="BD55" s="471"/>
      <c r="BE55" s="471"/>
      <c r="BF55" s="476"/>
    </row>
    <row r="56" spans="1:59" s="443" customFormat="1" ht="39.75" customHeight="1">
      <c r="A56" s="610" t="s">
        <v>1558</v>
      </c>
      <c r="B56" s="610"/>
      <c r="C56" s="610"/>
      <c r="D56" s="610"/>
      <c r="E56" s="611"/>
      <c r="F56" s="611"/>
      <c r="G56" s="611"/>
      <c r="H56" s="612"/>
      <c r="I56" s="613"/>
      <c r="J56" s="611"/>
      <c r="K56" s="611"/>
      <c r="L56" s="611"/>
      <c r="M56" s="614"/>
      <c r="N56" s="614"/>
      <c r="O56" s="614"/>
      <c r="P56" s="614"/>
      <c r="Q56" s="611"/>
      <c r="R56" s="614"/>
      <c r="S56" s="614"/>
      <c r="T56" s="614"/>
      <c r="U56" s="614"/>
      <c r="V56" s="614"/>
      <c r="W56" s="614"/>
      <c r="X56" s="614"/>
      <c r="Y56" s="614"/>
      <c r="Z56" s="614"/>
      <c r="AA56" s="614"/>
      <c r="AB56" s="614"/>
      <c r="AC56" s="614"/>
      <c r="AD56" s="614"/>
      <c r="AE56" s="614"/>
      <c r="AF56" s="614"/>
      <c r="AG56" s="614"/>
      <c r="AH56" s="614"/>
      <c r="AI56" s="614"/>
      <c r="AJ56" s="614"/>
      <c r="AK56" s="614"/>
      <c r="AL56" s="615"/>
      <c r="AM56" s="435"/>
      <c r="AN56" s="436"/>
      <c r="AO56" s="437"/>
      <c r="AP56" s="434"/>
      <c r="AQ56" s="438"/>
      <c r="AR56" s="439"/>
      <c r="AS56" s="433"/>
      <c r="AT56" s="435"/>
      <c r="AU56" s="432"/>
      <c r="AV56" s="435"/>
      <c r="AW56" s="434"/>
      <c r="AX56" s="435"/>
      <c r="AY56" s="435"/>
      <c r="AZ56" s="434"/>
      <c r="BA56" s="440"/>
      <c r="BB56" s="441"/>
      <c r="BC56" s="442"/>
      <c r="BD56" s="442"/>
      <c r="BE56" s="442"/>
      <c r="BF56" s="434"/>
    </row>
    <row r="57" spans="1:59" s="167" customFormat="1" ht="200.1" customHeight="1">
      <c r="A57" s="378">
        <v>42</v>
      </c>
      <c r="B57" s="49" t="s">
        <v>959</v>
      </c>
      <c r="C57" s="333" t="s">
        <v>457</v>
      </c>
      <c r="D57" s="326" t="s">
        <v>465</v>
      </c>
      <c r="E57" s="333" t="s">
        <v>454</v>
      </c>
      <c r="F57" s="333" t="s">
        <v>961</v>
      </c>
      <c r="G57" s="326" t="s">
        <v>761</v>
      </c>
      <c r="H57" s="326" t="s">
        <v>466</v>
      </c>
      <c r="I57" s="326" t="s">
        <v>467</v>
      </c>
      <c r="J57" s="326" t="s">
        <v>777</v>
      </c>
      <c r="K57" s="326" t="s">
        <v>777</v>
      </c>
      <c r="L57" s="200" t="s">
        <v>777</v>
      </c>
      <c r="M57" s="327">
        <v>42826</v>
      </c>
      <c r="N57" s="327">
        <v>43830</v>
      </c>
      <c r="O57" s="326" t="s">
        <v>718</v>
      </c>
      <c r="P57" s="326" t="s">
        <v>685</v>
      </c>
      <c r="Q57" s="328">
        <v>1</v>
      </c>
      <c r="R57" s="328">
        <v>1</v>
      </c>
      <c r="S57" s="328">
        <v>1</v>
      </c>
      <c r="T57" s="328">
        <v>1</v>
      </c>
      <c r="U57" s="329" t="s">
        <v>1067</v>
      </c>
      <c r="V57" s="330"/>
      <c r="W57" s="329">
        <v>0.93</v>
      </c>
      <c r="X57" s="329">
        <f>+W57/R57</f>
        <v>0.93</v>
      </c>
      <c r="Y57" s="329">
        <v>0.98580000000000001</v>
      </c>
      <c r="Z57" s="329">
        <f>+Y57/S57</f>
        <v>0.98580000000000001</v>
      </c>
      <c r="AA57" s="487">
        <v>0.39489999999999997</v>
      </c>
      <c r="AB57" s="329">
        <f>+AA57/T57</f>
        <v>0.39489999999999997</v>
      </c>
      <c r="AC57" s="325" t="s">
        <v>502</v>
      </c>
      <c r="AD57" s="325" t="s">
        <v>503</v>
      </c>
      <c r="AE57" s="325"/>
      <c r="AF57" s="326">
        <v>1184</v>
      </c>
      <c r="AG57" s="326" t="s">
        <v>504</v>
      </c>
      <c r="AH57" s="325" t="s">
        <v>505</v>
      </c>
      <c r="AI57" s="332" t="s">
        <v>889</v>
      </c>
      <c r="AJ57" s="332" t="s">
        <v>889</v>
      </c>
      <c r="AK57" s="332" t="s">
        <v>889</v>
      </c>
      <c r="AL57" s="332" t="s">
        <v>777</v>
      </c>
      <c r="AM57" s="332" t="s">
        <v>777</v>
      </c>
      <c r="AN57" s="332" t="s">
        <v>777</v>
      </c>
      <c r="AO57" s="332" t="s">
        <v>777</v>
      </c>
      <c r="AP57" s="332" t="s">
        <v>777</v>
      </c>
      <c r="AQ57" s="332" t="s">
        <v>777</v>
      </c>
      <c r="AR57" s="332" t="s">
        <v>777</v>
      </c>
      <c r="AS57" s="332" t="s">
        <v>777</v>
      </c>
      <c r="AT57" s="332" t="s">
        <v>777</v>
      </c>
      <c r="AU57" s="332" t="s">
        <v>777</v>
      </c>
      <c r="AV57" s="332" t="s">
        <v>777</v>
      </c>
      <c r="AW57" s="332" t="s">
        <v>777</v>
      </c>
      <c r="AX57" s="332" t="s">
        <v>777</v>
      </c>
      <c r="AY57" s="332" t="s">
        <v>777</v>
      </c>
      <c r="AZ57" s="332" t="s">
        <v>777</v>
      </c>
      <c r="BA57" s="332" t="s">
        <v>777</v>
      </c>
      <c r="BB57" s="332" t="s">
        <v>777</v>
      </c>
      <c r="BC57" s="332" t="s">
        <v>777</v>
      </c>
      <c r="BD57" s="332" t="s">
        <v>777</v>
      </c>
      <c r="BE57" s="332" t="s">
        <v>777</v>
      </c>
      <c r="BF57" s="253" t="s">
        <v>1157</v>
      </c>
      <c r="BG57" s="167" t="s">
        <v>1270</v>
      </c>
    </row>
    <row r="58" spans="1:59" s="168" customFormat="1" ht="200.1" customHeight="1">
      <c r="A58" s="378">
        <v>43</v>
      </c>
      <c r="B58" s="49" t="s">
        <v>960</v>
      </c>
      <c r="C58" s="333" t="s">
        <v>457</v>
      </c>
      <c r="D58" s="326" t="s">
        <v>465</v>
      </c>
      <c r="E58" s="333" t="s">
        <v>454</v>
      </c>
      <c r="F58" s="333" t="s">
        <v>962</v>
      </c>
      <c r="G58" s="326" t="s">
        <v>761</v>
      </c>
      <c r="H58" s="326" t="s">
        <v>466</v>
      </c>
      <c r="I58" s="326" t="s">
        <v>467</v>
      </c>
      <c r="J58" s="326" t="s">
        <v>777</v>
      </c>
      <c r="K58" s="326" t="s">
        <v>777</v>
      </c>
      <c r="L58" s="200" t="s">
        <v>777</v>
      </c>
      <c r="M58" s="327">
        <v>42826</v>
      </c>
      <c r="N58" s="327">
        <v>43830</v>
      </c>
      <c r="O58" s="326" t="s">
        <v>719</v>
      </c>
      <c r="P58" s="326" t="s">
        <v>685</v>
      </c>
      <c r="Q58" s="328">
        <v>1</v>
      </c>
      <c r="R58" s="328">
        <v>1</v>
      </c>
      <c r="S58" s="328">
        <v>1</v>
      </c>
      <c r="T58" s="328">
        <v>1</v>
      </c>
      <c r="U58" s="329">
        <v>1</v>
      </c>
      <c r="V58" s="330">
        <f t="shared" ref="V58:V66" si="4">U58/Q58</f>
        <v>1</v>
      </c>
      <c r="W58" s="329">
        <v>1</v>
      </c>
      <c r="X58" s="329">
        <f>+W58/R58</f>
        <v>1</v>
      </c>
      <c r="Y58" s="329">
        <v>1</v>
      </c>
      <c r="Z58" s="329">
        <f>+Y58/S58</f>
        <v>1</v>
      </c>
      <c r="AA58" s="487">
        <v>0.39069999999999999</v>
      </c>
      <c r="AB58" s="329">
        <f>+AA58/T58</f>
        <v>0.39069999999999999</v>
      </c>
      <c r="AC58" s="325" t="s">
        <v>502</v>
      </c>
      <c r="AD58" s="325" t="s">
        <v>503</v>
      </c>
      <c r="AE58" s="325"/>
      <c r="AF58" s="326">
        <v>1184</v>
      </c>
      <c r="AG58" s="326" t="s">
        <v>504</v>
      </c>
      <c r="AH58" s="325" t="s">
        <v>505</v>
      </c>
      <c r="AI58" s="332" t="s">
        <v>889</v>
      </c>
      <c r="AJ58" s="332" t="s">
        <v>889</v>
      </c>
      <c r="AK58" s="332" t="s">
        <v>889</v>
      </c>
      <c r="AL58" s="332" t="s">
        <v>777</v>
      </c>
      <c r="AM58" s="332" t="s">
        <v>777</v>
      </c>
      <c r="AN58" s="332" t="s">
        <v>777</v>
      </c>
      <c r="AO58" s="332" t="s">
        <v>777</v>
      </c>
      <c r="AP58" s="332" t="s">
        <v>777</v>
      </c>
      <c r="AQ58" s="332" t="s">
        <v>777</v>
      </c>
      <c r="AR58" s="332" t="s">
        <v>777</v>
      </c>
      <c r="AS58" s="332" t="s">
        <v>777</v>
      </c>
      <c r="AT58" s="332" t="s">
        <v>777</v>
      </c>
      <c r="AU58" s="332" t="s">
        <v>777</v>
      </c>
      <c r="AV58" s="332" t="s">
        <v>777</v>
      </c>
      <c r="AW58" s="332" t="s">
        <v>777</v>
      </c>
      <c r="AX58" s="332" t="s">
        <v>777</v>
      </c>
      <c r="AY58" s="332" t="s">
        <v>777</v>
      </c>
      <c r="AZ58" s="332" t="s">
        <v>777</v>
      </c>
      <c r="BA58" s="332" t="s">
        <v>777</v>
      </c>
      <c r="BB58" s="332" t="s">
        <v>777</v>
      </c>
      <c r="BC58" s="332" t="s">
        <v>777</v>
      </c>
      <c r="BD58" s="332" t="s">
        <v>777</v>
      </c>
      <c r="BE58" s="332" t="s">
        <v>777</v>
      </c>
      <c r="BF58" s="253" t="s">
        <v>1160</v>
      </c>
    </row>
    <row r="59" spans="1:59" s="167" customFormat="1" ht="200.1" customHeight="1">
      <c r="A59" s="378">
        <v>44</v>
      </c>
      <c r="B59" s="49" t="s">
        <v>963</v>
      </c>
      <c r="C59" s="333" t="s">
        <v>457</v>
      </c>
      <c r="D59" s="326" t="s">
        <v>465</v>
      </c>
      <c r="E59" s="333" t="s">
        <v>454</v>
      </c>
      <c r="F59" s="333" t="s">
        <v>914</v>
      </c>
      <c r="G59" s="326" t="s">
        <v>761</v>
      </c>
      <c r="H59" s="326" t="s">
        <v>466</v>
      </c>
      <c r="I59" s="326" t="s">
        <v>467</v>
      </c>
      <c r="J59" s="326" t="s">
        <v>777</v>
      </c>
      <c r="K59" s="326" t="s">
        <v>777</v>
      </c>
      <c r="L59" s="200" t="s">
        <v>777</v>
      </c>
      <c r="M59" s="327">
        <v>42826</v>
      </c>
      <c r="N59" s="327">
        <v>43830</v>
      </c>
      <c r="O59" s="326" t="s">
        <v>720</v>
      </c>
      <c r="P59" s="326" t="s">
        <v>685</v>
      </c>
      <c r="Q59" s="328">
        <v>1</v>
      </c>
      <c r="R59" s="328">
        <v>1</v>
      </c>
      <c r="S59" s="328">
        <v>1</v>
      </c>
      <c r="T59" s="328">
        <v>1</v>
      </c>
      <c r="U59" s="329">
        <v>0</v>
      </c>
      <c r="V59" s="330">
        <f t="shared" si="4"/>
        <v>0</v>
      </c>
      <c r="W59" s="329">
        <v>1</v>
      </c>
      <c r="X59" s="329">
        <f>+W59/R59</f>
        <v>1</v>
      </c>
      <c r="Y59" s="329">
        <v>1</v>
      </c>
      <c r="Z59" s="329">
        <f>+Y58/S58</f>
        <v>1</v>
      </c>
      <c r="AA59" s="329">
        <v>1</v>
      </c>
      <c r="AB59" s="329">
        <f>+AA59/T59</f>
        <v>1</v>
      </c>
      <c r="AC59" s="325" t="s">
        <v>502</v>
      </c>
      <c r="AD59" s="325" t="s">
        <v>503</v>
      </c>
      <c r="AE59" s="325"/>
      <c r="AF59" s="326">
        <v>1184</v>
      </c>
      <c r="AG59" s="326" t="s">
        <v>504</v>
      </c>
      <c r="AH59" s="325" t="s">
        <v>505</v>
      </c>
      <c r="AI59" s="332" t="s">
        <v>889</v>
      </c>
      <c r="AJ59" s="332" t="s">
        <v>889</v>
      </c>
      <c r="AK59" s="332" t="s">
        <v>889</v>
      </c>
      <c r="AL59" s="332" t="s">
        <v>777</v>
      </c>
      <c r="AM59" s="332" t="s">
        <v>777</v>
      </c>
      <c r="AN59" s="332" t="s">
        <v>777</v>
      </c>
      <c r="AO59" s="332" t="s">
        <v>777</v>
      </c>
      <c r="AP59" s="332" t="s">
        <v>777</v>
      </c>
      <c r="AQ59" s="332" t="s">
        <v>777</v>
      </c>
      <c r="AR59" s="332" t="s">
        <v>777</v>
      </c>
      <c r="AS59" s="332" t="s">
        <v>777</v>
      </c>
      <c r="AT59" s="332" t="s">
        <v>777</v>
      </c>
      <c r="AU59" s="332" t="s">
        <v>777</v>
      </c>
      <c r="AV59" s="332" t="s">
        <v>777</v>
      </c>
      <c r="AW59" s="332" t="s">
        <v>777</v>
      </c>
      <c r="AX59" s="332" t="s">
        <v>777</v>
      </c>
      <c r="AY59" s="332" t="s">
        <v>777</v>
      </c>
      <c r="AZ59" s="332" t="s">
        <v>777</v>
      </c>
      <c r="BA59" s="332" t="s">
        <v>777</v>
      </c>
      <c r="BB59" s="332" t="s">
        <v>777</v>
      </c>
      <c r="BC59" s="332" t="s">
        <v>777</v>
      </c>
      <c r="BD59" s="332" t="s">
        <v>777</v>
      </c>
      <c r="BE59" s="332" t="s">
        <v>777</v>
      </c>
      <c r="BF59" s="253" t="s">
        <v>1160</v>
      </c>
    </row>
    <row r="60" spans="1:59" s="167" customFormat="1" ht="200.1" customHeight="1">
      <c r="A60" s="378">
        <v>45</v>
      </c>
      <c r="B60" s="49" t="s">
        <v>964</v>
      </c>
      <c r="C60" s="333" t="s">
        <v>457</v>
      </c>
      <c r="D60" s="326" t="s">
        <v>465</v>
      </c>
      <c r="E60" s="333" t="s">
        <v>454</v>
      </c>
      <c r="F60" s="333" t="s">
        <v>915</v>
      </c>
      <c r="G60" s="326" t="s">
        <v>761</v>
      </c>
      <c r="H60" s="326" t="s">
        <v>466</v>
      </c>
      <c r="I60" s="326" t="s">
        <v>467</v>
      </c>
      <c r="J60" s="326" t="s">
        <v>777</v>
      </c>
      <c r="K60" s="326" t="s">
        <v>777</v>
      </c>
      <c r="L60" s="200" t="s">
        <v>777</v>
      </c>
      <c r="M60" s="327">
        <v>42826</v>
      </c>
      <c r="N60" s="327">
        <v>42767</v>
      </c>
      <c r="O60" s="326" t="s">
        <v>721</v>
      </c>
      <c r="P60" s="326" t="s">
        <v>722</v>
      </c>
      <c r="Q60" s="61">
        <v>1187041</v>
      </c>
      <c r="R60" s="61" t="s">
        <v>777</v>
      </c>
      <c r="S60" s="61" t="s">
        <v>777</v>
      </c>
      <c r="T60" s="61" t="s">
        <v>777</v>
      </c>
      <c r="U60" s="70" t="s">
        <v>791</v>
      </c>
      <c r="V60" s="330">
        <f t="shared" si="4"/>
        <v>1.0457633729584741</v>
      </c>
      <c r="W60" s="333" t="s">
        <v>949</v>
      </c>
      <c r="X60" s="333" t="s">
        <v>949</v>
      </c>
      <c r="Y60" s="326" t="s">
        <v>949</v>
      </c>
      <c r="Z60" s="326" t="s">
        <v>949</v>
      </c>
      <c r="AA60" s="331" t="s">
        <v>777</v>
      </c>
      <c r="AB60" s="331" t="s">
        <v>777</v>
      </c>
      <c r="AC60" s="325" t="s">
        <v>502</v>
      </c>
      <c r="AD60" s="325" t="s">
        <v>503</v>
      </c>
      <c r="AE60" s="325"/>
      <c r="AF60" s="326">
        <v>1185</v>
      </c>
      <c r="AG60" s="326" t="s">
        <v>506</v>
      </c>
      <c r="AH60" s="325" t="s">
        <v>507</v>
      </c>
      <c r="AI60" s="332" t="s">
        <v>889</v>
      </c>
      <c r="AJ60" s="332" t="s">
        <v>889</v>
      </c>
      <c r="AK60" s="332" t="s">
        <v>889</v>
      </c>
      <c r="AL60" s="332" t="s">
        <v>777</v>
      </c>
      <c r="AM60" s="332" t="s">
        <v>777</v>
      </c>
      <c r="AN60" s="332" t="s">
        <v>777</v>
      </c>
      <c r="AO60" s="332" t="s">
        <v>777</v>
      </c>
      <c r="AP60" s="332" t="s">
        <v>777</v>
      </c>
      <c r="AQ60" s="332" t="s">
        <v>777</v>
      </c>
      <c r="AR60" s="332" t="s">
        <v>777</v>
      </c>
      <c r="AS60" s="332" t="s">
        <v>777</v>
      </c>
      <c r="AT60" s="332" t="s">
        <v>777</v>
      </c>
      <c r="AU60" s="332" t="s">
        <v>777</v>
      </c>
      <c r="AV60" s="332" t="s">
        <v>777</v>
      </c>
      <c r="AW60" s="332" t="s">
        <v>777</v>
      </c>
      <c r="AX60" s="332" t="s">
        <v>777</v>
      </c>
      <c r="AY60" s="332" t="s">
        <v>777</v>
      </c>
      <c r="AZ60" s="332" t="s">
        <v>777</v>
      </c>
      <c r="BA60" s="332" t="s">
        <v>777</v>
      </c>
      <c r="BB60" s="332" t="s">
        <v>777</v>
      </c>
      <c r="BC60" s="332" t="s">
        <v>777</v>
      </c>
      <c r="BD60" s="332" t="s">
        <v>777</v>
      </c>
      <c r="BE60" s="332" t="s">
        <v>777</v>
      </c>
      <c r="BF60" s="326" t="s">
        <v>1161</v>
      </c>
    </row>
    <row r="61" spans="1:59" s="167" customFormat="1" ht="200.1" customHeight="1">
      <c r="A61" s="378">
        <v>46</v>
      </c>
      <c r="B61" s="49" t="s">
        <v>965</v>
      </c>
      <c r="C61" s="333" t="s">
        <v>457</v>
      </c>
      <c r="D61" s="326" t="s">
        <v>465</v>
      </c>
      <c r="E61" s="333" t="s">
        <v>454</v>
      </c>
      <c r="F61" s="333" t="s">
        <v>916</v>
      </c>
      <c r="G61" s="326" t="s">
        <v>761</v>
      </c>
      <c r="H61" s="326" t="s">
        <v>466</v>
      </c>
      <c r="I61" s="326" t="s">
        <v>467</v>
      </c>
      <c r="J61" s="326" t="s">
        <v>777</v>
      </c>
      <c r="K61" s="326" t="s">
        <v>777</v>
      </c>
      <c r="L61" s="200" t="s">
        <v>777</v>
      </c>
      <c r="M61" s="327">
        <v>42826</v>
      </c>
      <c r="N61" s="327">
        <v>42767</v>
      </c>
      <c r="O61" s="326" t="s">
        <v>723</v>
      </c>
      <c r="P61" s="326" t="s">
        <v>722</v>
      </c>
      <c r="Q61" s="61">
        <v>36713</v>
      </c>
      <c r="R61" s="61" t="s">
        <v>777</v>
      </c>
      <c r="S61" s="61" t="s">
        <v>777</v>
      </c>
      <c r="T61" s="61" t="s">
        <v>777</v>
      </c>
      <c r="U61" s="61">
        <v>35451</v>
      </c>
      <c r="V61" s="330">
        <f t="shared" si="4"/>
        <v>0.96562525535913712</v>
      </c>
      <c r="W61" s="333" t="s">
        <v>949</v>
      </c>
      <c r="X61" s="333" t="s">
        <v>949</v>
      </c>
      <c r="Y61" s="326" t="s">
        <v>949</v>
      </c>
      <c r="Z61" s="326" t="s">
        <v>949</v>
      </c>
      <c r="AA61" s="331" t="s">
        <v>777</v>
      </c>
      <c r="AB61" s="331" t="s">
        <v>777</v>
      </c>
      <c r="AC61" s="325" t="s">
        <v>502</v>
      </c>
      <c r="AD61" s="325" t="s">
        <v>503</v>
      </c>
      <c r="AE61" s="325"/>
      <c r="AF61" s="326">
        <v>1185</v>
      </c>
      <c r="AG61" s="326" t="s">
        <v>506</v>
      </c>
      <c r="AH61" s="325" t="s">
        <v>507</v>
      </c>
      <c r="AI61" s="332" t="s">
        <v>889</v>
      </c>
      <c r="AJ61" s="332" t="s">
        <v>889</v>
      </c>
      <c r="AK61" s="332" t="s">
        <v>889</v>
      </c>
      <c r="AL61" s="332" t="s">
        <v>777</v>
      </c>
      <c r="AM61" s="332" t="s">
        <v>777</v>
      </c>
      <c r="AN61" s="332" t="s">
        <v>777</v>
      </c>
      <c r="AO61" s="332" t="s">
        <v>777</v>
      </c>
      <c r="AP61" s="332" t="s">
        <v>777</v>
      </c>
      <c r="AQ61" s="332" t="s">
        <v>777</v>
      </c>
      <c r="AR61" s="332" t="s">
        <v>777</v>
      </c>
      <c r="AS61" s="332" t="s">
        <v>777</v>
      </c>
      <c r="AT61" s="332" t="s">
        <v>777</v>
      </c>
      <c r="AU61" s="332" t="s">
        <v>777</v>
      </c>
      <c r="AV61" s="332" t="s">
        <v>777</v>
      </c>
      <c r="AW61" s="332" t="s">
        <v>777</v>
      </c>
      <c r="AX61" s="332" t="s">
        <v>777</v>
      </c>
      <c r="AY61" s="332" t="s">
        <v>777</v>
      </c>
      <c r="AZ61" s="332" t="s">
        <v>777</v>
      </c>
      <c r="BA61" s="332" t="s">
        <v>777</v>
      </c>
      <c r="BB61" s="332" t="s">
        <v>777</v>
      </c>
      <c r="BC61" s="332" t="s">
        <v>777</v>
      </c>
      <c r="BD61" s="332" t="s">
        <v>777</v>
      </c>
      <c r="BE61" s="332" t="s">
        <v>777</v>
      </c>
      <c r="BF61" s="326" t="s">
        <v>1162</v>
      </c>
    </row>
    <row r="62" spans="1:59" s="167" customFormat="1" ht="200.1" customHeight="1">
      <c r="A62" s="378">
        <v>47</v>
      </c>
      <c r="B62" s="49" t="s">
        <v>966</v>
      </c>
      <c r="C62" s="333" t="s">
        <v>457</v>
      </c>
      <c r="D62" s="326" t="s">
        <v>465</v>
      </c>
      <c r="E62" s="333" t="s">
        <v>454</v>
      </c>
      <c r="F62" s="333" t="s">
        <v>917</v>
      </c>
      <c r="G62" s="326" t="s">
        <v>761</v>
      </c>
      <c r="H62" s="326" t="s">
        <v>466</v>
      </c>
      <c r="I62" s="326" t="s">
        <v>467</v>
      </c>
      <c r="J62" s="326" t="s">
        <v>777</v>
      </c>
      <c r="K62" s="326" t="s">
        <v>777</v>
      </c>
      <c r="L62" s="200" t="s">
        <v>777</v>
      </c>
      <c r="M62" s="327">
        <v>42826</v>
      </c>
      <c r="N62" s="327">
        <v>42767</v>
      </c>
      <c r="O62" s="326" t="s">
        <v>724</v>
      </c>
      <c r="P62" s="326" t="s">
        <v>722</v>
      </c>
      <c r="Q62" s="61">
        <v>69929</v>
      </c>
      <c r="R62" s="61" t="s">
        <v>777</v>
      </c>
      <c r="S62" s="61" t="s">
        <v>777</v>
      </c>
      <c r="T62" s="61" t="s">
        <v>777</v>
      </c>
      <c r="U62" s="61">
        <v>27093</v>
      </c>
      <c r="V62" s="330">
        <f t="shared" si="4"/>
        <v>0.38743582776816488</v>
      </c>
      <c r="W62" s="333" t="s">
        <v>949</v>
      </c>
      <c r="X62" s="333" t="s">
        <v>949</v>
      </c>
      <c r="Y62" s="326" t="s">
        <v>949</v>
      </c>
      <c r="Z62" s="326" t="s">
        <v>949</v>
      </c>
      <c r="AA62" s="331" t="s">
        <v>777</v>
      </c>
      <c r="AB62" s="331" t="s">
        <v>777</v>
      </c>
      <c r="AC62" s="325" t="s">
        <v>502</v>
      </c>
      <c r="AD62" s="325" t="s">
        <v>503</v>
      </c>
      <c r="AE62" s="325"/>
      <c r="AF62" s="326">
        <v>1185</v>
      </c>
      <c r="AG62" s="326" t="s">
        <v>506</v>
      </c>
      <c r="AH62" s="325" t="s">
        <v>507</v>
      </c>
      <c r="AI62" s="332" t="s">
        <v>889</v>
      </c>
      <c r="AJ62" s="332" t="s">
        <v>889</v>
      </c>
      <c r="AK62" s="332" t="s">
        <v>889</v>
      </c>
      <c r="AL62" s="332" t="s">
        <v>777</v>
      </c>
      <c r="AM62" s="332" t="s">
        <v>777</v>
      </c>
      <c r="AN62" s="332" t="s">
        <v>777</v>
      </c>
      <c r="AO62" s="332" t="s">
        <v>777</v>
      </c>
      <c r="AP62" s="332" t="s">
        <v>777</v>
      </c>
      <c r="AQ62" s="332" t="s">
        <v>777</v>
      </c>
      <c r="AR62" s="332" t="s">
        <v>777</v>
      </c>
      <c r="AS62" s="332" t="s">
        <v>777</v>
      </c>
      <c r="AT62" s="332" t="s">
        <v>777</v>
      </c>
      <c r="AU62" s="332" t="s">
        <v>777</v>
      </c>
      <c r="AV62" s="332" t="s">
        <v>777</v>
      </c>
      <c r="AW62" s="332" t="s">
        <v>777</v>
      </c>
      <c r="AX62" s="332" t="s">
        <v>777</v>
      </c>
      <c r="AY62" s="332" t="s">
        <v>777</v>
      </c>
      <c r="AZ62" s="332" t="s">
        <v>777</v>
      </c>
      <c r="BA62" s="332" t="s">
        <v>777</v>
      </c>
      <c r="BB62" s="332" t="s">
        <v>777</v>
      </c>
      <c r="BC62" s="332" t="s">
        <v>777</v>
      </c>
      <c r="BD62" s="332" t="s">
        <v>777</v>
      </c>
      <c r="BE62" s="332" t="s">
        <v>777</v>
      </c>
      <c r="BF62" s="326" t="s">
        <v>1162</v>
      </c>
    </row>
    <row r="63" spans="1:59" s="167" customFormat="1" ht="200.1" customHeight="1">
      <c r="A63" s="378">
        <v>48</v>
      </c>
      <c r="B63" s="49" t="s">
        <v>967</v>
      </c>
      <c r="C63" s="333" t="s">
        <v>457</v>
      </c>
      <c r="D63" s="326" t="s">
        <v>465</v>
      </c>
      <c r="E63" s="333" t="s">
        <v>454</v>
      </c>
      <c r="F63" s="333" t="s">
        <v>918</v>
      </c>
      <c r="G63" s="326" t="s">
        <v>761</v>
      </c>
      <c r="H63" s="326" t="s">
        <v>466</v>
      </c>
      <c r="I63" s="326" t="s">
        <v>467</v>
      </c>
      <c r="J63" s="326" t="s">
        <v>777</v>
      </c>
      <c r="K63" s="326" t="s">
        <v>777</v>
      </c>
      <c r="L63" s="200" t="s">
        <v>777</v>
      </c>
      <c r="M63" s="327">
        <v>42826</v>
      </c>
      <c r="N63" s="327">
        <v>43830</v>
      </c>
      <c r="O63" s="326" t="s">
        <v>725</v>
      </c>
      <c r="P63" s="326" t="s">
        <v>913</v>
      </c>
      <c r="Q63" s="61">
        <v>139546</v>
      </c>
      <c r="R63" s="61">
        <v>147919</v>
      </c>
      <c r="S63" s="61">
        <v>153836</v>
      </c>
      <c r="T63" s="61">
        <v>158451</v>
      </c>
      <c r="U63" s="61">
        <v>146249</v>
      </c>
      <c r="V63" s="330">
        <f t="shared" si="4"/>
        <v>1.0480343399309189</v>
      </c>
      <c r="W63" s="61">
        <v>142047</v>
      </c>
      <c r="X63" s="329">
        <f>+W63/R63</f>
        <v>0.9603025980435238</v>
      </c>
      <c r="Y63" s="61">
        <v>160453</v>
      </c>
      <c r="Z63" s="62">
        <f>Y63/S63</f>
        <v>1.0430133388803662</v>
      </c>
      <c r="AA63" s="331">
        <v>39262</v>
      </c>
      <c r="AB63" s="329">
        <v>0.24778638190986488</v>
      </c>
      <c r="AC63" s="325" t="s">
        <v>502</v>
      </c>
      <c r="AD63" s="325" t="s">
        <v>503</v>
      </c>
      <c r="AE63" s="325"/>
      <c r="AF63" s="326">
        <v>1185</v>
      </c>
      <c r="AG63" s="326" t="s">
        <v>506</v>
      </c>
      <c r="AH63" s="325" t="s">
        <v>507</v>
      </c>
      <c r="AI63" s="332" t="s">
        <v>889</v>
      </c>
      <c r="AJ63" s="332" t="s">
        <v>889</v>
      </c>
      <c r="AK63" s="332" t="s">
        <v>889</v>
      </c>
      <c r="AL63" s="332" t="s">
        <v>777</v>
      </c>
      <c r="AM63" s="332" t="s">
        <v>777</v>
      </c>
      <c r="AN63" s="332" t="s">
        <v>777</v>
      </c>
      <c r="AO63" s="332" t="s">
        <v>777</v>
      </c>
      <c r="AP63" s="332" t="s">
        <v>777</v>
      </c>
      <c r="AQ63" s="332" t="s">
        <v>777</v>
      </c>
      <c r="AR63" s="332" t="s">
        <v>777</v>
      </c>
      <c r="AS63" s="332" t="s">
        <v>777</v>
      </c>
      <c r="AT63" s="332" t="s">
        <v>777</v>
      </c>
      <c r="AU63" s="332" t="s">
        <v>777</v>
      </c>
      <c r="AV63" s="332" t="s">
        <v>777</v>
      </c>
      <c r="AW63" s="332" t="s">
        <v>777</v>
      </c>
      <c r="AX63" s="332" t="s">
        <v>777</v>
      </c>
      <c r="AY63" s="332" t="s">
        <v>777</v>
      </c>
      <c r="AZ63" s="332" t="s">
        <v>777</v>
      </c>
      <c r="BA63" s="332" t="s">
        <v>777</v>
      </c>
      <c r="BB63" s="332" t="s">
        <v>777</v>
      </c>
      <c r="BC63" s="332" t="s">
        <v>777</v>
      </c>
      <c r="BD63" s="332" t="s">
        <v>777</v>
      </c>
      <c r="BE63" s="332" t="s">
        <v>777</v>
      </c>
      <c r="BF63" s="326" t="s">
        <v>1160</v>
      </c>
    </row>
    <row r="64" spans="1:59" s="167" customFormat="1" ht="200.1" customHeight="1">
      <c r="A64" s="378">
        <v>49</v>
      </c>
      <c r="B64" s="49" t="s">
        <v>968</v>
      </c>
      <c r="C64" s="333" t="s">
        <v>457</v>
      </c>
      <c r="D64" s="326" t="s">
        <v>465</v>
      </c>
      <c r="E64" s="333" t="s">
        <v>454</v>
      </c>
      <c r="F64" s="333" t="s">
        <v>919</v>
      </c>
      <c r="G64" s="326" t="s">
        <v>761</v>
      </c>
      <c r="H64" s="326" t="s">
        <v>466</v>
      </c>
      <c r="I64" s="326" t="s">
        <v>467</v>
      </c>
      <c r="J64" s="326" t="s">
        <v>777</v>
      </c>
      <c r="K64" s="326" t="s">
        <v>777</v>
      </c>
      <c r="L64" s="200" t="s">
        <v>777</v>
      </c>
      <c r="M64" s="327">
        <v>42826</v>
      </c>
      <c r="N64" s="327">
        <v>43830</v>
      </c>
      <c r="O64" s="326" t="s">
        <v>726</v>
      </c>
      <c r="P64" s="326" t="s">
        <v>913</v>
      </c>
      <c r="Q64" s="63">
        <v>1</v>
      </c>
      <c r="R64" s="63">
        <v>1</v>
      </c>
      <c r="S64" s="63">
        <v>1</v>
      </c>
      <c r="T64" s="63">
        <v>1</v>
      </c>
      <c r="U64" s="329">
        <v>1</v>
      </c>
      <c r="V64" s="330">
        <f t="shared" si="4"/>
        <v>1</v>
      </c>
      <c r="W64" s="329">
        <v>1</v>
      </c>
      <c r="X64" s="330">
        <v>1</v>
      </c>
      <c r="Y64" s="329">
        <v>1</v>
      </c>
      <c r="Z64" s="64">
        <f>+Y64/S64</f>
        <v>1</v>
      </c>
      <c r="AA64" s="62">
        <v>0</v>
      </c>
      <c r="AB64" s="62" t="s">
        <v>1556</v>
      </c>
      <c r="AC64" s="325" t="s">
        <v>502</v>
      </c>
      <c r="AD64" s="325" t="s">
        <v>503</v>
      </c>
      <c r="AE64" s="325"/>
      <c r="AF64" s="326">
        <v>1185</v>
      </c>
      <c r="AG64" s="326" t="s">
        <v>506</v>
      </c>
      <c r="AH64" s="325" t="s">
        <v>507</v>
      </c>
      <c r="AI64" s="332" t="s">
        <v>889</v>
      </c>
      <c r="AJ64" s="332" t="s">
        <v>889</v>
      </c>
      <c r="AK64" s="332" t="s">
        <v>889</v>
      </c>
      <c r="AL64" s="332" t="s">
        <v>777</v>
      </c>
      <c r="AM64" s="332" t="s">
        <v>777</v>
      </c>
      <c r="AN64" s="332" t="s">
        <v>777</v>
      </c>
      <c r="AO64" s="332" t="s">
        <v>777</v>
      </c>
      <c r="AP64" s="332" t="s">
        <v>777</v>
      </c>
      <c r="AQ64" s="332" t="s">
        <v>777</v>
      </c>
      <c r="AR64" s="332" t="s">
        <v>777</v>
      </c>
      <c r="AS64" s="332" t="s">
        <v>777</v>
      </c>
      <c r="AT64" s="332" t="s">
        <v>777</v>
      </c>
      <c r="AU64" s="332" t="s">
        <v>777</v>
      </c>
      <c r="AV64" s="332" t="s">
        <v>777</v>
      </c>
      <c r="AW64" s="332" t="s">
        <v>777</v>
      </c>
      <c r="AX64" s="332" t="s">
        <v>777</v>
      </c>
      <c r="AY64" s="332" t="s">
        <v>777</v>
      </c>
      <c r="AZ64" s="332" t="s">
        <v>777</v>
      </c>
      <c r="BA64" s="332" t="s">
        <v>777</v>
      </c>
      <c r="BB64" s="332" t="s">
        <v>777</v>
      </c>
      <c r="BC64" s="332" t="s">
        <v>777</v>
      </c>
      <c r="BD64" s="332" t="s">
        <v>777</v>
      </c>
      <c r="BE64" s="332" t="s">
        <v>777</v>
      </c>
      <c r="BF64" s="326" t="s">
        <v>1160</v>
      </c>
    </row>
    <row r="65" spans="1:58" s="167" customFormat="1" ht="200.1" customHeight="1">
      <c r="A65" s="378">
        <v>50</v>
      </c>
      <c r="B65" s="49" t="s">
        <v>969</v>
      </c>
      <c r="C65" s="333" t="s">
        <v>457</v>
      </c>
      <c r="D65" s="326" t="s">
        <v>465</v>
      </c>
      <c r="E65" s="333" t="s">
        <v>454</v>
      </c>
      <c r="F65" s="333" t="s">
        <v>920</v>
      </c>
      <c r="G65" s="326" t="s">
        <v>761</v>
      </c>
      <c r="H65" s="326" t="s">
        <v>466</v>
      </c>
      <c r="I65" s="326" t="s">
        <v>467</v>
      </c>
      <c r="J65" s="326" t="s">
        <v>777</v>
      </c>
      <c r="K65" s="326" t="s">
        <v>777</v>
      </c>
      <c r="L65" s="200" t="s">
        <v>777</v>
      </c>
      <c r="M65" s="327">
        <v>42826</v>
      </c>
      <c r="N65" s="327">
        <v>42767</v>
      </c>
      <c r="O65" s="326" t="s">
        <v>727</v>
      </c>
      <c r="P65" s="326" t="s">
        <v>685</v>
      </c>
      <c r="Q65" s="328">
        <v>1</v>
      </c>
      <c r="R65" s="328" t="s">
        <v>777</v>
      </c>
      <c r="S65" s="328" t="s">
        <v>777</v>
      </c>
      <c r="T65" s="328" t="s">
        <v>777</v>
      </c>
      <c r="U65" s="70" t="s">
        <v>792</v>
      </c>
      <c r="V65" s="330">
        <f t="shared" si="4"/>
        <v>1</v>
      </c>
      <c r="W65" s="333" t="s">
        <v>949</v>
      </c>
      <c r="X65" s="333" t="s">
        <v>949</v>
      </c>
      <c r="Y65" s="326" t="s">
        <v>949</v>
      </c>
      <c r="Z65" s="326" t="s">
        <v>949</v>
      </c>
      <c r="AA65" s="487">
        <v>0.81699999999999995</v>
      </c>
      <c r="AB65" s="62">
        <f>AA65/T66</f>
        <v>0.99634146341463414</v>
      </c>
      <c r="AC65" s="325" t="s">
        <v>502</v>
      </c>
      <c r="AD65" s="325" t="s">
        <v>503</v>
      </c>
      <c r="AE65" s="325"/>
      <c r="AF65" s="326">
        <v>1185</v>
      </c>
      <c r="AG65" s="326" t="s">
        <v>506</v>
      </c>
      <c r="AH65" s="325" t="s">
        <v>507</v>
      </c>
      <c r="AI65" s="49" t="s">
        <v>889</v>
      </c>
      <c r="AJ65" s="49" t="s">
        <v>889</v>
      </c>
      <c r="AK65" s="49" t="s">
        <v>889</v>
      </c>
      <c r="AL65" s="332" t="s">
        <v>777</v>
      </c>
      <c r="AM65" s="332" t="s">
        <v>777</v>
      </c>
      <c r="AN65" s="332" t="s">
        <v>777</v>
      </c>
      <c r="AO65" s="332" t="s">
        <v>777</v>
      </c>
      <c r="AP65" s="332" t="s">
        <v>777</v>
      </c>
      <c r="AQ65" s="332" t="s">
        <v>777</v>
      </c>
      <c r="AR65" s="332" t="s">
        <v>777</v>
      </c>
      <c r="AS65" s="332" t="s">
        <v>777</v>
      </c>
      <c r="AT65" s="332" t="s">
        <v>777</v>
      </c>
      <c r="AU65" s="332" t="s">
        <v>777</v>
      </c>
      <c r="AV65" s="332" t="s">
        <v>777</v>
      </c>
      <c r="AW65" s="332" t="s">
        <v>777</v>
      </c>
      <c r="AX65" s="332" t="s">
        <v>777</v>
      </c>
      <c r="AY65" s="332" t="s">
        <v>777</v>
      </c>
      <c r="AZ65" s="332" t="s">
        <v>777</v>
      </c>
      <c r="BA65" s="332" t="s">
        <v>777</v>
      </c>
      <c r="BB65" s="332" t="s">
        <v>777</v>
      </c>
      <c r="BC65" s="332" t="s">
        <v>777</v>
      </c>
      <c r="BD65" s="332" t="s">
        <v>777</v>
      </c>
      <c r="BE65" s="332" t="s">
        <v>777</v>
      </c>
      <c r="BF65" s="326" t="s">
        <v>1160</v>
      </c>
    </row>
    <row r="66" spans="1:58" s="168" customFormat="1" ht="200.1" customHeight="1">
      <c r="A66" s="378">
        <v>51</v>
      </c>
      <c r="B66" s="49" t="s">
        <v>970</v>
      </c>
      <c r="C66" s="333" t="s">
        <v>457</v>
      </c>
      <c r="D66" s="326" t="s">
        <v>465</v>
      </c>
      <c r="E66" s="333" t="s">
        <v>454</v>
      </c>
      <c r="F66" s="104" t="s">
        <v>950</v>
      </c>
      <c r="G66" s="326" t="s">
        <v>761</v>
      </c>
      <c r="H66" s="326" t="s">
        <v>466</v>
      </c>
      <c r="I66" s="326" t="s">
        <v>467</v>
      </c>
      <c r="J66" s="326" t="s">
        <v>1266</v>
      </c>
      <c r="K66" s="326">
        <v>3103061084</v>
      </c>
      <c r="L66" s="648" t="s">
        <v>1267</v>
      </c>
      <c r="M66" s="327">
        <v>42826</v>
      </c>
      <c r="N66" s="327">
        <v>43830</v>
      </c>
      <c r="O66" s="326" t="s">
        <v>684</v>
      </c>
      <c r="P66" s="326" t="s">
        <v>913</v>
      </c>
      <c r="Q66" s="66">
        <v>0.4</v>
      </c>
      <c r="R66" s="66">
        <v>0.6</v>
      </c>
      <c r="S66" s="66">
        <v>0.8</v>
      </c>
      <c r="T66" s="66">
        <v>0.82</v>
      </c>
      <c r="U66" s="64">
        <v>0.36699999999999999</v>
      </c>
      <c r="V66" s="330">
        <f t="shared" si="4"/>
        <v>0.91749999999999998</v>
      </c>
      <c r="W66" s="329">
        <v>0.57999999999999996</v>
      </c>
      <c r="X66" s="329">
        <f t="shared" ref="X66:X72" si="5">+W66/R66</f>
        <v>0.96666666666666667</v>
      </c>
      <c r="Y66" s="67">
        <v>0.79900000000000004</v>
      </c>
      <c r="Z66" s="67">
        <f>+Y66/S66</f>
        <v>0.99875000000000003</v>
      </c>
      <c r="AA66" s="268"/>
      <c r="AB66" s="268"/>
      <c r="AC66" s="325" t="s">
        <v>502</v>
      </c>
      <c r="AD66" s="325" t="s">
        <v>503</v>
      </c>
      <c r="AE66" s="325"/>
      <c r="AF66" s="326">
        <v>1186</v>
      </c>
      <c r="AG66" s="326" t="s">
        <v>508</v>
      </c>
      <c r="AH66" s="325" t="s">
        <v>509</v>
      </c>
      <c r="AI66" s="332" t="s">
        <v>889</v>
      </c>
      <c r="AJ66" s="332" t="s">
        <v>889</v>
      </c>
      <c r="AK66" s="332" t="s">
        <v>889</v>
      </c>
      <c r="AL66" s="332" t="s">
        <v>777</v>
      </c>
      <c r="AM66" s="332" t="s">
        <v>777</v>
      </c>
      <c r="AN66" s="332" t="s">
        <v>777</v>
      </c>
      <c r="AO66" s="332" t="s">
        <v>777</v>
      </c>
      <c r="AP66" s="332" t="s">
        <v>777</v>
      </c>
      <c r="AQ66" s="332" t="s">
        <v>777</v>
      </c>
      <c r="AR66" s="332" t="s">
        <v>777</v>
      </c>
      <c r="AS66" s="332" t="s">
        <v>777</v>
      </c>
      <c r="AT66" s="332" t="s">
        <v>777</v>
      </c>
      <c r="AU66" s="332" t="s">
        <v>777</v>
      </c>
      <c r="AV66" s="332" t="s">
        <v>777</v>
      </c>
      <c r="AW66" s="332" t="s">
        <v>777</v>
      </c>
      <c r="AX66" s="332" t="s">
        <v>777</v>
      </c>
      <c r="AY66" s="332" t="s">
        <v>777</v>
      </c>
      <c r="AZ66" s="332" t="s">
        <v>777</v>
      </c>
      <c r="BA66" s="332" t="s">
        <v>777</v>
      </c>
      <c r="BB66" s="332" t="s">
        <v>777</v>
      </c>
      <c r="BC66" s="332" t="s">
        <v>777</v>
      </c>
      <c r="BD66" s="332" t="s">
        <v>777</v>
      </c>
      <c r="BE66" s="332" t="s">
        <v>777</v>
      </c>
      <c r="BF66" s="326" t="s">
        <v>1268</v>
      </c>
    </row>
    <row r="67" spans="1:58" s="168" customFormat="1" ht="200.1" customHeight="1">
      <c r="A67" s="378">
        <v>52</v>
      </c>
      <c r="B67" s="49" t="s">
        <v>971</v>
      </c>
      <c r="C67" s="333" t="s">
        <v>457</v>
      </c>
      <c r="D67" s="326" t="s">
        <v>465</v>
      </c>
      <c r="E67" s="333" t="s">
        <v>454</v>
      </c>
      <c r="F67" s="104" t="s">
        <v>686</v>
      </c>
      <c r="G67" s="326" t="s">
        <v>761</v>
      </c>
      <c r="H67" s="326" t="s">
        <v>466</v>
      </c>
      <c r="I67" s="326" t="s">
        <v>467</v>
      </c>
      <c r="J67" s="326" t="s">
        <v>1266</v>
      </c>
      <c r="K67" s="326">
        <v>3103061084</v>
      </c>
      <c r="L67" s="648" t="s">
        <v>1267</v>
      </c>
      <c r="M67" s="327">
        <v>42826</v>
      </c>
      <c r="N67" s="327">
        <v>43830</v>
      </c>
      <c r="O67" s="326" t="s">
        <v>687</v>
      </c>
      <c r="P67" s="326" t="s">
        <v>913</v>
      </c>
      <c r="Q67" s="66">
        <v>0.4</v>
      </c>
      <c r="R67" s="66">
        <v>0.6</v>
      </c>
      <c r="S67" s="66">
        <v>0.8</v>
      </c>
      <c r="T67" s="66">
        <v>1</v>
      </c>
      <c r="U67" s="329">
        <v>0.36</v>
      </c>
      <c r="V67" s="68">
        <f>+U67/Q67</f>
        <v>0.89999999999999991</v>
      </c>
      <c r="W67" s="67">
        <v>0.58379999999999999</v>
      </c>
      <c r="X67" s="329">
        <f t="shared" si="5"/>
        <v>0.97299999999999998</v>
      </c>
      <c r="Y67" s="67">
        <v>0.79900000000000004</v>
      </c>
      <c r="Z67" s="67">
        <f>+Y67/S67</f>
        <v>0.99875000000000003</v>
      </c>
      <c r="AA67" s="487">
        <v>0.96799999999999997</v>
      </c>
      <c r="AB67" s="62">
        <f t="shared" ref="AB67" si="6">AA67/T67</f>
        <v>0.96799999999999997</v>
      </c>
      <c r="AC67" s="325" t="s">
        <v>502</v>
      </c>
      <c r="AD67" s="325" t="s">
        <v>503</v>
      </c>
      <c r="AE67" s="325"/>
      <c r="AF67" s="326">
        <v>1186</v>
      </c>
      <c r="AG67" s="326" t="s">
        <v>508</v>
      </c>
      <c r="AH67" s="65" t="s">
        <v>509</v>
      </c>
      <c r="AI67" s="332" t="s">
        <v>889</v>
      </c>
      <c r="AJ67" s="332" t="s">
        <v>889</v>
      </c>
      <c r="AK67" s="332" t="s">
        <v>889</v>
      </c>
      <c r="AL67" s="332" t="s">
        <v>777</v>
      </c>
      <c r="AM67" s="332" t="s">
        <v>777</v>
      </c>
      <c r="AN67" s="332" t="s">
        <v>777</v>
      </c>
      <c r="AO67" s="332" t="s">
        <v>777</v>
      </c>
      <c r="AP67" s="332" t="s">
        <v>777</v>
      </c>
      <c r="AQ67" s="332" t="s">
        <v>777</v>
      </c>
      <c r="AR67" s="332" t="s">
        <v>777</v>
      </c>
      <c r="AS67" s="332" t="s">
        <v>777</v>
      </c>
      <c r="AT67" s="332" t="s">
        <v>777</v>
      </c>
      <c r="AU67" s="332" t="s">
        <v>777</v>
      </c>
      <c r="AV67" s="332" t="s">
        <v>777</v>
      </c>
      <c r="AW67" s="332" t="s">
        <v>777</v>
      </c>
      <c r="AX67" s="332" t="s">
        <v>777</v>
      </c>
      <c r="AY67" s="332" t="s">
        <v>777</v>
      </c>
      <c r="AZ67" s="332" t="s">
        <v>777</v>
      </c>
      <c r="BA67" s="332" t="s">
        <v>777</v>
      </c>
      <c r="BB67" s="332" t="s">
        <v>777</v>
      </c>
      <c r="BC67" s="332" t="s">
        <v>777</v>
      </c>
      <c r="BD67" s="332" t="s">
        <v>777</v>
      </c>
      <c r="BE67" s="332" t="s">
        <v>777</v>
      </c>
      <c r="BF67" s="326" t="s">
        <v>1269</v>
      </c>
    </row>
    <row r="68" spans="1:58" s="167" customFormat="1" ht="200.1" customHeight="1">
      <c r="A68" s="378">
        <v>53</v>
      </c>
      <c r="B68" s="49" t="s">
        <v>972</v>
      </c>
      <c r="C68" s="333" t="s">
        <v>457</v>
      </c>
      <c r="D68" s="326" t="s">
        <v>465</v>
      </c>
      <c r="E68" s="333" t="s">
        <v>454</v>
      </c>
      <c r="F68" s="104" t="s">
        <v>688</v>
      </c>
      <c r="G68" s="326" t="s">
        <v>761</v>
      </c>
      <c r="H68" s="326" t="s">
        <v>466</v>
      </c>
      <c r="I68" s="326" t="s">
        <v>467</v>
      </c>
      <c r="J68" s="326" t="s">
        <v>1266</v>
      </c>
      <c r="K68" s="326">
        <v>3103061084</v>
      </c>
      <c r="L68" s="648" t="s">
        <v>1267</v>
      </c>
      <c r="M68" s="327">
        <v>42826</v>
      </c>
      <c r="N68" s="327">
        <v>43830</v>
      </c>
      <c r="O68" s="326" t="s">
        <v>689</v>
      </c>
      <c r="P68" s="326" t="s">
        <v>913</v>
      </c>
      <c r="Q68" s="66">
        <v>0.4</v>
      </c>
      <c r="R68" s="66">
        <v>0.6</v>
      </c>
      <c r="S68" s="66">
        <v>0.8</v>
      </c>
      <c r="T68" s="66">
        <v>1</v>
      </c>
      <c r="U68" s="64">
        <v>0.375</v>
      </c>
      <c r="V68" s="69">
        <f t="shared" ref="V68:V82" si="7">U68/Q68</f>
        <v>0.9375</v>
      </c>
      <c r="W68" s="329">
        <v>0.57999999999999996</v>
      </c>
      <c r="X68" s="329">
        <f t="shared" si="5"/>
        <v>0.96666666666666667</v>
      </c>
      <c r="Y68" s="329">
        <v>0.8</v>
      </c>
      <c r="Z68" s="67">
        <f>+Y68/S68</f>
        <v>1</v>
      </c>
      <c r="AA68" s="487">
        <v>0.96</v>
      </c>
      <c r="AB68" s="62">
        <f t="shared" ref="AB68" si="8">AA68/T68</f>
        <v>0.96</v>
      </c>
      <c r="AC68" s="325" t="s">
        <v>502</v>
      </c>
      <c r="AD68" s="325" t="s">
        <v>503</v>
      </c>
      <c r="AE68" s="325"/>
      <c r="AF68" s="326">
        <v>1186</v>
      </c>
      <c r="AG68" s="326" t="s">
        <v>508</v>
      </c>
      <c r="AH68" s="65" t="s">
        <v>509</v>
      </c>
      <c r="AI68" s="332" t="s">
        <v>889</v>
      </c>
      <c r="AJ68" s="332" t="s">
        <v>889</v>
      </c>
      <c r="AK68" s="332" t="s">
        <v>889</v>
      </c>
      <c r="AL68" s="332" t="s">
        <v>777</v>
      </c>
      <c r="AM68" s="332" t="s">
        <v>777</v>
      </c>
      <c r="AN68" s="332" t="s">
        <v>777</v>
      </c>
      <c r="AO68" s="332" t="s">
        <v>777</v>
      </c>
      <c r="AP68" s="332" t="s">
        <v>777</v>
      </c>
      <c r="AQ68" s="332" t="s">
        <v>777</v>
      </c>
      <c r="AR68" s="332" t="s">
        <v>777</v>
      </c>
      <c r="AS68" s="332" t="s">
        <v>777</v>
      </c>
      <c r="AT68" s="332" t="s">
        <v>777</v>
      </c>
      <c r="AU68" s="332" t="s">
        <v>777</v>
      </c>
      <c r="AV68" s="332" t="s">
        <v>777</v>
      </c>
      <c r="AW68" s="332" t="s">
        <v>777</v>
      </c>
      <c r="AX68" s="332" t="s">
        <v>777</v>
      </c>
      <c r="AY68" s="332" t="s">
        <v>777</v>
      </c>
      <c r="AZ68" s="332" t="s">
        <v>777</v>
      </c>
      <c r="BA68" s="332" t="s">
        <v>777</v>
      </c>
      <c r="BB68" s="332" t="s">
        <v>777</v>
      </c>
      <c r="BC68" s="332" t="s">
        <v>777</v>
      </c>
      <c r="BD68" s="332" t="s">
        <v>777</v>
      </c>
      <c r="BE68" s="332" t="s">
        <v>777</v>
      </c>
      <c r="BF68" s="326" t="s">
        <v>1269</v>
      </c>
    </row>
    <row r="69" spans="1:58" s="167" customFormat="1" ht="200.1" customHeight="1">
      <c r="A69" s="378">
        <v>54</v>
      </c>
      <c r="B69" s="49" t="s">
        <v>973</v>
      </c>
      <c r="C69" s="333" t="s">
        <v>457</v>
      </c>
      <c r="D69" s="326" t="s">
        <v>465</v>
      </c>
      <c r="E69" s="333" t="s">
        <v>454</v>
      </c>
      <c r="F69" s="333" t="s">
        <v>921</v>
      </c>
      <c r="G69" s="326" t="s">
        <v>761</v>
      </c>
      <c r="H69" s="326" t="s">
        <v>466</v>
      </c>
      <c r="I69" s="326" t="s">
        <v>467</v>
      </c>
      <c r="J69" s="326" t="s">
        <v>1266</v>
      </c>
      <c r="K69" s="326">
        <v>3103061084</v>
      </c>
      <c r="L69" s="648" t="s">
        <v>1267</v>
      </c>
      <c r="M69" s="327">
        <v>42826</v>
      </c>
      <c r="N69" s="327">
        <v>43830</v>
      </c>
      <c r="O69" s="326" t="s">
        <v>690</v>
      </c>
      <c r="P69" s="326" t="s">
        <v>922</v>
      </c>
      <c r="Q69" s="66">
        <v>0.3</v>
      </c>
      <c r="R69" s="329">
        <v>0.6</v>
      </c>
      <c r="S69" s="329">
        <v>0.8</v>
      </c>
      <c r="T69" s="66">
        <v>1</v>
      </c>
      <c r="U69" s="70" t="s">
        <v>793</v>
      </c>
      <c r="V69" s="69">
        <f t="shared" si="7"/>
        <v>0.91666666666666674</v>
      </c>
      <c r="W69" s="67">
        <v>0.57999999999999996</v>
      </c>
      <c r="X69" s="329">
        <f t="shared" si="5"/>
        <v>0.96666666666666667</v>
      </c>
      <c r="Y69" s="329">
        <v>0.8</v>
      </c>
      <c r="Z69" s="67">
        <f>+Y69/S69</f>
        <v>1</v>
      </c>
      <c r="AA69" s="487">
        <v>0.95499999999999996</v>
      </c>
      <c r="AB69" s="62">
        <f t="shared" ref="AB69" si="9">AA69/T69</f>
        <v>0.95499999999999996</v>
      </c>
      <c r="AC69" s="325" t="s">
        <v>502</v>
      </c>
      <c r="AD69" s="325" t="s">
        <v>503</v>
      </c>
      <c r="AE69" s="325"/>
      <c r="AF69" s="326">
        <v>1186</v>
      </c>
      <c r="AG69" s="326" t="s">
        <v>508</v>
      </c>
      <c r="AH69" s="325" t="s">
        <v>510</v>
      </c>
      <c r="AI69" s="332" t="s">
        <v>889</v>
      </c>
      <c r="AJ69" s="332" t="s">
        <v>889</v>
      </c>
      <c r="AK69" s="332" t="s">
        <v>889</v>
      </c>
      <c r="AL69" s="332" t="s">
        <v>777</v>
      </c>
      <c r="AM69" s="332" t="s">
        <v>777</v>
      </c>
      <c r="AN69" s="332" t="s">
        <v>777</v>
      </c>
      <c r="AO69" s="332" t="s">
        <v>777</v>
      </c>
      <c r="AP69" s="332" t="s">
        <v>777</v>
      </c>
      <c r="AQ69" s="332" t="s">
        <v>777</v>
      </c>
      <c r="AR69" s="332" t="s">
        <v>777</v>
      </c>
      <c r="AS69" s="332" t="s">
        <v>777</v>
      </c>
      <c r="AT69" s="332" t="s">
        <v>777</v>
      </c>
      <c r="AU69" s="332" t="s">
        <v>777</v>
      </c>
      <c r="AV69" s="332" t="s">
        <v>777</v>
      </c>
      <c r="AW69" s="332" t="s">
        <v>777</v>
      </c>
      <c r="AX69" s="332" t="s">
        <v>777</v>
      </c>
      <c r="AY69" s="332" t="s">
        <v>777</v>
      </c>
      <c r="AZ69" s="332" t="s">
        <v>777</v>
      </c>
      <c r="BA69" s="332" t="s">
        <v>777</v>
      </c>
      <c r="BB69" s="332" t="s">
        <v>777</v>
      </c>
      <c r="BC69" s="332" t="s">
        <v>777</v>
      </c>
      <c r="BD69" s="332" t="s">
        <v>777</v>
      </c>
      <c r="BE69" s="332" t="s">
        <v>777</v>
      </c>
      <c r="BF69" s="326" t="s">
        <v>1269</v>
      </c>
    </row>
    <row r="70" spans="1:58" s="167" customFormat="1" ht="200.1" customHeight="1">
      <c r="A70" s="378">
        <v>55</v>
      </c>
      <c r="B70" s="49" t="s">
        <v>974</v>
      </c>
      <c r="C70" s="333" t="s">
        <v>457</v>
      </c>
      <c r="D70" s="326" t="s">
        <v>465</v>
      </c>
      <c r="E70" s="333" t="s">
        <v>454</v>
      </c>
      <c r="F70" s="333" t="s">
        <v>691</v>
      </c>
      <c r="G70" s="326" t="s">
        <v>761</v>
      </c>
      <c r="H70" s="326" t="s">
        <v>466</v>
      </c>
      <c r="I70" s="326" t="s">
        <v>467</v>
      </c>
      <c r="J70" s="326" t="s">
        <v>1266</v>
      </c>
      <c r="K70" s="326">
        <v>3103061084</v>
      </c>
      <c r="L70" s="648" t="s">
        <v>1267</v>
      </c>
      <c r="M70" s="327">
        <v>42826</v>
      </c>
      <c r="N70" s="327">
        <v>43830</v>
      </c>
      <c r="O70" s="326" t="s">
        <v>692</v>
      </c>
      <c r="P70" s="326" t="s">
        <v>923</v>
      </c>
      <c r="Q70" s="66">
        <v>0.3</v>
      </c>
      <c r="R70" s="66">
        <v>0.5</v>
      </c>
      <c r="S70" s="66">
        <v>0.7</v>
      </c>
      <c r="T70" s="66">
        <v>1</v>
      </c>
      <c r="U70" s="71">
        <v>0.28000000000000003</v>
      </c>
      <c r="V70" s="69">
        <f t="shared" si="7"/>
        <v>0.93333333333333346</v>
      </c>
      <c r="W70" s="64">
        <v>0.49</v>
      </c>
      <c r="X70" s="329">
        <f t="shared" si="5"/>
        <v>0.98</v>
      </c>
      <c r="Y70" s="67">
        <v>0.70099999999999996</v>
      </c>
      <c r="Z70" s="67">
        <f>+Y70/S70</f>
        <v>1.0014285714285713</v>
      </c>
      <c r="AA70" s="487">
        <v>0.95099999999999996</v>
      </c>
      <c r="AB70" s="62">
        <f t="shared" ref="AB70" si="10">AA70/T70</f>
        <v>0.95099999999999996</v>
      </c>
      <c r="AC70" s="325" t="s">
        <v>502</v>
      </c>
      <c r="AD70" s="325" t="s">
        <v>503</v>
      </c>
      <c r="AE70" s="325"/>
      <c r="AF70" s="326">
        <v>1186</v>
      </c>
      <c r="AG70" s="326" t="s">
        <v>508</v>
      </c>
      <c r="AH70" s="325" t="s">
        <v>581</v>
      </c>
      <c r="AI70" s="332" t="s">
        <v>889</v>
      </c>
      <c r="AJ70" s="332" t="s">
        <v>889</v>
      </c>
      <c r="AK70" s="332" t="s">
        <v>889</v>
      </c>
      <c r="AL70" s="332" t="s">
        <v>777</v>
      </c>
      <c r="AM70" s="332" t="s">
        <v>777</v>
      </c>
      <c r="AN70" s="332" t="s">
        <v>777</v>
      </c>
      <c r="AO70" s="332" t="s">
        <v>777</v>
      </c>
      <c r="AP70" s="332" t="s">
        <v>777</v>
      </c>
      <c r="AQ70" s="332" t="s">
        <v>777</v>
      </c>
      <c r="AR70" s="332" t="s">
        <v>777</v>
      </c>
      <c r="AS70" s="332" t="s">
        <v>777</v>
      </c>
      <c r="AT70" s="332" t="s">
        <v>777</v>
      </c>
      <c r="AU70" s="332" t="s">
        <v>777</v>
      </c>
      <c r="AV70" s="332" t="s">
        <v>777</v>
      </c>
      <c r="AW70" s="332" t="s">
        <v>777</v>
      </c>
      <c r="AX70" s="332" t="s">
        <v>777</v>
      </c>
      <c r="AY70" s="332" t="s">
        <v>777</v>
      </c>
      <c r="AZ70" s="332" t="s">
        <v>777</v>
      </c>
      <c r="BA70" s="332" t="s">
        <v>777</v>
      </c>
      <c r="BB70" s="332" t="s">
        <v>777</v>
      </c>
      <c r="BC70" s="332" t="s">
        <v>777</v>
      </c>
      <c r="BD70" s="332" t="s">
        <v>777</v>
      </c>
      <c r="BE70" s="332" t="s">
        <v>777</v>
      </c>
      <c r="BF70" s="326" t="s">
        <v>1269</v>
      </c>
    </row>
    <row r="71" spans="1:58" s="167" customFormat="1" ht="200.1" customHeight="1">
      <c r="A71" s="378">
        <v>56</v>
      </c>
      <c r="B71" s="49" t="s">
        <v>975</v>
      </c>
      <c r="C71" s="333" t="s">
        <v>457</v>
      </c>
      <c r="D71" s="326" t="s">
        <v>465</v>
      </c>
      <c r="E71" s="333" t="s">
        <v>454</v>
      </c>
      <c r="F71" s="333" t="s">
        <v>693</v>
      </c>
      <c r="G71" s="326" t="s">
        <v>761</v>
      </c>
      <c r="H71" s="326" t="s">
        <v>466</v>
      </c>
      <c r="I71" s="326" t="s">
        <v>467</v>
      </c>
      <c r="J71" s="326" t="s">
        <v>1266</v>
      </c>
      <c r="K71" s="326">
        <v>3103061084</v>
      </c>
      <c r="L71" s="648" t="s">
        <v>1267</v>
      </c>
      <c r="M71" s="327">
        <v>42826</v>
      </c>
      <c r="N71" s="327">
        <v>43830</v>
      </c>
      <c r="O71" s="326" t="s">
        <v>694</v>
      </c>
      <c r="P71" s="326" t="s">
        <v>924</v>
      </c>
      <c r="Q71" s="66">
        <v>0.3</v>
      </c>
      <c r="R71" s="329">
        <v>0.45</v>
      </c>
      <c r="S71" s="330">
        <v>0.75</v>
      </c>
      <c r="T71" s="66">
        <v>1</v>
      </c>
      <c r="U71" s="71">
        <v>0.3</v>
      </c>
      <c r="V71" s="69">
        <f t="shared" si="7"/>
        <v>1</v>
      </c>
      <c r="W71" s="64">
        <v>0.44</v>
      </c>
      <c r="X71" s="67">
        <f t="shared" si="5"/>
        <v>0.97777777777777775</v>
      </c>
      <c r="Y71" s="67">
        <v>0.73</v>
      </c>
      <c r="Z71" s="67">
        <v>0.44</v>
      </c>
      <c r="AA71" s="487">
        <v>0.96</v>
      </c>
      <c r="AB71" s="62">
        <f t="shared" ref="AB71" si="11">AA71/T71</f>
        <v>0.96</v>
      </c>
      <c r="AC71" s="325" t="s">
        <v>502</v>
      </c>
      <c r="AD71" s="325" t="s">
        <v>503</v>
      </c>
      <c r="AE71" s="325"/>
      <c r="AF71" s="326">
        <v>1186</v>
      </c>
      <c r="AG71" s="326" t="s">
        <v>508</v>
      </c>
      <c r="AH71" s="325" t="s">
        <v>581</v>
      </c>
      <c r="AI71" s="332" t="s">
        <v>889</v>
      </c>
      <c r="AJ71" s="332" t="s">
        <v>889</v>
      </c>
      <c r="AK71" s="332" t="s">
        <v>889</v>
      </c>
      <c r="AL71" s="332" t="s">
        <v>777</v>
      </c>
      <c r="AM71" s="332" t="s">
        <v>777</v>
      </c>
      <c r="AN71" s="332" t="s">
        <v>777</v>
      </c>
      <c r="AO71" s="332" t="s">
        <v>777</v>
      </c>
      <c r="AP71" s="332" t="s">
        <v>777</v>
      </c>
      <c r="AQ71" s="332" t="s">
        <v>777</v>
      </c>
      <c r="AR71" s="332" t="s">
        <v>777</v>
      </c>
      <c r="AS71" s="332" t="s">
        <v>777</v>
      </c>
      <c r="AT71" s="332" t="s">
        <v>777</v>
      </c>
      <c r="AU71" s="332" t="s">
        <v>777</v>
      </c>
      <c r="AV71" s="332" t="s">
        <v>777</v>
      </c>
      <c r="AW71" s="332" t="s">
        <v>777</v>
      </c>
      <c r="AX71" s="332" t="s">
        <v>777</v>
      </c>
      <c r="AY71" s="332" t="s">
        <v>777</v>
      </c>
      <c r="AZ71" s="332" t="s">
        <v>777</v>
      </c>
      <c r="BA71" s="332" t="s">
        <v>777</v>
      </c>
      <c r="BB71" s="332" t="s">
        <v>777</v>
      </c>
      <c r="BC71" s="332" t="s">
        <v>777</v>
      </c>
      <c r="BD71" s="332" t="s">
        <v>777</v>
      </c>
      <c r="BE71" s="332" t="s">
        <v>777</v>
      </c>
      <c r="BF71" s="326" t="s">
        <v>1269</v>
      </c>
    </row>
    <row r="72" spans="1:58" s="167" customFormat="1" ht="200.1" customHeight="1">
      <c r="A72" s="378">
        <v>57</v>
      </c>
      <c r="B72" s="49" t="s">
        <v>976</v>
      </c>
      <c r="C72" s="333" t="s">
        <v>457</v>
      </c>
      <c r="D72" s="326" t="s">
        <v>465</v>
      </c>
      <c r="E72" s="333" t="s">
        <v>925</v>
      </c>
      <c r="F72" s="333" t="s">
        <v>695</v>
      </c>
      <c r="G72" s="326" t="s">
        <v>761</v>
      </c>
      <c r="H72" s="326" t="s">
        <v>466</v>
      </c>
      <c r="I72" s="326" t="s">
        <v>467</v>
      </c>
      <c r="J72" s="326" t="s">
        <v>1266</v>
      </c>
      <c r="K72" s="326">
        <v>3103061084</v>
      </c>
      <c r="L72" s="648" t="s">
        <v>1267</v>
      </c>
      <c r="M72" s="327">
        <v>42826</v>
      </c>
      <c r="N72" s="327">
        <v>43830</v>
      </c>
      <c r="O72" s="326" t="s">
        <v>696</v>
      </c>
      <c r="P72" s="326" t="s">
        <v>926</v>
      </c>
      <c r="Q72" s="66">
        <v>0.2</v>
      </c>
      <c r="R72" s="329">
        <v>0.6</v>
      </c>
      <c r="S72" s="329">
        <v>0.7</v>
      </c>
      <c r="T72" s="66">
        <v>0.8</v>
      </c>
      <c r="U72" s="72">
        <v>0.55100000000000005</v>
      </c>
      <c r="V72" s="69">
        <f t="shared" si="7"/>
        <v>2.7549999999999999</v>
      </c>
      <c r="W72" s="64">
        <v>0.66800000000000004</v>
      </c>
      <c r="X72" s="73">
        <f t="shared" si="5"/>
        <v>1.1133333333333335</v>
      </c>
      <c r="Y72" s="67">
        <v>0.80700000000000005</v>
      </c>
      <c r="Z72" s="67">
        <f>+Y72/S72</f>
        <v>1.152857142857143</v>
      </c>
      <c r="AA72" s="62">
        <v>0.92900000000000005</v>
      </c>
      <c r="AB72" s="329">
        <v>1.1612499999999999</v>
      </c>
      <c r="AC72" s="325" t="s">
        <v>502</v>
      </c>
      <c r="AD72" s="325" t="s">
        <v>503</v>
      </c>
      <c r="AE72" s="325"/>
      <c r="AF72" s="326">
        <v>1186</v>
      </c>
      <c r="AG72" s="326" t="s">
        <v>508</v>
      </c>
      <c r="AH72" s="325" t="s">
        <v>581</v>
      </c>
      <c r="AI72" s="332" t="s">
        <v>889</v>
      </c>
      <c r="AJ72" s="332" t="s">
        <v>889</v>
      </c>
      <c r="AK72" s="332" t="s">
        <v>889</v>
      </c>
      <c r="AL72" s="332" t="s">
        <v>777</v>
      </c>
      <c r="AM72" s="332" t="s">
        <v>777</v>
      </c>
      <c r="AN72" s="332" t="s">
        <v>777</v>
      </c>
      <c r="AO72" s="332" t="s">
        <v>777</v>
      </c>
      <c r="AP72" s="332" t="s">
        <v>777</v>
      </c>
      <c r="AQ72" s="332" t="s">
        <v>777</v>
      </c>
      <c r="AR72" s="332" t="s">
        <v>777</v>
      </c>
      <c r="AS72" s="332" t="s">
        <v>777</v>
      </c>
      <c r="AT72" s="332" t="s">
        <v>777</v>
      </c>
      <c r="AU72" s="332" t="s">
        <v>777</v>
      </c>
      <c r="AV72" s="332" t="s">
        <v>777</v>
      </c>
      <c r="AW72" s="332" t="s">
        <v>777</v>
      </c>
      <c r="AX72" s="332" t="s">
        <v>777</v>
      </c>
      <c r="AY72" s="332" t="s">
        <v>777</v>
      </c>
      <c r="AZ72" s="332" t="s">
        <v>777</v>
      </c>
      <c r="BA72" s="332" t="s">
        <v>777</v>
      </c>
      <c r="BB72" s="332" t="s">
        <v>777</v>
      </c>
      <c r="BC72" s="332" t="s">
        <v>777</v>
      </c>
      <c r="BD72" s="332" t="s">
        <v>777</v>
      </c>
      <c r="BE72" s="332" t="s">
        <v>777</v>
      </c>
      <c r="BF72" s="326" t="s">
        <v>1269</v>
      </c>
    </row>
    <row r="73" spans="1:58" s="167" customFormat="1" ht="200.1" customHeight="1">
      <c r="A73" s="378">
        <v>58</v>
      </c>
      <c r="B73" s="49" t="s">
        <v>977</v>
      </c>
      <c r="C73" s="333" t="s">
        <v>457</v>
      </c>
      <c r="D73" s="326" t="s">
        <v>465</v>
      </c>
      <c r="E73" s="333" t="s">
        <v>454</v>
      </c>
      <c r="F73" s="333" t="s">
        <v>697</v>
      </c>
      <c r="G73" s="326" t="s">
        <v>761</v>
      </c>
      <c r="H73" s="326" t="s">
        <v>466</v>
      </c>
      <c r="I73" s="326" t="s">
        <v>467</v>
      </c>
      <c r="J73" s="326" t="s">
        <v>777</v>
      </c>
      <c r="K73" s="326" t="s">
        <v>777</v>
      </c>
      <c r="L73" s="648" t="s">
        <v>777</v>
      </c>
      <c r="M73" s="327">
        <v>42826</v>
      </c>
      <c r="N73" s="327">
        <v>42767</v>
      </c>
      <c r="O73" s="326" t="s">
        <v>698</v>
      </c>
      <c r="P73" s="326" t="s">
        <v>698</v>
      </c>
      <c r="Q73" s="66">
        <v>1</v>
      </c>
      <c r="R73" s="194" t="s">
        <v>777</v>
      </c>
      <c r="S73" s="194" t="s">
        <v>777</v>
      </c>
      <c r="T73" s="194" t="s">
        <v>777</v>
      </c>
      <c r="U73" s="64">
        <v>1</v>
      </c>
      <c r="V73" s="69">
        <f t="shared" si="7"/>
        <v>1</v>
      </c>
      <c r="W73" s="333" t="s">
        <v>949</v>
      </c>
      <c r="X73" s="333" t="s">
        <v>949</v>
      </c>
      <c r="Y73" s="326" t="s">
        <v>949</v>
      </c>
      <c r="Z73" s="326" t="s">
        <v>949</v>
      </c>
      <c r="AA73" s="62"/>
      <c r="AB73" s="329"/>
      <c r="AC73" s="325" t="s">
        <v>502</v>
      </c>
      <c r="AD73" s="325" t="s">
        <v>503</v>
      </c>
      <c r="AE73" s="325"/>
      <c r="AF73" s="326">
        <v>1186</v>
      </c>
      <c r="AG73" s="326" t="s">
        <v>508</v>
      </c>
      <c r="AH73" s="325" t="s">
        <v>581</v>
      </c>
      <c r="AI73" s="332" t="s">
        <v>889</v>
      </c>
      <c r="AJ73" s="332" t="s">
        <v>889</v>
      </c>
      <c r="AK73" s="332" t="s">
        <v>889</v>
      </c>
      <c r="AL73" s="332" t="s">
        <v>777</v>
      </c>
      <c r="AM73" s="332" t="s">
        <v>777</v>
      </c>
      <c r="AN73" s="332" t="s">
        <v>777</v>
      </c>
      <c r="AO73" s="332" t="s">
        <v>777</v>
      </c>
      <c r="AP73" s="332" t="s">
        <v>777</v>
      </c>
      <c r="AQ73" s="332" t="s">
        <v>777</v>
      </c>
      <c r="AR73" s="332" t="s">
        <v>777</v>
      </c>
      <c r="AS73" s="332" t="s">
        <v>777</v>
      </c>
      <c r="AT73" s="332" t="s">
        <v>777</v>
      </c>
      <c r="AU73" s="332" t="s">
        <v>777</v>
      </c>
      <c r="AV73" s="332" t="s">
        <v>777</v>
      </c>
      <c r="AW73" s="332" t="s">
        <v>777</v>
      </c>
      <c r="AX73" s="332" t="s">
        <v>777</v>
      </c>
      <c r="AY73" s="332" t="s">
        <v>777</v>
      </c>
      <c r="AZ73" s="332" t="s">
        <v>777</v>
      </c>
      <c r="BA73" s="332" t="s">
        <v>777</v>
      </c>
      <c r="BB73" s="332" t="s">
        <v>777</v>
      </c>
      <c r="BC73" s="332" t="s">
        <v>777</v>
      </c>
      <c r="BD73" s="332" t="s">
        <v>777</v>
      </c>
      <c r="BE73" s="332" t="s">
        <v>777</v>
      </c>
      <c r="BF73" s="332" t="s">
        <v>777</v>
      </c>
    </row>
    <row r="74" spans="1:58" s="167" customFormat="1" ht="200.1" customHeight="1">
      <c r="A74" s="378">
        <v>59</v>
      </c>
      <c r="B74" s="49" t="s">
        <v>978</v>
      </c>
      <c r="C74" s="333" t="s">
        <v>457</v>
      </c>
      <c r="D74" s="326" t="s">
        <v>465</v>
      </c>
      <c r="E74" s="333" t="s">
        <v>454</v>
      </c>
      <c r="F74" s="333" t="s">
        <v>699</v>
      </c>
      <c r="G74" s="326" t="s">
        <v>761</v>
      </c>
      <c r="H74" s="326" t="s">
        <v>466</v>
      </c>
      <c r="I74" s="326" t="s">
        <v>467</v>
      </c>
      <c r="J74" s="326" t="s">
        <v>1266</v>
      </c>
      <c r="K74" s="326">
        <v>3103061084</v>
      </c>
      <c r="L74" s="648" t="s">
        <v>1267</v>
      </c>
      <c r="M74" s="327">
        <v>42826</v>
      </c>
      <c r="N74" s="327">
        <v>43830</v>
      </c>
      <c r="O74" s="326" t="s">
        <v>700</v>
      </c>
      <c r="P74" s="326" t="s">
        <v>700</v>
      </c>
      <c r="Q74" s="66">
        <v>0.2</v>
      </c>
      <c r="R74" s="329">
        <v>0.5</v>
      </c>
      <c r="S74" s="329">
        <v>0.75</v>
      </c>
      <c r="T74" s="66">
        <v>1</v>
      </c>
      <c r="U74" s="329">
        <v>0.2</v>
      </c>
      <c r="V74" s="69">
        <f t="shared" si="7"/>
        <v>1</v>
      </c>
      <c r="W74" s="64">
        <v>0.48</v>
      </c>
      <c r="X74" s="74">
        <f>+W74*100/R74</f>
        <v>96</v>
      </c>
      <c r="Y74" s="329">
        <v>0.75</v>
      </c>
      <c r="Z74" s="67">
        <f t="shared" ref="Z74:Z79" si="12">+Y74/S74</f>
        <v>1</v>
      </c>
      <c r="AA74" s="487">
        <v>0.93300000000000005</v>
      </c>
      <c r="AB74" s="62">
        <f t="shared" ref="AB74" si="13">AA74/T74</f>
        <v>0.93300000000000005</v>
      </c>
      <c r="AC74" s="325" t="s">
        <v>502</v>
      </c>
      <c r="AD74" s="325" t="s">
        <v>503</v>
      </c>
      <c r="AE74" s="325"/>
      <c r="AF74" s="326">
        <v>1186</v>
      </c>
      <c r="AG74" s="326" t="s">
        <v>508</v>
      </c>
      <c r="AH74" s="325" t="s">
        <v>514</v>
      </c>
      <c r="AI74" s="332" t="s">
        <v>889</v>
      </c>
      <c r="AJ74" s="332" t="s">
        <v>889</v>
      </c>
      <c r="AK74" s="332" t="s">
        <v>889</v>
      </c>
      <c r="AL74" s="332" t="s">
        <v>777</v>
      </c>
      <c r="AM74" s="332" t="s">
        <v>777</v>
      </c>
      <c r="AN74" s="332" t="s">
        <v>777</v>
      </c>
      <c r="AO74" s="332" t="s">
        <v>777</v>
      </c>
      <c r="AP74" s="332" t="s">
        <v>777</v>
      </c>
      <c r="AQ74" s="332" t="s">
        <v>777</v>
      </c>
      <c r="AR74" s="332" t="s">
        <v>777</v>
      </c>
      <c r="AS74" s="332" t="s">
        <v>777</v>
      </c>
      <c r="AT74" s="332" t="s">
        <v>777</v>
      </c>
      <c r="AU74" s="332" t="s">
        <v>777</v>
      </c>
      <c r="AV74" s="332" t="s">
        <v>777</v>
      </c>
      <c r="AW74" s="332" t="s">
        <v>777</v>
      </c>
      <c r="AX74" s="332" t="s">
        <v>777</v>
      </c>
      <c r="AY74" s="332" t="s">
        <v>777</v>
      </c>
      <c r="AZ74" s="332" t="s">
        <v>777</v>
      </c>
      <c r="BA74" s="332" t="s">
        <v>777</v>
      </c>
      <c r="BB74" s="332" t="s">
        <v>777</v>
      </c>
      <c r="BC74" s="332" t="s">
        <v>777</v>
      </c>
      <c r="BD74" s="332" t="s">
        <v>777</v>
      </c>
      <c r="BE74" s="332" t="s">
        <v>777</v>
      </c>
      <c r="BF74" s="326" t="s">
        <v>1269</v>
      </c>
    </row>
    <row r="75" spans="1:58" s="167" customFormat="1" ht="200.1" customHeight="1">
      <c r="A75" s="378">
        <v>60</v>
      </c>
      <c r="B75" s="49" t="s">
        <v>979</v>
      </c>
      <c r="C75" s="333" t="s">
        <v>457</v>
      </c>
      <c r="D75" s="326" t="s">
        <v>465</v>
      </c>
      <c r="E75" s="333" t="s">
        <v>454</v>
      </c>
      <c r="F75" s="333" t="s">
        <v>701</v>
      </c>
      <c r="G75" s="326" t="s">
        <v>761</v>
      </c>
      <c r="H75" s="326" t="s">
        <v>466</v>
      </c>
      <c r="I75" s="326" t="s">
        <v>467</v>
      </c>
      <c r="J75" s="326" t="s">
        <v>1266</v>
      </c>
      <c r="K75" s="326">
        <v>3103061084</v>
      </c>
      <c r="L75" s="648" t="s">
        <v>1267</v>
      </c>
      <c r="M75" s="327">
        <v>42826</v>
      </c>
      <c r="N75" s="327">
        <v>43830</v>
      </c>
      <c r="O75" s="326" t="s">
        <v>702</v>
      </c>
      <c r="P75" s="326" t="s">
        <v>927</v>
      </c>
      <c r="Q75" s="66">
        <v>0.3</v>
      </c>
      <c r="R75" s="329">
        <v>0.5</v>
      </c>
      <c r="S75" s="330">
        <v>0.7</v>
      </c>
      <c r="T75" s="66">
        <v>1</v>
      </c>
      <c r="U75" s="329">
        <v>0.28000000000000003</v>
      </c>
      <c r="V75" s="69">
        <f t="shared" si="7"/>
        <v>0.93333333333333346</v>
      </c>
      <c r="W75" s="67">
        <v>0.48299999999999998</v>
      </c>
      <c r="X75" s="74">
        <v>97</v>
      </c>
      <c r="Y75" s="67">
        <v>0.7</v>
      </c>
      <c r="Z75" s="67">
        <f t="shared" si="12"/>
        <v>1</v>
      </c>
      <c r="AA75" s="487">
        <v>0.98</v>
      </c>
      <c r="AB75" s="62">
        <f t="shared" ref="AB75" si="14">AA75/T75</f>
        <v>0.98</v>
      </c>
      <c r="AC75" s="325" t="s">
        <v>502</v>
      </c>
      <c r="AD75" s="325" t="s">
        <v>503</v>
      </c>
      <c r="AE75" s="325"/>
      <c r="AF75" s="326">
        <v>1186</v>
      </c>
      <c r="AG75" s="326" t="s">
        <v>508</v>
      </c>
      <c r="AH75" s="325" t="s">
        <v>515</v>
      </c>
      <c r="AI75" s="332" t="s">
        <v>889</v>
      </c>
      <c r="AJ75" s="332" t="s">
        <v>889</v>
      </c>
      <c r="AK75" s="332" t="s">
        <v>889</v>
      </c>
      <c r="AL75" s="332" t="s">
        <v>777</v>
      </c>
      <c r="AM75" s="332" t="s">
        <v>777</v>
      </c>
      <c r="AN75" s="332" t="s">
        <v>777</v>
      </c>
      <c r="AO75" s="332" t="s">
        <v>777</v>
      </c>
      <c r="AP75" s="332" t="s">
        <v>777</v>
      </c>
      <c r="AQ75" s="332" t="s">
        <v>777</v>
      </c>
      <c r="AR75" s="332" t="s">
        <v>777</v>
      </c>
      <c r="AS75" s="332" t="s">
        <v>777</v>
      </c>
      <c r="AT75" s="332" t="s">
        <v>777</v>
      </c>
      <c r="AU75" s="332" t="s">
        <v>777</v>
      </c>
      <c r="AV75" s="332" t="s">
        <v>777</v>
      </c>
      <c r="AW75" s="332" t="s">
        <v>777</v>
      </c>
      <c r="AX75" s="332" t="s">
        <v>777</v>
      </c>
      <c r="AY75" s="332" t="s">
        <v>777</v>
      </c>
      <c r="AZ75" s="332" t="s">
        <v>777</v>
      </c>
      <c r="BA75" s="332" t="s">
        <v>777</v>
      </c>
      <c r="BB75" s="332" t="s">
        <v>777</v>
      </c>
      <c r="BC75" s="332" t="s">
        <v>777</v>
      </c>
      <c r="BD75" s="332" t="s">
        <v>777</v>
      </c>
      <c r="BE75" s="332" t="s">
        <v>777</v>
      </c>
      <c r="BF75" s="326" t="s">
        <v>1269</v>
      </c>
    </row>
    <row r="76" spans="1:58" s="167" customFormat="1" ht="200.1" customHeight="1">
      <c r="A76" s="378">
        <v>61</v>
      </c>
      <c r="B76" s="49" t="s">
        <v>980</v>
      </c>
      <c r="C76" s="333" t="s">
        <v>457</v>
      </c>
      <c r="D76" s="326" t="s">
        <v>465</v>
      </c>
      <c r="E76" s="333" t="s">
        <v>454</v>
      </c>
      <c r="F76" s="333" t="s">
        <v>703</v>
      </c>
      <c r="G76" s="326" t="s">
        <v>761</v>
      </c>
      <c r="H76" s="326" t="s">
        <v>466</v>
      </c>
      <c r="I76" s="326" t="s">
        <v>467</v>
      </c>
      <c r="J76" s="326" t="s">
        <v>1266</v>
      </c>
      <c r="K76" s="326">
        <v>3103061084</v>
      </c>
      <c r="L76" s="648" t="s">
        <v>1267</v>
      </c>
      <c r="M76" s="327">
        <v>42826</v>
      </c>
      <c r="N76" s="327">
        <v>43830</v>
      </c>
      <c r="O76" s="326" t="s">
        <v>704</v>
      </c>
      <c r="P76" s="326" t="s">
        <v>928</v>
      </c>
      <c r="Q76" s="66">
        <v>0.3</v>
      </c>
      <c r="R76" s="329">
        <v>0.5</v>
      </c>
      <c r="S76" s="330">
        <v>0.7</v>
      </c>
      <c r="T76" s="66">
        <v>1</v>
      </c>
      <c r="U76" s="329">
        <v>0.28000000000000003</v>
      </c>
      <c r="V76" s="69">
        <f t="shared" si="7"/>
        <v>0.93333333333333346</v>
      </c>
      <c r="W76" s="67">
        <v>0.48299999999999998</v>
      </c>
      <c r="X76" s="74">
        <v>97</v>
      </c>
      <c r="Y76" s="67">
        <v>0.55700000000000005</v>
      </c>
      <c r="Z76" s="67">
        <f t="shared" si="12"/>
        <v>0.79571428571428582</v>
      </c>
      <c r="AA76" s="487">
        <v>0.99199999999999999</v>
      </c>
      <c r="AB76" s="62">
        <f t="shared" ref="AB76" si="15">AA76/T76</f>
        <v>0.99199999999999999</v>
      </c>
      <c r="AC76" s="325" t="s">
        <v>502</v>
      </c>
      <c r="AD76" s="325" t="s">
        <v>503</v>
      </c>
      <c r="AE76" s="325"/>
      <c r="AF76" s="326">
        <v>1186</v>
      </c>
      <c r="AG76" s="326" t="s">
        <v>508</v>
      </c>
      <c r="AH76" s="325" t="s">
        <v>515</v>
      </c>
      <c r="AI76" s="332" t="s">
        <v>889</v>
      </c>
      <c r="AJ76" s="332" t="s">
        <v>889</v>
      </c>
      <c r="AK76" s="332" t="s">
        <v>889</v>
      </c>
      <c r="AL76" s="332" t="s">
        <v>777</v>
      </c>
      <c r="AM76" s="332" t="s">
        <v>777</v>
      </c>
      <c r="AN76" s="332" t="s">
        <v>777</v>
      </c>
      <c r="AO76" s="332" t="s">
        <v>777</v>
      </c>
      <c r="AP76" s="332" t="s">
        <v>777</v>
      </c>
      <c r="AQ76" s="332" t="s">
        <v>777</v>
      </c>
      <c r="AR76" s="332" t="s">
        <v>777</v>
      </c>
      <c r="AS76" s="332" t="s">
        <v>777</v>
      </c>
      <c r="AT76" s="332" t="s">
        <v>777</v>
      </c>
      <c r="AU76" s="332" t="s">
        <v>777</v>
      </c>
      <c r="AV76" s="332" t="s">
        <v>777</v>
      </c>
      <c r="AW76" s="332" t="s">
        <v>777</v>
      </c>
      <c r="AX76" s="332" t="s">
        <v>777</v>
      </c>
      <c r="AY76" s="332" t="s">
        <v>777</v>
      </c>
      <c r="AZ76" s="332" t="s">
        <v>777</v>
      </c>
      <c r="BA76" s="332" t="s">
        <v>777</v>
      </c>
      <c r="BB76" s="332" t="s">
        <v>777</v>
      </c>
      <c r="BC76" s="332" t="s">
        <v>777</v>
      </c>
      <c r="BD76" s="332" t="s">
        <v>777</v>
      </c>
      <c r="BE76" s="332" t="s">
        <v>777</v>
      </c>
      <c r="BF76" s="326" t="s">
        <v>1269</v>
      </c>
    </row>
    <row r="77" spans="1:58" s="167" customFormat="1" ht="200.1" customHeight="1">
      <c r="A77" s="378">
        <v>62</v>
      </c>
      <c r="B77" s="49" t="s">
        <v>981</v>
      </c>
      <c r="C77" s="333" t="s">
        <v>457</v>
      </c>
      <c r="D77" s="326" t="s">
        <v>465</v>
      </c>
      <c r="E77" s="333" t="s">
        <v>454</v>
      </c>
      <c r="F77" s="333" t="s">
        <v>705</v>
      </c>
      <c r="G77" s="326" t="s">
        <v>761</v>
      </c>
      <c r="H77" s="326" t="s">
        <v>466</v>
      </c>
      <c r="I77" s="326" t="s">
        <v>467</v>
      </c>
      <c r="J77" s="326" t="s">
        <v>1266</v>
      </c>
      <c r="K77" s="326">
        <v>3103061084</v>
      </c>
      <c r="L77" s="648" t="s">
        <v>1267</v>
      </c>
      <c r="M77" s="327">
        <v>42826</v>
      </c>
      <c r="N77" s="327">
        <v>43830</v>
      </c>
      <c r="O77" s="326" t="s">
        <v>706</v>
      </c>
      <c r="P77" s="326" t="s">
        <v>929</v>
      </c>
      <c r="Q77" s="66">
        <v>0.3</v>
      </c>
      <c r="R77" s="329">
        <v>0.5</v>
      </c>
      <c r="S77" s="330">
        <v>0.7</v>
      </c>
      <c r="T77" s="66">
        <v>1</v>
      </c>
      <c r="U77" s="72">
        <v>0.307</v>
      </c>
      <c r="V77" s="69">
        <f t="shared" si="7"/>
        <v>1.0233333333333334</v>
      </c>
      <c r="W77" s="66">
        <v>0.5</v>
      </c>
      <c r="X77" s="75">
        <f>+W77/R77</f>
        <v>1</v>
      </c>
      <c r="Y77" s="67">
        <v>0.7</v>
      </c>
      <c r="Z77" s="67">
        <f t="shared" si="12"/>
        <v>1</v>
      </c>
      <c r="AA77" s="487">
        <v>0.94</v>
      </c>
      <c r="AB77" s="62">
        <f t="shared" ref="AB77" si="16">AA77/T77</f>
        <v>0.94</v>
      </c>
      <c r="AC77" s="325" t="s">
        <v>502</v>
      </c>
      <c r="AD77" s="325" t="s">
        <v>503</v>
      </c>
      <c r="AE77" s="325"/>
      <c r="AF77" s="326">
        <v>1186</v>
      </c>
      <c r="AG77" s="326" t="s">
        <v>508</v>
      </c>
      <c r="AH77" s="325" t="s">
        <v>516</v>
      </c>
      <c r="AI77" s="332" t="s">
        <v>889</v>
      </c>
      <c r="AJ77" s="332" t="s">
        <v>889</v>
      </c>
      <c r="AK77" s="332" t="s">
        <v>889</v>
      </c>
      <c r="AL77" s="332" t="s">
        <v>777</v>
      </c>
      <c r="AM77" s="332" t="s">
        <v>777</v>
      </c>
      <c r="AN77" s="332" t="s">
        <v>777</v>
      </c>
      <c r="AO77" s="332" t="s">
        <v>777</v>
      </c>
      <c r="AP77" s="332" t="s">
        <v>777</v>
      </c>
      <c r="AQ77" s="332" t="s">
        <v>777</v>
      </c>
      <c r="AR77" s="332" t="s">
        <v>777</v>
      </c>
      <c r="AS77" s="332" t="s">
        <v>777</v>
      </c>
      <c r="AT77" s="332" t="s">
        <v>777</v>
      </c>
      <c r="AU77" s="332" t="s">
        <v>777</v>
      </c>
      <c r="AV77" s="332" t="s">
        <v>777</v>
      </c>
      <c r="AW77" s="332" t="s">
        <v>777</v>
      </c>
      <c r="AX77" s="332" t="s">
        <v>777</v>
      </c>
      <c r="AY77" s="332" t="s">
        <v>777</v>
      </c>
      <c r="AZ77" s="332" t="s">
        <v>777</v>
      </c>
      <c r="BA77" s="332" t="s">
        <v>777</v>
      </c>
      <c r="BB77" s="332" t="s">
        <v>777</v>
      </c>
      <c r="BC77" s="332" t="s">
        <v>777</v>
      </c>
      <c r="BD77" s="332" t="s">
        <v>777</v>
      </c>
      <c r="BE77" s="332" t="s">
        <v>777</v>
      </c>
      <c r="BF77" s="326" t="s">
        <v>1269</v>
      </c>
    </row>
    <row r="78" spans="1:58" s="167" customFormat="1" ht="200.1" customHeight="1">
      <c r="A78" s="378">
        <v>63</v>
      </c>
      <c r="B78" s="49" t="s">
        <v>982</v>
      </c>
      <c r="C78" s="333" t="s">
        <v>457</v>
      </c>
      <c r="D78" s="326" t="s">
        <v>465</v>
      </c>
      <c r="E78" s="333" t="s">
        <v>454</v>
      </c>
      <c r="F78" s="333" t="s">
        <v>707</v>
      </c>
      <c r="G78" s="326" t="s">
        <v>761</v>
      </c>
      <c r="H78" s="326" t="s">
        <v>466</v>
      </c>
      <c r="I78" s="326" t="s">
        <v>467</v>
      </c>
      <c r="J78" s="326" t="s">
        <v>1266</v>
      </c>
      <c r="K78" s="326">
        <v>3103061084</v>
      </c>
      <c r="L78" s="648" t="s">
        <v>1267</v>
      </c>
      <c r="M78" s="327">
        <v>42826</v>
      </c>
      <c r="N78" s="327">
        <v>43830</v>
      </c>
      <c r="O78" s="326" t="s">
        <v>708</v>
      </c>
      <c r="P78" s="326" t="s">
        <v>930</v>
      </c>
      <c r="Q78" s="71">
        <v>0.75</v>
      </c>
      <c r="R78" s="71">
        <v>0.8</v>
      </c>
      <c r="S78" s="71">
        <v>0.85</v>
      </c>
      <c r="T78" s="71">
        <v>0.95</v>
      </c>
      <c r="U78" s="330">
        <v>0.76</v>
      </c>
      <c r="V78" s="69">
        <f t="shared" si="7"/>
        <v>1.0133333333333334</v>
      </c>
      <c r="W78" s="66">
        <v>0.8</v>
      </c>
      <c r="X78" s="76">
        <f>+W78/R78</f>
        <v>1</v>
      </c>
      <c r="Y78" s="67">
        <v>0.85</v>
      </c>
      <c r="Z78" s="67">
        <f t="shared" si="12"/>
        <v>1</v>
      </c>
      <c r="AA78" s="487">
        <v>0.93500000000000005</v>
      </c>
      <c r="AB78" s="62">
        <f t="shared" ref="AB78" si="17">AA78/T78</f>
        <v>0.98421052631578954</v>
      </c>
      <c r="AC78" s="325" t="s">
        <v>502</v>
      </c>
      <c r="AD78" s="325" t="s">
        <v>503</v>
      </c>
      <c r="AE78" s="325"/>
      <c r="AF78" s="326">
        <v>1186</v>
      </c>
      <c r="AG78" s="326" t="s">
        <v>508</v>
      </c>
      <c r="AH78" s="325" t="s">
        <v>516</v>
      </c>
      <c r="AI78" s="332" t="s">
        <v>889</v>
      </c>
      <c r="AJ78" s="332" t="s">
        <v>889</v>
      </c>
      <c r="AK78" s="332" t="s">
        <v>889</v>
      </c>
      <c r="AL78" s="332" t="s">
        <v>777</v>
      </c>
      <c r="AM78" s="332" t="s">
        <v>777</v>
      </c>
      <c r="AN78" s="332" t="s">
        <v>777</v>
      </c>
      <c r="AO78" s="332" t="s">
        <v>777</v>
      </c>
      <c r="AP78" s="332" t="s">
        <v>777</v>
      </c>
      <c r="AQ78" s="332" t="s">
        <v>777</v>
      </c>
      <c r="AR78" s="332" t="s">
        <v>777</v>
      </c>
      <c r="AS78" s="332" t="s">
        <v>777</v>
      </c>
      <c r="AT78" s="332" t="s">
        <v>777</v>
      </c>
      <c r="AU78" s="332" t="s">
        <v>777</v>
      </c>
      <c r="AV78" s="332" t="s">
        <v>777</v>
      </c>
      <c r="AW78" s="332" t="s">
        <v>777</v>
      </c>
      <c r="AX78" s="332" t="s">
        <v>777</v>
      </c>
      <c r="AY78" s="332" t="s">
        <v>777</v>
      </c>
      <c r="AZ78" s="332" t="s">
        <v>777</v>
      </c>
      <c r="BA78" s="332" t="s">
        <v>777</v>
      </c>
      <c r="BB78" s="332" t="s">
        <v>777</v>
      </c>
      <c r="BC78" s="332" t="s">
        <v>777</v>
      </c>
      <c r="BD78" s="332" t="s">
        <v>777</v>
      </c>
      <c r="BE78" s="332" t="s">
        <v>777</v>
      </c>
      <c r="BF78" s="326" t="s">
        <v>1269</v>
      </c>
    </row>
    <row r="79" spans="1:58" s="167" customFormat="1" ht="200.1" customHeight="1">
      <c r="A79" s="378">
        <v>64</v>
      </c>
      <c r="B79" s="49" t="s">
        <v>983</v>
      </c>
      <c r="C79" s="333" t="s">
        <v>457</v>
      </c>
      <c r="D79" s="326" t="s">
        <v>465</v>
      </c>
      <c r="E79" s="333" t="s">
        <v>454</v>
      </c>
      <c r="F79" s="333" t="s">
        <v>709</v>
      </c>
      <c r="G79" s="326" t="s">
        <v>761</v>
      </c>
      <c r="H79" s="326" t="s">
        <v>466</v>
      </c>
      <c r="I79" s="326" t="s">
        <v>467</v>
      </c>
      <c r="J79" s="326" t="s">
        <v>1266</v>
      </c>
      <c r="K79" s="326">
        <v>3103061084</v>
      </c>
      <c r="L79" s="648" t="s">
        <v>1267</v>
      </c>
      <c r="M79" s="327">
        <v>42826</v>
      </c>
      <c r="N79" s="327">
        <v>43830</v>
      </c>
      <c r="O79" s="326" t="s">
        <v>710</v>
      </c>
      <c r="P79" s="326" t="s">
        <v>931</v>
      </c>
      <c r="Q79" s="71">
        <v>0.75</v>
      </c>
      <c r="R79" s="71">
        <v>0.8</v>
      </c>
      <c r="S79" s="71">
        <v>0.85</v>
      </c>
      <c r="T79" s="71">
        <v>0.95</v>
      </c>
      <c r="U79" s="330">
        <v>0.77</v>
      </c>
      <c r="V79" s="69">
        <f t="shared" si="7"/>
        <v>1.0266666666666666</v>
      </c>
      <c r="W79" s="66">
        <v>0.8</v>
      </c>
      <c r="X79" s="76">
        <f>+W79/R79</f>
        <v>1</v>
      </c>
      <c r="Y79" s="67">
        <v>0.85</v>
      </c>
      <c r="Z79" s="67">
        <f t="shared" si="12"/>
        <v>1</v>
      </c>
      <c r="AA79" s="487">
        <v>0.93500000000000005</v>
      </c>
      <c r="AB79" s="62">
        <f t="shared" ref="AB79" si="18">AA79/T79</f>
        <v>0.98421052631578954</v>
      </c>
      <c r="AC79" s="325" t="s">
        <v>502</v>
      </c>
      <c r="AD79" s="325" t="s">
        <v>503</v>
      </c>
      <c r="AE79" s="325"/>
      <c r="AF79" s="326">
        <v>1186</v>
      </c>
      <c r="AG79" s="326" t="s">
        <v>508</v>
      </c>
      <c r="AH79" s="325" t="s">
        <v>516</v>
      </c>
      <c r="AI79" s="332" t="s">
        <v>889</v>
      </c>
      <c r="AJ79" s="332" t="s">
        <v>889</v>
      </c>
      <c r="AK79" s="332" t="s">
        <v>889</v>
      </c>
      <c r="AL79" s="332" t="s">
        <v>777</v>
      </c>
      <c r="AM79" s="332" t="s">
        <v>777</v>
      </c>
      <c r="AN79" s="332" t="s">
        <v>777</v>
      </c>
      <c r="AO79" s="332" t="s">
        <v>777</v>
      </c>
      <c r="AP79" s="332" t="s">
        <v>777</v>
      </c>
      <c r="AQ79" s="332" t="s">
        <v>777</v>
      </c>
      <c r="AR79" s="332" t="s">
        <v>777</v>
      </c>
      <c r="AS79" s="332" t="s">
        <v>777</v>
      </c>
      <c r="AT79" s="332" t="s">
        <v>777</v>
      </c>
      <c r="AU79" s="332" t="s">
        <v>777</v>
      </c>
      <c r="AV79" s="332" t="s">
        <v>777</v>
      </c>
      <c r="AW79" s="332" t="s">
        <v>777</v>
      </c>
      <c r="AX79" s="332" t="s">
        <v>777</v>
      </c>
      <c r="AY79" s="332" t="s">
        <v>777</v>
      </c>
      <c r="AZ79" s="332" t="s">
        <v>777</v>
      </c>
      <c r="BA79" s="332" t="s">
        <v>777</v>
      </c>
      <c r="BB79" s="332" t="s">
        <v>777</v>
      </c>
      <c r="BC79" s="332" t="s">
        <v>777</v>
      </c>
      <c r="BD79" s="332" t="s">
        <v>777</v>
      </c>
      <c r="BE79" s="332" t="s">
        <v>777</v>
      </c>
      <c r="BF79" s="326" t="s">
        <v>1269</v>
      </c>
    </row>
    <row r="80" spans="1:58" s="167" customFormat="1" ht="200.1" customHeight="1">
      <c r="A80" s="378">
        <v>65</v>
      </c>
      <c r="B80" s="49" t="s">
        <v>984</v>
      </c>
      <c r="C80" s="333" t="s">
        <v>457</v>
      </c>
      <c r="D80" s="326" t="s">
        <v>465</v>
      </c>
      <c r="E80" s="333" t="s">
        <v>454</v>
      </c>
      <c r="F80" s="333" t="s">
        <v>932</v>
      </c>
      <c r="G80" s="326" t="s">
        <v>761</v>
      </c>
      <c r="H80" s="326" t="s">
        <v>466</v>
      </c>
      <c r="I80" s="326" t="s">
        <v>467</v>
      </c>
      <c r="J80" s="326" t="s">
        <v>777</v>
      </c>
      <c r="K80" s="326" t="s">
        <v>777</v>
      </c>
      <c r="L80" s="125" t="s">
        <v>777</v>
      </c>
      <c r="M80" s="327">
        <v>42826</v>
      </c>
      <c r="N80" s="327">
        <v>42767</v>
      </c>
      <c r="O80" s="326" t="s">
        <v>711</v>
      </c>
      <c r="P80" s="326" t="s">
        <v>712</v>
      </c>
      <c r="Q80" s="328">
        <v>0.25</v>
      </c>
      <c r="R80" s="328" t="s">
        <v>777</v>
      </c>
      <c r="S80" s="328" t="s">
        <v>777</v>
      </c>
      <c r="T80" s="328" t="s">
        <v>777</v>
      </c>
      <c r="U80" s="69">
        <v>0.25</v>
      </c>
      <c r="V80" s="69">
        <f t="shared" si="7"/>
        <v>1</v>
      </c>
      <c r="W80" s="333" t="s">
        <v>949</v>
      </c>
      <c r="X80" s="333" t="s">
        <v>949</v>
      </c>
      <c r="Y80" s="326" t="s">
        <v>949</v>
      </c>
      <c r="Z80" s="326" t="s">
        <v>949</v>
      </c>
      <c r="AA80" s="331"/>
      <c r="AB80" s="71"/>
      <c r="AC80" s="325" t="s">
        <v>502</v>
      </c>
      <c r="AD80" s="325" t="s">
        <v>503</v>
      </c>
      <c r="AE80" s="325"/>
      <c r="AF80" s="326">
        <v>1187</v>
      </c>
      <c r="AG80" s="326" t="s">
        <v>511</v>
      </c>
      <c r="AH80" s="325" t="s">
        <v>512</v>
      </c>
      <c r="AI80" s="332" t="s">
        <v>889</v>
      </c>
      <c r="AJ80" s="332" t="s">
        <v>889</v>
      </c>
      <c r="AK80" s="332" t="s">
        <v>889</v>
      </c>
      <c r="AL80" s="332" t="s">
        <v>777</v>
      </c>
      <c r="AM80" s="332" t="s">
        <v>777</v>
      </c>
      <c r="AN80" s="332" t="s">
        <v>777</v>
      </c>
      <c r="AO80" s="332" t="s">
        <v>777</v>
      </c>
      <c r="AP80" s="332" t="s">
        <v>777</v>
      </c>
      <c r="AQ80" s="332" t="s">
        <v>777</v>
      </c>
      <c r="AR80" s="332" t="s">
        <v>777</v>
      </c>
      <c r="AS80" s="332" t="s">
        <v>777</v>
      </c>
      <c r="AT80" s="332" t="s">
        <v>777</v>
      </c>
      <c r="AU80" s="332" t="s">
        <v>777</v>
      </c>
      <c r="AV80" s="332" t="s">
        <v>777</v>
      </c>
      <c r="AW80" s="332" t="s">
        <v>777</v>
      </c>
      <c r="AX80" s="332" t="s">
        <v>777</v>
      </c>
      <c r="AY80" s="332" t="s">
        <v>777</v>
      </c>
      <c r="AZ80" s="332" t="s">
        <v>777</v>
      </c>
      <c r="BA80" s="332" t="s">
        <v>777</v>
      </c>
      <c r="BB80" s="332" t="s">
        <v>777</v>
      </c>
      <c r="BC80" s="332" t="s">
        <v>777</v>
      </c>
      <c r="BD80" s="332" t="s">
        <v>777</v>
      </c>
      <c r="BE80" s="332" t="s">
        <v>777</v>
      </c>
      <c r="BF80" s="332" t="s">
        <v>777</v>
      </c>
    </row>
    <row r="81" spans="1:58" s="167" customFormat="1" ht="200.1" customHeight="1">
      <c r="A81" s="378">
        <v>66</v>
      </c>
      <c r="B81" s="49" t="s">
        <v>985</v>
      </c>
      <c r="C81" s="333" t="s">
        <v>457</v>
      </c>
      <c r="D81" s="326" t="s">
        <v>465</v>
      </c>
      <c r="E81" s="333" t="s">
        <v>454</v>
      </c>
      <c r="F81" s="333" t="s">
        <v>713</v>
      </c>
      <c r="G81" s="326" t="s">
        <v>761</v>
      </c>
      <c r="H81" s="326" t="s">
        <v>466</v>
      </c>
      <c r="I81" s="326" t="s">
        <v>467</v>
      </c>
      <c r="J81" s="326" t="s">
        <v>777</v>
      </c>
      <c r="K81" s="326" t="s">
        <v>777</v>
      </c>
      <c r="L81" s="125" t="s">
        <v>777</v>
      </c>
      <c r="M81" s="327">
        <v>42522</v>
      </c>
      <c r="N81" s="327">
        <v>42886</v>
      </c>
      <c r="O81" s="326" t="s">
        <v>714</v>
      </c>
      <c r="P81" s="326" t="s">
        <v>685</v>
      </c>
      <c r="Q81" s="328">
        <v>0.26</v>
      </c>
      <c r="R81" s="328" t="s">
        <v>777</v>
      </c>
      <c r="S81" s="328" t="s">
        <v>777</v>
      </c>
      <c r="T81" s="328" t="s">
        <v>777</v>
      </c>
      <c r="U81" s="69">
        <v>0.25</v>
      </c>
      <c r="V81" s="69">
        <f t="shared" si="7"/>
        <v>0.96153846153846145</v>
      </c>
      <c r="W81" s="333" t="s">
        <v>949</v>
      </c>
      <c r="X81" s="333" t="s">
        <v>949</v>
      </c>
      <c r="Y81" s="326" t="s">
        <v>949</v>
      </c>
      <c r="Z81" s="326" t="s">
        <v>949</v>
      </c>
      <c r="AA81" s="331"/>
      <c r="AB81" s="71"/>
      <c r="AC81" s="325" t="s">
        <v>502</v>
      </c>
      <c r="AD81" s="325" t="s">
        <v>503</v>
      </c>
      <c r="AE81" s="325"/>
      <c r="AF81" s="326">
        <v>1187</v>
      </c>
      <c r="AG81" s="326" t="s">
        <v>511</v>
      </c>
      <c r="AH81" s="325" t="s">
        <v>517</v>
      </c>
      <c r="AI81" s="332" t="s">
        <v>889</v>
      </c>
      <c r="AJ81" s="332" t="s">
        <v>889</v>
      </c>
      <c r="AK81" s="332" t="s">
        <v>889</v>
      </c>
      <c r="AL81" s="332" t="s">
        <v>777</v>
      </c>
      <c r="AM81" s="332" t="s">
        <v>777</v>
      </c>
      <c r="AN81" s="332" t="s">
        <v>777</v>
      </c>
      <c r="AO81" s="332" t="s">
        <v>777</v>
      </c>
      <c r="AP81" s="332" t="s">
        <v>777</v>
      </c>
      <c r="AQ81" s="332" t="s">
        <v>777</v>
      </c>
      <c r="AR81" s="332" t="s">
        <v>777</v>
      </c>
      <c r="AS81" s="332" t="s">
        <v>777</v>
      </c>
      <c r="AT81" s="332" t="s">
        <v>777</v>
      </c>
      <c r="AU81" s="332" t="s">
        <v>777</v>
      </c>
      <c r="AV81" s="332" t="s">
        <v>777</v>
      </c>
      <c r="AW81" s="332" t="s">
        <v>777</v>
      </c>
      <c r="AX81" s="332" t="s">
        <v>777</v>
      </c>
      <c r="AY81" s="332" t="s">
        <v>777</v>
      </c>
      <c r="AZ81" s="332" t="s">
        <v>777</v>
      </c>
      <c r="BA81" s="332" t="s">
        <v>777</v>
      </c>
      <c r="BB81" s="332" t="s">
        <v>777</v>
      </c>
      <c r="BC81" s="332" t="s">
        <v>777</v>
      </c>
      <c r="BD81" s="332" t="s">
        <v>777</v>
      </c>
      <c r="BE81" s="332" t="s">
        <v>777</v>
      </c>
      <c r="BF81" s="332" t="s">
        <v>777</v>
      </c>
    </row>
    <row r="82" spans="1:58" s="167" customFormat="1" ht="200.1" customHeight="1">
      <c r="A82" s="378">
        <v>67</v>
      </c>
      <c r="B82" s="49" t="s">
        <v>986</v>
      </c>
      <c r="C82" s="333" t="s">
        <v>457</v>
      </c>
      <c r="D82" s="326" t="s">
        <v>465</v>
      </c>
      <c r="E82" s="333" t="s">
        <v>454</v>
      </c>
      <c r="F82" s="333" t="s">
        <v>715</v>
      </c>
      <c r="G82" s="326" t="s">
        <v>761</v>
      </c>
      <c r="H82" s="326" t="s">
        <v>466</v>
      </c>
      <c r="I82" s="326" t="s">
        <v>467</v>
      </c>
      <c r="J82" s="326" t="s">
        <v>777</v>
      </c>
      <c r="K82" s="326" t="s">
        <v>777</v>
      </c>
      <c r="L82" s="125" t="s">
        <v>777</v>
      </c>
      <c r="M82" s="327">
        <v>42826</v>
      </c>
      <c r="N82" s="327">
        <v>42767</v>
      </c>
      <c r="O82" s="326" t="s">
        <v>716</v>
      </c>
      <c r="P82" s="326" t="s">
        <v>717</v>
      </c>
      <c r="Q82" s="328">
        <v>0.25</v>
      </c>
      <c r="R82" s="328" t="s">
        <v>777</v>
      </c>
      <c r="S82" s="328" t="s">
        <v>777</v>
      </c>
      <c r="T82" s="328" t="s">
        <v>777</v>
      </c>
      <c r="U82" s="69">
        <v>0.25</v>
      </c>
      <c r="V82" s="69">
        <f t="shared" si="7"/>
        <v>1</v>
      </c>
      <c r="W82" s="333" t="s">
        <v>949</v>
      </c>
      <c r="X82" s="333" t="s">
        <v>949</v>
      </c>
      <c r="Y82" s="326" t="s">
        <v>949</v>
      </c>
      <c r="Z82" s="326" t="s">
        <v>949</v>
      </c>
      <c r="AA82" s="331"/>
      <c r="AB82" s="71"/>
      <c r="AC82" s="325" t="s">
        <v>502</v>
      </c>
      <c r="AD82" s="325" t="s">
        <v>503</v>
      </c>
      <c r="AE82" s="325"/>
      <c r="AF82" s="326">
        <v>1187</v>
      </c>
      <c r="AG82" s="326" t="s">
        <v>511</v>
      </c>
      <c r="AH82" s="325" t="s">
        <v>513</v>
      </c>
      <c r="AI82" s="332" t="s">
        <v>889</v>
      </c>
      <c r="AJ82" s="332" t="s">
        <v>889</v>
      </c>
      <c r="AK82" s="332" t="s">
        <v>889</v>
      </c>
      <c r="AL82" s="332" t="s">
        <v>777</v>
      </c>
      <c r="AM82" s="332" t="s">
        <v>777</v>
      </c>
      <c r="AN82" s="332" t="s">
        <v>777</v>
      </c>
      <c r="AO82" s="332" t="s">
        <v>777</v>
      </c>
      <c r="AP82" s="332" t="s">
        <v>777</v>
      </c>
      <c r="AQ82" s="332" t="s">
        <v>777</v>
      </c>
      <c r="AR82" s="332" t="s">
        <v>777</v>
      </c>
      <c r="AS82" s="332" t="s">
        <v>777</v>
      </c>
      <c r="AT82" s="332" t="s">
        <v>777</v>
      </c>
      <c r="AU82" s="332" t="s">
        <v>777</v>
      </c>
      <c r="AV82" s="332" t="s">
        <v>777</v>
      </c>
      <c r="AW82" s="332" t="s">
        <v>777</v>
      </c>
      <c r="AX82" s="332" t="s">
        <v>777</v>
      </c>
      <c r="AY82" s="332" t="s">
        <v>777</v>
      </c>
      <c r="AZ82" s="332" t="s">
        <v>777</v>
      </c>
      <c r="BA82" s="332" t="s">
        <v>777</v>
      </c>
      <c r="BB82" s="332" t="s">
        <v>777</v>
      </c>
      <c r="BC82" s="332" t="s">
        <v>777</v>
      </c>
      <c r="BD82" s="332" t="s">
        <v>777</v>
      </c>
      <c r="BE82" s="332" t="s">
        <v>777</v>
      </c>
      <c r="BF82" s="332" t="s">
        <v>777</v>
      </c>
    </row>
    <row r="83" spans="1:58" s="167" customFormat="1" ht="200.1" customHeight="1">
      <c r="A83" s="378">
        <v>68</v>
      </c>
      <c r="B83" s="49" t="s">
        <v>987</v>
      </c>
      <c r="C83" s="333" t="s">
        <v>601</v>
      </c>
      <c r="D83" s="326" t="s">
        <v>460</v>
      </c>
      <c r="E83" s="333" t="s">
        <v>461</v>
      </c>
      <c r="F83" s="333" t="s">
        <v>871</v>
      </c>
      <c r="G83" s="326" t="s">
        <v>765</v>
      </c>
      <c r="H83" s="326" t="s">
        <v>462</v>
      </c>
      <c r="I83" s="326" t="s">
        <v>467</v>
      </c>
      <c r="J83" s="326" t="s">
        <v>1395</v>
      </c>
      <c r="K83" s="326" t="s">
        <v>1396</v>
      </c>
      <c r="L83" s="648" t="s">
        <v>1397</v>
      </c>
      <c r="M83" s="77">
        <v>42736</v>
      </c>
      <c r="N83" s="77">
        <v>43982</v>
      </c>
      <c r="O83" s="326" t="s">
        <v>636</v>
      </c>
      <c r="P83" s="326" t="s">
        <v>637</v>
      </c>
      <c r="Q83" s="329">
        <v>1</v>
      </c>
      <c r="R83" s="329">
        <v>1</v>
      </c>
      <c r="S83" s="329">
        <v>1</v>
      </c>
      <c r="T83" s="329">
        <v>1</v>
      </c>
      <c r="U83" s="329">
        <v>1</v>
      </c>
      <c r="V83" s="329">
        <v>1</v>
      </c>
      <c r="W83" s="329">
        <v>1</v>
      </c>
      <c r="X83" s="329">
        <v>1</v>
      </c>
      <c r="Y83" s="329">
        <v>1</v>
      </c>
      <c r="Z83" s="67">
        <f>+Y83/S83</f>
        <v>1</v>
      </c>
      <c r="AA83" s="62">
        <v>1</v>
      </c>
      <c r="AB83" s="329">
        <v>1</v>
      </c>
      <c r="AC83" s="325" t="s">
        <v>91</v>
      </c>
      <c r="AD83" s="325" t="s">
        <v>495</v>
      </c>
      <c r="AE83" s="325"/>
      <c r="AF83" s="326">
        <v>1068</v>
      </c>
      <c r="AG83" s="326" t="s">
        <v>496</v>
      </c>
      <c r="AH83" s="325" t="s">
        <v>900</v>
      </c>
      <c r="AI83" s="78">
        <f>3543000000-203000000</f>
        <v>3340000000</v>
      </c>
      <c r="AJ83" s="326" t="s">
        <v>467</v>
      </c>
      <c r="AK83" s="326" t="s">
        <v>467</v>
      </c>
      <c r="AL83" s="332" t="s">
        <v>777</v>
      </c>
      <c r="AM83" s="332" t="s">
        <v>777</v>
      </c>
      <c r="AN83" s="332" t="s">
        <v>777</v>
      </c>
      <c r="AO83" s="332" t="s">
        <v>777</v>
      </c>
      <c r="AP83" s="332" t="s">
        <v>777</v>
      </c>
      <c r="AQ83" s="332" t="s">
        <v>777</v>
      </c>
      <c r="AR83" s="332" t="s">
        <v>777</v>
      </c>
      <c r="AS83" s="332" t="s">
        <v>777</v>
      </c>
      <c r="AT83" s="332" t="s">
        <v>777</v>
      </c>
      <c r="AU83" s="332" t="s">
        <v>777</v>
      </c>
      <c r="AV83" s="332" t="s">
        <v>777</v>
      </c>
      <c r="AW83" s="332" t="s">
        <v>777</v>
      </c>
      <c r="AX83" s="332" t="s">
        <v>777</v>
      </c>
      <c r="AY83" s="332" t="s">
        <v>777</v>
      </c>
      <c r="AZ83" s="332" t="s">
        <v>777</v>
      </c>
      <c r="BA83" s="370" t="s">
        <v>777</v>
      </c>
      <c r="BB83" s="370" t="s">
        <v>777</v>
      </c>
      <c r="BC83" s="370" t="s">
        <v>777</v>
      </c>
      <c r="BD83" s="332" t="s">
        <v>777</v>
      </c>
      <c r="BE83" s="332" t="s">
        <v>777</v>
      </c>
      <c r="BF83" s="59"/>
    </row>
    <row r="84" spans="1:58" s="167" customFormat="1" ht="200.1" customHeight="1">
      <c r="A84" s="378">
        <v>69</v>
      </c>
      <c r="B84" s="49" t="s">
        <v>991</v>
      </c>
      <c r="C84" s="333" t="s">
        <v>601</v>
      </c>
      <c r="D84" s="326" t="s">
        <v>460</v>
      </c>
      <c r="E84" s="333" t="s">
        <v>461</v>
      </c>
      <c r="F84" s="333" t="s">
        <v>875</v>
      </c>
      <c r="G84" s="326" t="s">
        <v>765</v>
      </c>
      <c r="H84" s="326" t="s">
        <v>462</v>
      </c>
      <c r="I84" s="326" t="s">
        <v>467</v>
      </c>
      <c r="J84" s="326" t="s">
        <v>1395</v>
      </c>
      <c r="K84" s="326" t="s">
        <v>1396</v>
      </c>
      <c r="L84" s="648" t="s">
        <v>1397</v>
      </c>
      <c r="M84" s="77">
        <v>42736</v>
      </c>
      <c r="N84" s="77">
        <v>43982</v>
      </c>
      <c r="O84" s="326" t="s">
        <v>644</v>
      </c>
      <c r="P84" s="326" t="s">
        <v>645</v>
      </c>
      <c r="Q84" s="329">
        <v>1</v>
      </c>
      <c r="R84" s="329">
        <v>1</v>
      </c>
      <c r="S84" s="329">
        <v>1</v>
      </c>
      <c r="T84" s="329">
        <v>1</v>
      </c>
      <c r="U84" s="329">
        <v>1</v>
      </c>
      <c r="V84" s="329">
        <v>1</v>
      </c>
      <c r="W84" s="329">
        <v>1</v>
      </c>
      <c r="X84" s="329">
        <v>1</v>
      </c>
      <c r="Y84" s="329">
        <v>1</v>
      </c>
      <c r="Z84" s="67">
        <f>+Y84/S84</f>
        <v>1</v>
      </c>
      <c r="AA84" s="329">
        <v>1</v>
      </c>
      <c r="AB84" s="67">
        <f>+AA84/T84</f>
        <v>1</v>
      </c>
      <c r="AC84" s="325" t="s">
        <v>91</v>
      </c>
      <c r="AD84" s="325" t="s">
        <v>495</v>
      </c>
      <c r="AE84" s="325"/>
      <c r="AF84" s="326" t="s">
        <v>903</v>
      </c>
      <c r="AG84" s="326" t="s">
        <v>904</v>
      </c>
      <c r="AH84" s="40" t="s">
        <v>1063</v>
      </c>
      <c r="AI84" s="78">
        <f>4198000000-512000000</f>
        <v>3686000000</v>
      </c>
      <c r="AJ84" s="326" t="s">
        <v>467</v>
      </c>
      <c r="AK84" s="326" t="s">
        <v>467</v>
      </c>
      <c r="AL84" s="332" t="s">
        <v>777</v>
      </c>
      <c r="AM84" s="332" t="s">
        <v>777</v>
      </c>
      <c r="AN84" s="332" t="s">
        <v>777</v>
      </c>
      <c r="AO84" s="332" t="s">
        <v>777</v>
      </c>
      <c r="AP84" s="332" t="s">
        <v>777</v>
      </c>
      <c r="AQ84" s="332" t="s">
        <v>777</v>
      </c>
      <c r="AR84" s="332" t="s">
        <v>777</v>
      </c>
      <c r="AS84" s="332" t="s">
        <v>777</v>
      </c>
      <c r="AT84" s="332" t="s">
        <v>777</v>
      </c>
      <c r="AU84" s="332" t="s">
        <v>777</v>
      </c>
      <c r="AV84" s="332" t="s">
        <v>777</v>
      </c>
      <c r="AW84" s="332" t="s">
        <v>777</v>
      </c>
      <c r="AX84" s="332" t="s">
        <v>777</v>
      </c>
      <c r="AY84" s="332" t="s">
        <v>777</v>
      </c>
      <c r="AZ84" s="332" t="s">
        <v>777</v>
      </c>
      <c r="BA84" s="49" t="s">
        <v>777</v>
      </c>
      <c r="BB84" s="49" t="s">
        <v>777</v>
      </c>
      <c r="BC84" s="49" t="s">
        <v>777</v>
      </c>
      <c r="BD84" s="332" t="s">
        <v>777</v>
      </c>
      <c r="BE84" s="332" t="s">
        <v>777</v>
      </c>
      <c r="BF84" s="59"/>
    </row>
    <row r="85" spans="1:58" s="167" customFormat="1" ht="200.1" customHeight="1">
      <c r="A85" s="378">
        <v>70</v>
      </c>
      <c r="B85" s="49" t="s">
        <v>1022</v>
      </c>
      <c r="C85" s="333" t="s">
        <v>601</v>
      </c>
      <c r="D85" s="326" t="s">
        <v>460</v>
      </c>
      <c r="E85" s="333" t="s">
        <v>461</v>
      </c>
      <c r="F85" s="333" t="s">
        <v>877</v>
      </c>
      <c r="G85" s="326" t="s">
        <v>760</v>
      </c>
      <c r="H85" s="326" t="s">
        <v>455</v>
      </c>
      <c r="I85" s="326" t="s">
        <v>467</v>
      </c>
      <c r="J85" s="326" t="s">
        <v>1395</v>
      </c>
      <c r="K85" s="326" t="s">
        <v>1396</v>
      </c>
      <c r="L85" s="648" t="s">
        <v>1397</v>
      </c>
      <c r="M85" s="327">
        <v>42522</v>
      </c>
      <c r="N85" s="327">
        <v>43981</v>
      </c>
      <c r="O85" s="326" t="s">
        <v>909</v>
      </c>
      <c r="P85" s="326" t="s">
        <v>910</v>
      </c>
      <c r="Q85" s="326">
        <v>100</v>
      </c>
      <c r="R85" s="326">
        <v>100</v>
      </c>
      <c r="S85" s="326">
        <v>100</v>
      </c>
      <c r="T85" s="326">
        <v>100</v>
      </c>
      <c r="U85" s="329">
        <v>0.68200000000000005</v>
      </c>
      <c r="V85" s="329">
        <v>0.68</v>
      </c>
      <c r="W85" s="79">
        <v>0.68</v>
      </c>
      <c r="X85" s="79">
        <v>0.68</v>
      </c>
      <c r="Y85" s="329">
        <v>0.92</v>
      </c>
      <c r="Z85" s="62">
        <f>Y85/S85*100</f>
        <v>0.91999999999999993</v>
      </c>
      <c r="AA85" s="326" t="s">
        <v>777</v>
      </c>
      <c r="AB85" s="326" t="s">
        <v>1555</v>
      </c>
      <c r="AC85" s="325"/>
      <c r="AD85" s="325" t="s">
        <v>491</v>
      </c>
      <c r="AE85" s="223" t="s">
        <v>773</v>
      </c>
      <c r="AF85" s="326">
        <v>1086</v>
      </c>
      <c r="AG85" s="326" t="s">
        <v>498</v>
      </c>
      <c r="AH85" s="325" t="s">
        <v>500</v>
      </c>
      <c r="AI85" s="80">
        <v>803257595</v>
      </c>
      <c r="AJ85" s="82" t="s">
        <v>467</v>
      </c>
      <c r="AK85" s="82" t="s">
        <v>467</v>
      </c>
      <c r="AL85" s="332" t="s">
        <v>777</v>
      </c>
      <c r="AM85" s="332" t="s">
        <v>777</v>
      </c>
      <c r="AN85" s="332" t="s">
        <v>777</v>
      </c>
      <c r="AO85" s="332" t="s">
        <v>777</v>
      </c>
      <c r="AP85" s="332" t="s">
        <v>777</v>
      </c>
      <c r="AQ85" s="332" t="s">
        <v>777</v>
      </c>
      <c r="AR85" s="332" t="s">
        <v>777</v>
      </c>
      <c r="AS85" s="332" t="s">
        <v>777</v>
      </c>
      <c r="AT85" s="332" t="s">
        <v>777</v>
      </c>
      <c r="AU85" s="332" t="s">
        <v>777</v>
      </c>
      <c r="AV85" s="332" t="s">
        <v>777</v>
      </c>
      <c r="AW85" s="332" t="s">
        <v>777</v>
      </c>
      <c r="AX85" s="332" t="s">
        <v>777</v>
      </c>
      <c r="AY85" s="332" t="s">
        <v>777</v>
      </c>
      <c r="AZ85" s="332" t="s">
        <v>777</v>
      </c>
      <c r="BA85" s="49" t="s">
        <v>777</v>
      </c>
      <c r="BB85" s="49" t="s">
        <v>777</v>
      </c>
      <c r="BC85" s="49" t="s">
        <v>777</v>
      </c>
      <c r="BD85" s="332" t="s">
        <v>777</v>
      </c>
      <c r="BE85" s="332" t="s">
        <v>777</v>
      </c>
      <c r="BF85" s="223" t="s">
        <v>1339</v>
      </c>
    </row>
    <row r="86" spans="1:58" s="167" customFormat="1" ht="200.1" customHeight="1">
      <c r="A86" s="378">
        <v>71</v>
      </c>
      <c r="B86" s="49" t="s">
        <v>1023</v>
      </c>
      <c r="C86" s="333" t="s">
        <v>601</v>
      </c>
      <c r="D86" s="326" t="s">
        <v>460</v>
      </c>
      <c r="E86" s="333" t="s">
        <v>461</v>
      </c>
      <c r="F86" s="333" t="s">
        <v>878</v>
      </c>
      <c r="G86" s="326" t="s">
        <v>760</v>
      </c>
      <c r="H86" s="326" t="s">
        <v>455</v>
      </c>
      <c r="I86" s="326" t="s">
        <v>467</v>
      </c>
      <c r="J86" s="326" t="s">
        <v>1395</v>
      </c>
      <c r="K86" s="326" t="s">
        <v>1396</v>
      </c>
      <c r="L86" s="648" t="s">
        <v>1397</v>
      </c>
      <c r="M86" s="327">
        <v>42522</v>
      </c>
      <c r="N86" s="327">
        <v>43981</v>
      </c>
      <c r="O86" s="326" t="s">
        <v>911</v>
      </c>
      <c r="P86" s="326" t="s">
        <v>912</v>
      </c>
      <c r="Q86" s="326">
        <v>100</v>
      </c>
      <c r="R86" s="326">
        <v>100</v>
      </c>
      <c r="S86" s="326">
        <v>100</v>
      </c>
      <c r="T86" s="326">
        <v>100</v>
      </c>
      <c r="U86" s="326" t="s">
        <v>774</v>
      </c>
      <c r="V86" s="329">
        <v>0.49</v>
      </c>
      <c r="W86" s="329">
        <v>0.49</v>
      </c>
      <c r="X86" s="329">
        <v>0.49</v>
      </c>
      <c r="Y86" s="329">
        <v>1</v>
      </c>
      <c r="Z86" s="62">
        <f>+Y86/1</f>
        <v>1</v>
      </c>
      <c r="AA86" s="62">
        <v>0.71</v>
      </c>
      <c r="AB86" s="62">
        <v>0.71</v>
      </c>
      <c r="AC86" s="325"/>
      <c r="AD86" s="325" t="s">
        <v>491</v>
      </c>
      <c r="AE86" s="223" t="s">
        <v>773</v>
      </c>
      <c r="AF86" s="326">
        <v>1086</v>
      </c>
      <c r="AG86" s="326" t="s">
        <v>498</v>
      </c>
      <c r="AH86" s="325" t="s">
        <v>501</v>
      </c>
      <c r="AI86" s="80">
        <v>72704316810</v>
      </c>
      <c r="AJ86" s="329" t="s">
        <v>888</v>
      </c>
      <c r="AK86" s="83" t="s">
        <v>1057</v>
      </c>
      <c r="AL86" s="332" t="s">
        <v>777</v>
      </c>
      <c r="AM86" s="332" t="s">
        <v>777</v>
      </c>
      <c r="AN86" s="332" t="s">
        <v>777</v>
      </c>
      <c r="AO86" s="332" t="s">
        <v>777</v>
      </c>
      <c r="AP86" s="332" t="s">
        <v>777</v>
      </c>
      <c r="AQ86" s="332" t="s">
        <v>777</v>
      </c>
      <c r="AR86" s="332" t="s">
        <v>777</v>
      </c>
      <c r="AS86" s="332" t="s">
        <v>777</v>
      </c>
      <c r="AT86" s="332" t="s">
        <v>777</v>
      </c>
      <c r="AU86" s="332" t="s">
        <v>777</v>
      </c>
      <c r="AV86" s="332" t="s">
        <v>777</v>
      </c>
      <c r="AW86" s="332" t="s">
        <v>777</v>
      </c>
      <c r="AX86" s="332" t="s">
        <v>777</v>
      </c>
      <c r="AY86" s="332" t="s">
        <v>777</v>
      </c>
      <c r="AZ86" s="332" t="s">
        <v>777</v>
      </c>
      <c r="BA86" s="49"/>
      <c r="BB86" s="49"/>
      <c r="BC86" s="49"/>
      <c r="BD86" s="332" t="s">
        <v>777</v>
      </c>
      <c r="BE86" s="332" t="s">
        <v>777</v>
      </c>
      <c r="BF86" s="59"/>
    </row>
    <row r="87" spans="1:58" s="167" customFormat="1" ht="200.1" customHeight="1">
      <c r="A87" s="378">
        <v>72</v>
      </c>
      <c r="B87" s="49" t="s">
        <v>1024</v>
      </c>
      <c r="C87" s="333" t="s">
        <v>604</v>
      </c>
      <c r="D87" s="326" t="s">
        <v>456</v>
      </c>
      <c r="E87" s="333" t="s">
        <v>452</v>
      </c>
      <c r="F87" s="333" t="s">
        <v>884</v>
      </c>
      <c r="G87" s="326" t="s">
        <v>760</v>
      </c>
      <c r="H87" s="326" t="s">
        <v>455</v>
      </c>
      <c r="I87" s="326" t="s">
        <v>467</v>
      </c>
      <c r="J87" s="326" t="s">
        <v>1164</v>
      </c>
      <c r="K87" s="326">
        <v>3112161687</v>
      </c>
      <c r="L87" s="648" t="s">
        <v>1165</v>
      </c>
      <c r="M87" s="327">
        <v>42522</v>
      </c>
      <c r="N87" s="327">
        <v>43981</v>
      </c>
      <c r="O87" s="326" t="s">
        <v>739</v>
      </c>
      <c r="P87" s="326" t="s">
        <v>740</v>
      </c>
      <c r="Q87" s="329">
        <v>1</v>
      </c>
      <c r="R87" s="329">
        <v>1</v>
      </c>
      <c r="S87" s="329" t="s">
        <v>777</v>
      </c>
      <c r="T87" s="329">
        <v>1</v>
      </c>
      <c r="U87" s="329">
        <v>1</v>
      </c>
      <c r="V87" s="329">
        <v>1</v>
      </c>
      <c r="W87" s="329">
        <v>1</v>
      </c>
      <c r="X87" s="329">
        <v>1</v>
      </c>
      <c r="Y87" s="326" t="s">
        <v>1065</v>
      </c>
      <c r="Z87" s="326" t="s">
        <v>1065</v>
      </c>
      <c r="AA87" s="331"/>
      <c r="AB87" s="326"/>
      <c r="AC87" s="325"/>
      <c r="AD87" s="325" t="s">
        <v>491</v>
      </c>
      <c r="AE87" s="325"/>
      <c r="AF87" s="326">
        <v>1101</v>
      </c>
      <c r="AG87" s="326" t="s">
        <v>492</v>
      </c>
      <c r="AH87" s="325" t="s">
        <v>567</v>
      </c>
      <c r="AI87" s="99" t="s">
        <v>1058</v>
      </c>
      <c r="AJ87" s="62">
        <v>1</v>
      </c>
      <c r="AK87" s="82">
        <v>46852000</v>
      </c>
      <c r="AL87" s="332" t="s">
        <v>777</v>
      </c>
      <c r="AM87" s="332" t="s">
        <v>777</v>
      </c>
      <c r="AN87" s="332" t="s">
        <v>777</v>
      </c>
      <c r="AO87" s="332" t="s">
        <v>777</v>
      </c>
      <c r="AP87" s="332" t="s">
        <v>777</v>
      </c>
      <c r="AQ87" s="332" t="s">
        <v>777</v>
      </c>
      <c r="AR87" s="332" t="s">
        <v>777</v>
      </c>
      <c r="AS87" s="332" t="s">
        <v>777</v>
      </c>
      <c r="AT87" s="332" t="s">
        <v>777</v>
      </c>
      <c r="AU87" s="332" t="s">
        <v>777</v>
      </c>
      <c r="AV87" s="332" t="s">
        <v>777</v>
      </c>
      <c r="AW87" s="332" t="s">
        <v>777</v>
      </c>
      <c r="AX87" s="332" t="s">
        <v>777</v>
      </c>
      <c r="AY87" s="332" t="s">
        <v>777</v>
      </c>
      <c r="AZ87" s="332" t="s">
        <v>777</v>
      </c>
      <c r="BA87" s="232" t="s">
        <v>777</v>
      </c>
      <c r="BB87" s="232" t="s">
        <v>777</v>
      </c>
      <c r="BC87" s="232" t="s">
        <v>777</v>
      </c>
      <c r="BD87" s="332" t="s">
        <v>777</v>
      </c>
      <c r="BE87" s="332" t="s">
        <v>777</v>
      </c>
      <c r="BF87" s="59"/>
    </row>
    <row r="88" spans="1:58" s="167" customFormat="1" ht="200.1" customHeight="1">
      <c r="A88" s="378">
        <v>73</v>
      </c>
      <c r="B88" s="49" t="s">
        <v>1025</v>
      </c>
      <c r="C88" s="333" t="s">
        <v>604</v>
      </c>
      <c r="D88" s="326" t="s">
        <v>456</v>
      </c>
      <c r="E88" s="333" t="s">
        <v>452</v>
      </c>
      <c r="F88" s="333" t="s">
        <v>885</v>
      </c>
      <c r="G88" s="326" t="s">
        <v>760</v>
      </c>
      <c r="H88" s="326" t="s">
        <v>455</v>
      </c>
      <c r="I88" s="326" t="s">
        <v>467</v>
      </c>
      <c r="J88" s="326" t="s">
        <v>1164</v>
      </c>
      <c r="K88" s="326">
        <v>3112161687</v>
      </c>
      <c r="L88" s="648" t="s">
        <v>1165</v>
      </c>
      <c r="M88" s="327">
        <v>42522</v>
      </c>
      <c r="N88" s="327">
        <v>43981</v>
      </c>
      <c r="O88" s="326" t="s">
        <v>741</v>
      </c>
      <c r="P88" s="326" t="s">
        <v>742</v>
      </c>
      <c r="Q88" s="329">
        <v>1</v>
      </c>
      <c r="R88" s="329">
        <v>1</v>
      </c>
      <c r="S88" s="329">
        <v>1</v>
      </c>
      <c r="T88" s="329">
        <v>1</v>
      </c>
      <c r="U88" s="98">
        <v>1693</v>
      </c>
      <c r="V88" s="329">
        <v>1</v>
      </c>
      <c r="W88" s="329">
        <v>1</v>
      </c>
      <c r="X88" s="326">
        <v>100</v>
      </c>
      <c r="Y88" s="62">
        <f>600/600*1</f>
        <v>1</v>
      </c>
      <c r="Z88" s="329">
        <f>Y88/S88</f>
        <v>1</v>
      </c>
      <c r="AA88" s="329">
        <v>0</v>
      </c>
      <c r="AB88" s="62" t="s">
        <v>1555</v>
      </c>
      <c r="AC88" s="325"/>
      <c r="AD88" s="325" t="s">
        <v>491</v>
      </c>
      <c r="AE88" s="325"/>
      <c r="AF88" s="326">
        <v>1101</v>
      </c>
      <c r="AG88" s="326" t="s">
        <v>492</v>
      </c>
      <c r="AH88" s="325" t="s">
        <v>568</v>
      </c>
      <c r="AI88" s="99">
        <v>167694817</v>
      </c>
      <c r="AJ88" s="62">
        <v>1</v>
      </c>
      <c r="AK88" s="82">
        <v>167694817</v>
      </c>
      <c r="AL88" s="332" t="s">
        <v>777</v>
      </c>
      <c r="AM88" s="332" t="s">
        <v>777</v>
      </c>
      <c r="AN88" s="332" t="s">
        <v>777</v>
      </c>
      <c r="AO88" s="332" t="s">
        <v>777</v>
      </c>
      <c r="AP88" s="332" t="s">
        <v>777</v>
      </c>
      <c r="AQ88" s="332" t="s">
        <v>777</v>
      </c>
      <c r="AR88" s="332" t="s">
        <v>777</v>
      </c>
      <c r="AS88" s="332" t="s">
        <v>777</v>
      </c>
      <c r="AT88" s="332" t="s">
        <v>777</v>
      </c>
      <c r="AU88" s="332" t="s">
        <v>777</v>
      </c>
      <c r="AV88" s="332" t="s">
        <v>777</v>
      </c>
      <c r="AW88" s="332" t="s">
        <v>777</v>
      </c>
      <c r="AX88" s="332" t="s">
        <v>777</v>
      </c>
      <c r="AY88" s="332" t="s">
        <v>777</v>
      </c>
      <c r="AZ88" s="332" t="s">
        <v>777</v>
      </c>
      <c r="BA88" s="232" t="s">
        <v>777</v>
      </c>
      <c r="BB88" s="232" t="s">
        <v>777</v>
      </c>
      <c r="BC88" s="232" t="s">
        <v>777</v>
      </c>
      <c r="BD88" s="332" t="s">
        <v>777</v>
      </c>
      <c r="BE88" s="332" t="s">
        <v>777</v>
      </c>
      <c r="BF88" s="59"/>
    </row>
    <row r="89" spans="1:58" s="167" customFormat="1" ht="200.1" customHeight="1">
      <c r="A89" s="378">
        <v>74</v>
      </c>
      <c r="B89" s="49" t="s">
        <v>1027</v>
      </c>
      <c r="C89" s="333" t="s">
        <v>604</v>
      </c>
      <c r="D89" s="326" t="s">
        <v>456</v>
      </c>
      <c r="E89" s="333" t="s">
        <v>452</v>
      </c>
      <c r="F89" s="333" t="s">
        <v>887</v>
      </c>
      <c r="G89" s="326" t="s">
        <v>760</v>
      </c>
      <c r="H89" s="326" t="s">
        <v>455</v>
      </c>
      <c r="I89" s="326" t="s">
        <v>467</v>
      </c>
      <c r="J89" s="326" t="s">
        <v>1164</v>
      </c>
      <c r="K89" s="326">
        <v>3112161687</v>
      </c>
      <c r="L89" s="648" t="s">
        <v>1165</v>
      </c>
      <c r="M89" s="327">
        <v>42522</v>
      </c>
      <c r="N89" s="327">
        <v>43981</v>
      </c>
      <c r="O89" s="326" t="s">
        <v>745</v>
      </c>
      <c r="P89" s="326" t="s">
        <v>746</v>
      </c>
      <c r="Q89" s="329">
        <v>1</v>
      </c>
      <c r="R89" s="329">
        <v>1</v>
      </c>
      <c r="S89" s="329">
        <v>1</v>
      </c>
      <c r="T89" s="329">
        <v>1</v>
      </c>
      <c r="U89" s="98">
        <v>1715</v>
      </c>
      <c r="V89" s="329">
        <v>1</v>
      </c>
      <c r="W89" s="329">
        <v>1</v>
      </c>
      <c r="X89" s="326">
        <v>100</v>
      </c>
      <c r="Y89" s="62">
        <f>506/506*1</f>
        <v>1</v>
      </c>
      <c r="Z89" s="329">
        <f>Y89/S89</f>
        <v>1</v>
      </c>
      <c r="AA89" s="62">
        <f>459/459*1</f>
        <v>1</v>
      </c>
      <c r="AB89" s="329">
        <f>AA89/T89</f>
        <v>1</v>
      </c>
      <c r="AC89" s="325"/>
      <c r="AD89" s="325" t="s">
        <v>491</v>
      </c>
      <c r="AE89" s="325"/>
      <c r="AF89" s="326">
        <v>1101</v>
      </c>
      <c r="AG89" s="326" t="s">
        <v>492</v>
      </c>
      <c r="AH89" s="325" t="s">
        <v>570</v>
      </c>
      <c r="AI89" s="99">
        <v>1706374232</v>
      </c>
      <c r="AJ89" s="62">
        <v>1</v>
      </c>
      <c r="AK89" s="82">
        <v>1706374232</v>
      </c>
      <c r="AL89" s="332" t="s">
        <v>777</v>
      </c>
      <c r="AM89" s="332" t="s">
        <v>777</v>
      </c>
      <c r="AN89" s="332" t="s">
        <v>777</v>
      </c>
      <c r="AO89" s="332" t="s">
        <v>777</v>
      </c>
      <c r="AP89" s="332" t="s">
        <v>777</v>
      </c>
      <c r="AQ89" s="332" t="s">
        <v>777</v>
      </c>
      <c r="AR89" s="332" t="s">
        <v>777</v>
      </c>
      <c r="AS89" s="332" t="s">
        <v>777</v>
      </c>
      <c r="AT89" s="332" t="s">
        <v>777</v>
      </c>
      <c r="AU89" s="332" t="s">
        <v>777</v>
      </c>
      <c r="AV89" s="332" t="s">
        <v>777</v>
      </c>
      <c r="AW89" s="332" t="s">
        <v>777</v>
      </c>
      <c r="AX89" s="332" t="s">
        <v>777</v>
      </c>
      <c r="AY89" s="332" t="s">
        <v>777</v>
      </c>
      <c r="AZ89" s="332" t="s">
        <v>777</v>
      </c>
      <c r="BA89" s="232" t="s">
        <v>777</v>
      </c>
      <c r="BB89" s="232" t="s">
        <v>777</v>
      </c>
      <c r="BC89" s="232" t="s">
        <v>777</v>
      </c>
      <c r="BD89" s="332" t="s">
        <v>777</v>
      </c>
      <c r="BE89" s="332" t="s">
        <v>777</v>
      </c>
      <c r="BF89" s="59"/>
    </row>
    <row r="90" spans="1:58" s="167" customFormat="1" ht="200.1" customHeight="1">
      <c r="A90" s="378">
        <v>75</v>
      </c>
      <c r="B90" s="49" t="s">
        <v>1051</v>
      </c>
      <c r="C90" s="333" t="s">
        <v>613</v>
      </c>
      <c r="D90" s="326" t="s">
        <v>611</v>
      </c>
      <c r="E90" s="333" t="s">
        <v>452</v>
      </c>
      <c r="F90" s="333" t="s">
        <v>676</v>
      </c>
      <c r="G90" s="326" t="s">
        <v>768</v>
      </c>
      <c r="H90" s="326" t="s">
        <v>453</v>
      </c>
      <c r="I90" s="326" t="s">
        <v>467</v>
      </c>
      <c r="J90" s="326" t="s">
        <v>777</v>
      </c>
      <c r="K90" s="326" t="s">
        <v>777</v>
      </c>
      <c r="L90" s="200" t="s">
        <v>777</v>
      </c>
      <c r="M90" s="101">
        <v>43466</v>
      </c>
      <c r="N90" s="327">
        <v>43830</v>
      </c>
      <c r="O90" s="341" t="s">
        <v>1064</v>
      </c>
      <c r="P90" s="341" t="s">
        <v>1069</v>
      </c>
      <c r="Q90" s="326">
        <v>0</v>
      </c>
      <c r="R90" s="326">
        <v>0</v>
      </c>
      <c r="S90" s="326">
        <v>0</v>
      </c>
      <c r="T90" s="326">
        <v>1</v>
      </c>
      <c r="U90" s="326"/>
      <c r="V90" s="326"/>
      <c r="W90" s="326"/>
      <c r="X90" s="49"/>
      <c r="Y90" s="326"/>
      <c r="Z90" s="326" t="s">
        <v>1068</v>
      </c>
      <c r="AA90" s="331">
        <v>1</v>
      </c>
      <c r="AB90" s="62">
        <f>AA90*1/T90</f>
        <v>1</v>
      </c>
      <c r="AC90" s="325" t="s">
        <v>783</v>
      </c>
      <c r="AD90" s="325" t="s">
        <v>491</v>
      </c>
      <c r="AE90" s="326" t="s">
        <v>784</v>
      </c>
      <c r="AF90" s="326">
        <v>989</v>
      </c>
      <c r="AG90" s="326" t="s">
        <v>575</v>
      </c>
      <c r="AH90" s="325" t="s">
        <v>785</v>
      </c>
      <c r="AI90" s="326" t="s">
        <v>786</v>
      </c>
      <c r="AJ90" s="326"/>
      <c r="AK90" s="326"/>
      <c r="AL90" s="332" t="s">
        <v>777</v>
      </c>
      <c r="AM90" s="332" t="s">
        <v>777</v>
      </c>
      <c r="AN90" s="332" t="s">
        <v>777</v>
      </c>
      <c r="AO90" s="332" t="s">
        <v>777</v>
      </c>
      <c r="AP90" s="332" t="s">
        <v>777</v>
      </c>
      <c r="AQ90" s="332" t="s">
        <v>777</v>
      </c>
      <c r="AR90" s="332" t="s">
        <v>777</v>
      </c>
      <c r="AS90" s="332" t="s">
        <v>777</v>
      </c>
      <c r="AT90" s="332" t="s">
        <v>777</v>
      </c>
      <c r="AU90" s="332" t="s">
        <v>777</v>
      </c>
      <c r="AV90" s="332" t="s">
        <v>777</v>
      </c>
      <c r="AW90" s="332" t="s">
        <v>777</v>
      </c>
      <c r="AX90" s="332" t="s">
        <v>777</v>
      </c>
      <c r="AY90" s="332" t="s">
        <v>777</v>
      </c>
      <c r="AZ90" s="332" t="s">
        <v>777</v>
      </c>
      <c r="BA90" s="232" t="s">
        <v>777</v>
      </c>
      <c r="BB90" s="232" t="s">
        <v>777</v>
      </c>
      <c r="BC90" s="232" t="s">
        <v>777</v>
      </c>
      <c r="BD90" s="332" t="s">
        <v>777</v>
      </c>
      <c r="BE90" s="332" t="s">
        <v>777</v>
      </c>
      <c r="BF90" s="59"/>
    </row>
    <row r="91" spans="1:58" s="167" customFormat="1" ht="200.1" customHeight="1">
      <c r="A91" s="378">
        <v>76</v>
      </c>
      <c r="B91" s="49" t="s">
        <v>1052</v>
      </c>
      <c r="C91" s="333" t="s">
        <v>613</v>
      </c>
      <c r="D91" s="326" t="s">
        <v>612</v>
      </c>
      <c r="E91" s="333" t="s">
        <v>452</v>
      </c>
      <c r="F91" s="333" t="s">
        <v>677</v>
      </c>
      <c r="G91" s="326" t="s">
        <v>768</v>
      </c>
      <c r="H91" s="326" t="s">
        <v>453</v>
      </c>
      <c r="I91" s="326" t="s">
        <v>467</v>
      </c>
      <c r="J91" s="326" t="s">
        <v>777</v>
      </c>
      <c r="K91" s="326" t="s">
        <v>777</v>
      </c>
      <c r="L91" s="49" t="s">
        <v>777</v>
      </c>
      <c r="M91" s="77">
        <v>43466</v>
      </c>
      <c r="N91" s="327">
        <v>43830</v>
      </c>
      <c r="O91" s="326" t="s">
        <v>679</v>
      </c>
      <c r="P91" s="326" t="s">
        <v>678</v>
      </c>
      <c r="Q91" s="326">
        <v>0</v>
      </c>
      <c r="R91" s="326">
        <v>0</v>
      </c>
      <c r="S91" s="326">
        <v>1</v>
      </c>
      <c r="T91" s="326" t="s">
        <v>777</v>
      </c>
      <c r="U91" s="326">
        <v>1</v>
      </c>
      <c r="V91" s="329">
        <v>1</v>
      </c>
      <c r="W91" s="326"/>
      <c r="X91" s="102"/>
      <c r="Y91" s="326">
        <v>1</v>
      </c>
      <c r="Z91" s="326">
        <f>+Y91*100/S91</f>
        <v>100</v>
      </c>
      <c r="AA91" s="331" t="s">
        <v>777</v>
      </c>
      <c r="AB91" s="326" t="s">
        <v>1555</v>
      </c>
      <c r="AC91" s="325" t="s">
        <v>783</v>
      </c>
      <c r="AD91" s="325" t="s">
        <v>491</v>
      </c>
      <c r="AE91" s="326" t="s">
        <v>784</v>
      </c>
      <c r="AF91" s="326">
        <v>989</v>
      </c>
      <c r="AG91" s="326" t="s">
        <v>575</v>
      </c>
      <c r="AH91" s="325" t="s">
        <v>787</v>
      </c>
      <c r="AI91" s="326" t="s">
        <v>786</v>
      </c>
      <c r="AJ91" s="326"/>
      <c r="AK91" s="326" t="s">
        <v>1050</v>
      </c>
      <c r="AL91" s="332" t="s">
        <v>777</v>
      </c>
      <c r="AM91" s="332" t="s">
        <v>777</v>
      </c>
      <c r="AN91" s="332" t="s">
        <v>777</v>
      </c>
      <c r="AO91" s="332" t="s">
        <v>777</v>
      </c>
      <c r="AP91" s="332" t="s">
        <v>777</v>
      </c>
      <c r="AQ91" s="332" t="s">
        <v>777</v>
      </c>
      <c r="AR91" s="332" t="s">
        <v>777</v>
      </c>
      <c r="AS91" s="332" t="s">
        <v>777</v>
      </c>
      <c r="AT91" s="332" t="s">
        <v>777</v>
      </c>
      <c r="AU91" s="332" t="s">
        <v>777</v>
      </c>
      <c r="AV91" s="332" t="s">
        <v>777</v>
      </c>
      <c r="AW91" s="332" t="s">
        <v>777</v>
      </c>
      <c r="AX91" s="332" t="s">
        <v>777</v>
      </c>
      <c r="AY91" s="332" t="s">
        <v>777</v>
      </c>
      <c r="AZ91" s="332" t="s">
        <v>777</v>
      </c>
      <c r="BA91" s="232" t="s">
        <v>777</v>
      </c>
      <c r="BB91" s="232" t="s">
        <v>777</v>
      </c>
      <c r="BC91" s="232" t="s">
        <v>777</v>
      </c>
      <c r="BD91" s="332" t="s">
        <v>777</v>
      </c>
      <c r="BE91" s="332" t="s">
        <v>777</v>
      </c>
      <c r="BF91" s="59"/>
    </row>
    <row r="92" spans="1:58" s="167" customFormat="1" ht="200.1" customHeight="1">
      <c r="A92" s="378">
        <v>77</v>
      </c>
      <c r="B92" s="49" t="s">
        <v>994</v>
      </c>
      <c r="C92" s="333" t="s">
        <v>613</v>
      </c>
      <c r="D92" s="326" t="s">
        <v>612</v>
      </c>
      <c r="E92" s="333" t="s">
        <v>452</v>
      </c>
      <c r="F92" s="333" t="s">
        <v>728</v>
      </c>
      <c r="G92" s="326" t="s">
        <v>765</v>
      </c>
      <c r="H92" s="326" t="s">
        <v>462</v>
      </c>
      <c r="I92" s="326" t="s">
        <v>467</v>
      </c>
      <c r="J92" s="326" t="s">
        <v>1395</v>
      </c>
      <c r="K92" s="326" t="s">
        <v>1396</v>
      </c>
      <c r="L92" s="648" t="s">
        <v>1397</v>
      </c>
      <c r="M92" s="649">
        <v>42736</v>
      </c>
      <c r="N92" s="327">
        <v>43982</v>
      </c>
      <c r="O92" s="326" t="s">
        <v>649</v>
      </c>
      <c r="P92" s="326" t="s">
        <v>650</v>
      </c>
      <c r="Q92" s="326">
        <v>1</v>
      </c>
      <c r="R92" s="326">
        <v>1</v>
      </c>
      <c r="S92" s="326">
        <v>1</v>
      </c>
      <c r="T92" s="326">
        <v>1</v>
      </c>
      <c r="U92" s="326">
        <v>1</v>
      </c>
      <c r="V92" s="329">
        <v>1</v>
      </c>
      <c r="W92" s="326">
        <v>1</v>
      </c>
      <c r="X92" s="329">
        <v>1</v>
      </c>
      <c r="Y92" s="98">
        <v>1</v>
      </c>
      <c r="Z92" s="62">
        <f>+Y92/S92</f>
        <v>1</v>
      </c>
      <c r="AA92" s="331">
        <v>1</v>
      </c>
      <c r="AB92" s="62">
        <f>+AA92/T92</f>
        <v>1</v>
      </c>
      <c r="AC92" s="325" t="s">
        <v>151</v>
      </c>
      <c r="AD92" s="325" t="s">
        <v>518</v>
      </c>
      <c r="AE92" s="325"/>
      <c r="AF92" s="326" t="s">
        <v>897</v>
      </c>
      <c r="AG92" s="326" t="s">
        <v>906</v>
      </c>
      <c r="AH92" s="325" t="s">
        <v>648</v>
      </c>
      <c r="AI92" s="103">
        <v>1673000000</v>
      </c>
      <c r="AJ92" s="326" t="s">
        <v>467</v>
      </c>
      <c r="AK92" s="326" t="s">
        <v>467</v>
      </c>
      <c r="AL92" s="332" t="s">
        <v>777</v>
      </c>
      <c r="AM92" s="332" t="s">
        <v>777</v>
      </c>
      <c r="AN92" s="332" t="s">
        <v>777</v>
      </c>
      <c r="AO92" s="332" t="s">
        <v>777</v>
      </c>
      <c r="AP92" s="332" t="s">
        <v>777</v>
      </c>
      <c r="AQ92" s="332" t="s">
        <v>777</v>
      </c>
      <c r="AR92" s="332" t="s">
        <v>777</v>
      </c>
      <c r="AS92" s="332" t="s">
        <v>777</v>
      </c>
      <c r="AT92" s="332" t="s">
        <v>777</v>
      </c>
      <c r="AU92" s="332" t="s">
        <v>777</v>
      </c>
      <c r="AV92" s="332" t="s">
        <v>777</v>
      </c>
      <c r="AW92" s="332" t="s">
        <v>777</v>
      </c>
      <c r="AX92" s="332" t="s">
        <v>777</v>
      </c>
      <c r="AY92" s="332" t="s">
        <v>777</v>
      </c>
      <c r="AZ92" s="332" t="s">
        <v>777</v>
      </c>
      <c r="BA92" s="49" t="s">
        <v>777</v>
      </c>
      <c r="BB92" s="49" t="s">
        <v>777</v>
      </c>
      <c r="BC92" s="49" t="s">
        <v>777</v>
      </c>
      <c r="BD92" s="332" t="s">
        <v>777</v>
      </c>
      <c r="BE92" s="332" t="s">
        <v>777</v>
      </c>
      <c r="BF92" s="59"/>
    </row>
    <row r="93" spans="1:58" s="168" customFormat="1" ht="200.1" customHeight="1">
      <c r="A93" s="378">
        <v>78</v>
      </c>
      <c r="B93" s="49" t="s">
        <v>1045</v>
      </c>
      <c r="C93" s="333" t="s">
        <v>804</v>
      </c>
      <c r="D93" s="326" t="s">
        <v>803</v>
      </c>
      <c r="E93" s="333" t="s">
        <v>452</v>
      </c>
      <c r="F93" s="333" t="s">
        <v>805</v>
      </c>
      <c r="G93" s="326" t="s">
        <v>806</v>
      </c>
      <c r="H93" s="326" t="s">
        <v>807</v>
      </c>
      <c r="I93" s="326" t="s">
        <v>467</v>
      </c>
      <c r="J93" s="125" t="s">
        <v>1148</v>
      </c>
      <c r="K93" s="125">
        <v>3795750</v>
      </c>
      <c r="L93" s="650" t="s">
        <v>1149</v>
      </c>
      <c r="M93" s="649">
        <v>42736</v>
      </c>
      <c r="N93" s="77">
        <v>44012</v>
      </c>
      <c r="O93" s="326" t="s">
        <v>810</v>
      </c>
      <c r="P93" s="326" t="s">
        <v>811</v>
      </c>
      <c r="Q93" s="326">
        <v>88</v>
      </c>
      <c r="R93" s="326"/>
      <c r="S93" s="326"/>
      <c r="T93" s="326"/>
      <c r="U93" s="61">
        <v>101</v>
      </c>
      <c r="V93" s="197">
        <v>1.1466666666666667</v>
      </c>
      <c r="W93" s="61">
        <v>92</v>
      </c>
      <c r="X93" s="198">
        <v>0.3</v>
      </c>
      <c r="Y93" s="326"/>
      <c r="Z93" s="326"/>
      <c r="AA93" s="331">
        <v>26</v>
      </c>
      <c r="AB93" s="62">
        <v>1</v>
      </c>
      <c r="AC93" s="325" t="s">
        <v>816</v>
      </c>
      <c r="AD93" s="325" t="s">
        <v>817</v>
      </c>
      <c r="AE93" s="325" t="s">
        <v>818</v>
      </c>
      <c r="AF93" s="326">
        <v>999</v>
      </c>
      <c r="AG93" s="325" t="s">
        <v>819</v>
      </c>
      <c r="AH93" s="325" t="s">
        <v>827</v>
      </c>
      <c r="AI93" s="103">
        <v>1195424649</v>
      </c>
      <c r="AJ93" s="198">
        <v>0.24199999999999999</v>
      </c>
      <c r="AK93" s="78"/>
      <c r="AL93" s="332" t="s">
        <v>777</v>
      </c>
      <c r="AM93" s="332" t="s">
        <v>777</v>
      </c>
      <c r="AN93" s="332" t="s">
        <v>777</v>
      </c>
      <c r="AO93" s="332" t="s">
        <v>777</v>
      </c>
      <c r="AP93" s="332" t="s">
        <v>777</v>
      </c>
      <c r="AQ93" s="332" t="s">
        <v>777</v>
      </c>
      <c r="AR93" s="332" t="s">
        <v>777</v>
      </c>
      <c r="AS93" s="332" t="s">
        <v>777</v>
      </c>
      <c r="AT93" s="332" t="s">
        <v>777</v>
      </c>
      <c r="AU93" s="332" t="s">
        <v>777</v>
      </c>
      <c r="AV93" s="332" t="s">
        <v>777</v>
      </c>
      <c r="AW93" s="332" t="s">
        <v>777</v>
      </c>
      <c r="AX93" s="332" t="s">
        <v>777</v>
      </c>
      <c r="AY93" s="332" t="s">
        <v>777</v>
      </c>
      <c r="AZ93" s="332" t="s">
        <v>777</v>
      </c>
      <c r="BA93" s="78" t="s">
        <v>777</v>
      </c>
      <c r="BB93" s="78" t="s">
        <v>777</v>
      </c>
      <c r="BC93" s="78" t="s">
        <v>777</v>
      </c>
      <c r="BD93" s="332" t="s">
        <v>777</v>
      </c>
      <c r="BE93" s="332" t="s">
        <v>777</v>
      </c>
      <c r="BF93" s="59"/>
    </row>
    <row r="94" spans="1:58" s="168" customFormat="1" ht="200.1" customHeight="1">
      <c r="A94" s="378">
        <v>79</v>
      </c>
      <c r="B94" s="49" t="s">
        <v>1046</v>
      </c>
      <c r="C94" s="333" t="s">
        <v>804</v>
      </c>
      <c r="D94" s="326" t="s">
        <v>803</v>
      </c>
      <c r="E94" s="333" t="s">
        <v>452</v>
      </c>
      <c r="F94" s="333" t="s">
        <v>805</v>
      </c>
      <c r="G94" s="326" t="s">
        <v>806</v>
      </c>
      <c r="H94" s="326" t="s">
        <v>807</v>
      </c>
      <c r="I94" s="326" t="s">
        <v>467</v>
      </c>
      <c r="J94" s="125" t="s">
        <v>1148</v>
      </c>
      <c r="K94" s="125">
        <v>3795750</v>
      </c>
      <c r="L94" s="650" t="s">
        <v>1149</v>
      </c>
      <c r="M94" s="649">
        <v>42736</v>
      </c>
      <c r="N94" s="77">
        <v>44012</v>
      </c>
      <c r="O94" s="326" t="s">
        <v>812</v>
      </c>
      <c r="P94" s="326" t="s">
        <v>809</v>
      </c>
      <c r="Q94" s="326">
        <v>267</v>
      </c>
      <c r="R94" s="326"/>
      <c r="S94" s="326"/>
      <c r="T94" s="326"/>
      <c r="U94" s="61">
        <v>488</v>
      </c>
      <c r="V94" s="197">
        <v>1.8293885714285714</v>
      </c>
      <c r="W94" s="61">
        <v>23013</v>
      </c>
      <c r="X94" s="198">
        <v>0.13700000000000001</v>
      </c>
      <c r="Y94" s="326"/>
      <c r="Z94" s="326"/>
      <c r="AA94" s="331">
        <v>4911</v>
      </c>
      <c r="AB94" s="62">
        <v>1</v>
      </c>
      <c r="AC94" s="325" t="s">
        <v>820</v>
      </c>
      <c r="AD94" s="325" t="s">
        <v>821</v>
      </c>
      <c r="AE94" s="325" t="s">
        <v>822</v>
      </c>
      <c r="AF94" s="326">
        <v>1017</v>
      </c>
      <c r="AG94" s="325" t="s">
        <v>823</v>
      </c>
      <c r="AH94" s="325" t="s">
        <v>828</v>
      </c>
      <c r="AI94" s="103">
        <v>9272280866</v>
      </c>
      <c r="AJ94" s="198">
        <v>0.16200000000000001</v>
      </c>
      <c r="AK94" s="78"/>
      <c r="AL94" s="332" t="s">
        <v>777</v>
      </c>
      <c r="AM94" s="332" t="s">
        <v>777</v>
      </c>
      <c r="AN94" s="332" t="s">
        <v>777</v>
      </c>
      <c r="AO94" s="332" t="s">
        <v>777</v>
      </c>
      <c r="AP94" s="332" t="s">
        <v>777</v>
      </c>
      <c r="AQ94" s="332" t="s">
        <v>777</v>
      </c>
      <c r="AR94" s="332" t="s">
        <v>777</v>
      </c>
      <c r="AS94" s="332" t="s">
        <v>777</v>
      </c>
      <c r="AT94" s="332" t="s">
        <v>777</v>
      </c>
      <c r="AU94" s="332" t="s">
        <v>777</v>
      </c>
      <c r="AV94" s="332" t="s">
        <v>777</v>
      </c>
      <c r="AW94" s="332" t="s">
        <v>777</v>
      </c>
      <c r="AX94" s="332" t="s">
        <v>777</v>
      </c>
      <c r="AY94" s="332" t="s">
        <v>777</v>
      </c>
      <c r="AZ94" s="332" t="s">
        <v>777</v>
      </c>
      <c r="BA94" s="78" t="s">
        <v>777</v>
      </c>
      <c r="BB94" s="78" t="s">
        <v>777</v>
      </c>
      <c r="BC94" s="78" t="s">
        <v>777</v>
      </c>
      <c r="BD94" s="332" t="s">
        <v>777</v>
      </c>
      <c r="BE94" s="332" t="s">
        <v>777</v>
      </c>
      <c r="BF94" s="59"/>
    </row>
    <row r="95" spans="1:58" s="168" customFormat="1" ht="200.1" customHeight="1">
      <c r="A95" s="378">
        <v>80</v>
      </c>
      <c r="B95" s="49" t="s">
        <v>1047</v>
      </c>
      <c r="C95" s="333" t="s">
        <v>804</v>
      </c>
      <c r="D95" s="326" t="s">
        <v>803</v>
      </c>
      <c r="E95" s="333" t="s">
        <v>452</v>
      </c>
      <c r="F95" s="333" t="s">
        <v>805</v>
      </c>
      <c r="G95" s="326" t="s">
        <v>806</v>
      </c>
      <c r="H95" s="326" t="s">
        <v>807</v>
      </c>
      <c r="I95" s="326" t="s">
        <v>467</v>
      </c>
      <c r="J95" s="125" t="s">
        <v>1148</v>
      </c>
      <c r="K95" s="125">
        <v>3795750</v>
      </c>
      <c r="L95" s="650" t="s">
        <v>1149</v>
      </c>
      <c r="M95" s="649">
        <v>42736</v>
      </c>
      <c r="N95" s="77">
        <v>44012</v>
      </c>
      <c r="O95" s="326" t="s">
        <v>813</v>
      </c>
      <c r="P95" s="326" t="s">
        <v>811</v>
      </c>
      <c r="Q95" s="326">
        <v>127</v>
      </c>
      <c r="R95" s="326"/>
      <c r="S95" s="326"/>
      <c r="T95" s="326"/>
      <c r="U95" s="61">
        <v>140</v>
      </c>
      <c r="V95" s="197">
        <v>1.1027027027027028</v>
      </c>
      <c r="W95" s="61">
        <v>375</v>
      </c>
      <c r="X95" s="198">
        <v>0.29699999999999999</v>
      </c>
      <c r="Y95" s="326"/>
      <c r="Z95" s="326"/>
      <c r="AA95" s="331">
        <v>133</v>
      </c>
      <c r="AB95" s="62">
        <v>1</v>
      </c>
      <c r="AC95" s="325" t="s">
        <v>820</v>
      </c>
      <c r="AD95" s="325" t="s">
        <v>821</v>
      </c>
      <c r="AE95" s="325" t="s">
        <v>822</v>
      </c>
      <c r="AF95" s="326">
        <v>1017</v>
      </c>
      <c r="AG95" s="325" t="s">
        <v>823</v>
      </c>
      <c r="AH95" s="325" t="s">
        <v>829</v>
      </c>
      <c r="AI95" s="78">
        <v>9616546888</v>
      </c>
      <c r="AJ95" s="198">
        <v>5.8999999999999997E-2</v>
      </c>
      <c r="AK95" s="78"/>
      <c r="AL95" s="332" t="s">
        <v>777</v>
      </c>
      <c r="AM95" s="332" t="s">
        <v>777</v>
      </c>
      <c r="AN95" s="332" t="s">
        <v>777</v>
      </c>
      <c r="AO95" s="332" t="s">
        <v>777</v>
      </c>
      <c r="AP95" s="332" t="s">
        <v>777</v>
      </c>
      <c r="AQ95" s="332" t="s">
        <v>777</v>
      </c>
      <c r="AR95" s="332" t="s">
        <v>777</v>
      </c>
      <c r="AS95" s="332" t="s">
        <v>777</v>
      </c>
      <c r="AT95" s="332" t="s">
        <v>777</v>
      </c>
      <c r="AU95" s="332" t="s">
        <v>777</v>
      </c>
      <c r="AV95" s="332" t="s">
        <v>777</v>
      </c>
      <c r="AW95" s="332" t="s">
        <v>777</v>
      </c>
      <c r="AX95" s="332" t="s">
        <v>777</v>
      </c>
      <c r="AY95" s="332" t="s">
        <v>777</v>
      </c>
      <c r="AZ95" s="332" t="s">
        <v>777</v>
      </c>
      <c r="BA95" s="78" t="s">
        <v>777</v>
      </c>
      <c r="BB95" s="78" t="s">
        <v>777</v>
      </c>
      <c r="BC95" s="78" t="s">
        <v>777</v>
      </c>
      <c r="BD95" s="332" t="s">
        <v>777</v>
      </c>
      <c r="BE95" s="332" t="s">
        <v>777</v>
      </c>
      <c r="BF95" s="59"/>
    </row>
    <row r="96" spans="1:58" s="167" customFormat="1" ht="200.1" customHeight="1">
      <c r="A96" s="378">
        <v>81</v>
      </c>
      <c r="B96" s="49" t="s">
        <v>1048</v>
      </c>
      <c r="C96" s="333" t="s">
        <v>804</v>
      </c>
      <c r="D96" s="326" t="s">
        <v>803</v>
      </c>
      <c r="E96" s="333" t="s">
        <v>452</v>
      </c>
      <c r="F96" s="333" t="s">
        <v>805</v>
      </c>
      <c r="G96" s="326" t="s">
        <v>806</v>
      </c>
      <c r="H96" s="326" t="s">
        <v>807</v>
      </c>
      <c r="I96" s="326" t="s">
        <v>467</v>
      </c>
      <c r="J96" s="125" t="s">
        <v>1148</v>
      </c>
      <c r="K96" s="125">
        <v>3795750</v>
      </c>
      <c r="L96" s="650" t="s">
        <v>1149</v>
      </c>
      <c r="M96" s="649">
        <v>42736</v>
      </c>
      <c r="N96" s="77">
        <v>44012</v>
      </c>
      <c r="O96" s="326" t="s">
        <v>814</v>
      </c>
      <c r="P96" s="326" t="s">
        <v>809</v>
      </c>
      <c r="Q96" s="61">
        <v>113303</v>
      </c>
      <c r="R96" s="326"/>
      <c r="S96" s="326"/>
      <c r="T96" s="326"/>
      <c r="U96" s="61">
        <v>118702</v>
      </c>
      <c r="V96" s="197">
        <v>1.0476555555555556</v>
      </c>
      <c r="W96" s="326">
        <v>51457</v>
      </c>
      <c r="X96" s="64">
        <v>0.52900000000000003</v>
      </c>
      <c r="Y96" s="326"/>
      <c r="Z96" s="326"/>
      <c r="AA96" s="331">
        <v>17105</v>
      </c>
      <c r="AB96" s="62">
        <v>1</v>
      </c>
      <c r="AC96" s="325" t="s">
        <v>824</v>
      </c>
      <c r="AD96" s="325" t="s">
        <v>821</v>
      </c>
      <c r="AE96" s="325" t="s">
        <v>822</v>
      </c>
      <c r="AF96" s="326">
        <v>996</v>
      </c>
      <c r="AG96" s="325" t="s">
        <v>825</v>
      </c>
      <c r="AH96" s="325" t="s">
        <v>830</v>
      </c>
      <c r="AI96" s="103">
        <v>3326442810</v>
      </c>
      <c r="AJ96" s="198">
        <v>0.30399999999999999</v>
      </c>
      <c r="AK96" s="78"/>
      <c r="AL96" s="332" t="s">
        <v>777</v>
      </c>
      <c r="AM96" s="332" t="s">
        <v>777</v>
      </c>
      <c r="AN96" s="332" t="s">
        <v>777</v>
      </c>
      <c r="AO96" s="332" t="s">
        <v>777</v>
      </c>
      <c r="AP96" s="332" t="s">
        <v>777</v>
      </c>
      <c r="AQ96" s="332" t="s">
        <v>777</v>
      </c>
      <c r="AR96" s="332" t="s">
        <v>777</v>
      </c>
      <c r="AS96" s="332" t="s">
        <v>777</v>
      </c>
      <c r="AT96" s="332" t="s">
        <v>777</v>
      </c>
      <c r="AU96" s="332" t="s">
        <v>777</v>
      </c>
      <c r="AV96" s="332" t="s">
        <v>777</v>
      </c>
      <c r="AW96" s="332" t="s">
        <v>777</v>
      </c>
      <c r="AX96" s="332" t="s">
        <v>777</v>
      </c>
      <c r="AY96" s="332" t="s">
        <v>777</v>
      </c>
      <c r="AZ96" s="332" t="s">
        <v>777</v>
      </c>
      <c r="BA96" s="78" t="s">
        <v>777</v>
      </c>
      <c r="BB96" s="78" t="s">
        <v>777</v>
      </c>
      <c r="BC96" s="78" t="s">
        <v>777</v>
      </c>
      <c r="BD96" s="332" t="s">
        <v>777</v>
      </c>
      <c r="BE96" s="332" t="s">
        <v>777</v>
      </c>
      <c r="BF96" s="59"/>
    </row>
    <row r="97" spans="1:58" s="167" customFormat="1" ht="200.1" customHeight="1">
      <c r="A97" s="378">
        <v>82</v>
      </c>
      <c r="B97" s="49" t="s">
        <v>1049</v>
      </c>
      <c r="C97" s="333" t="s">
        <v>840</v>
      </c>
      <c r="D97" s="326" t="s">
        <v>803</v>
      </c>
      <c r="E97" s="333" t="s">
        <v>452</v>
      </c>
      <c r="F97" s="333" t="s">
        <v>805</v>
      </c>
      <c r="G97" s="326" t="s">
        <v>806</v>
      </c>
      <c r="H97" s="326" t="s">
        <v>807</v>
      </c>
      <c r="I97" s="326" t="s">
        <v>467</v>
      </c>
      <c r="J97" s="125" t="s">
        <v>1148</v>
      </c>
      <c r="K97" s="125">
        <v>3795750</v>
      </c>
      <c r="L97" s="650" t="s">
        <v>1149</v>
      </c>
      <c r="M97" s="649">
        <v>42736</v>
      </c>
      <c r="N97" s="77">
        <v>44012</v>
      </c>
      <c r="O97" s="326" t="s">
        <v>815</v>
      </c>
      <c r="P97" s="326" t="s">
        <v>811</v>
      </c>
      <c r="Q97" s="61">
        <v>1209</v>
      </c>
      <c r="R97" s="326"/>
      <c r="S97" s="326"/>
      <c r="T97" s="326"/>
      <c r="U97" s="61">
        <v>1227</v>
      </c>
      <c r="V97" s="197">
        <v>1.0069273539330963</v>
      </c>
      <c r="W97" s="61">
        <v>232</v>
      </c>
      <c r="X97" s="64">
        <v>0.41699999999999998</v>
      </c>
      <c r="Y97" s="326"/>
      <c r="Z97" s="326"/>
      <c r="AA97" s="331">
        <v>105</v>
      </c>
      <c r="AB97" s="62">
        <v>1</v>
      </c>
      <c r="AC97" s="325" t="s">
        <v>824</v>
      </c>
      <c r="AD97" s="325" t="s">
        <v>821</v>
      </c>
      <c r="AE97" s="325" t="s">
        <v>822</v>
      </c>
      <c r="AF97" s="326">
        <v>996</v>
      </c>
      <c r="AG97" s="325" t="s">
        <v>825</v>
      </c>
      <c r="AH97" s="325" t="s">
        <v>831</v>
      </c>
      <c r="AI97" s="103">
        <v>927885000</v>
      </c>
      <c r="AJ97" s="198">
        <v>0.06</v>
      </c>
      <c r="AK97" s="78"/>
      <c r="AL97" s="332" t="s">
        <v>777</v>
      </c>
      <c r="AM97" s="332" t="s">
        <v>777</v>
      </c>
      <c r="AN97" s="332" t="s">
        <v>777</v>
      </c>
      <c r="AO97" s="332" t="s">
        <v>777</v>
      </c>
      <c r="AP97" s="332" t="s">
        <v>777</v>
      </c>
      <c r="AQ97" s="332" t="s">
        <v>777</v>
      </c>
      <c r="AR97" s="332" t="s">
        <v>777</v>
      </c>
      <c r="AS97" s="332" t="s">
        <v>777</v>
      </c>
      <c r="AT97" s="332" t="s">
        <v>777</v>
      </c>
      <c r="AU97" s="332" t="s">
        <v>777</v>
      </c>
      <c r="AV97" s="332" t="s">
        <v>777</v>
      </c>
      <c r="AW97" s="332" t="s">
        <v>777</v>
      </c>
      <c r="AX97" s="332" t="s">
        <v>777</v>
      </c>
      <c r="AY97" s="332" t="s">
        <v>777</v>
      </c>
      <c r="AZ97" s="332" t="s">
        <v>777</v>
      </c>
      <c r="BA97" s="78" t="s">
        <v>777</v>
      </c>
      <c r="BB97" s="78" t="s">
        <v>777</v>
      </c>
      <c r="BC97" s="78" t="s">
        <v>777</v>
      </c>
      <c r="BD97" s="332" t="s">
        <v>777</v>
      </c>
      <c r="BE97" s="332" t="s">
        <v>777</v>
      </c>
      <c r="BF97" s="59"/>
    </row>
    <row r="98" spans="1:58" s="167" customFormat="1" ht="200.1" customHeight="1">
      <c r="A98" s="378">
        <v>83</v>
      </c>
      <c r="B98" s="49" t="s">
        <v>1028</v>
      </c>
      <c r="C98" s="333" t="s">
        <v>600</v>
      </c>
      <c r="D98" s="326" t="s">
        <v>608</v>
      </c>
      <c r="E98" s="333" t="s">
        <v>459</v>
      </c>
      <c r="F98" s="333" t="s">
        <v>870</v>
      </c>
      <c r="G98" s="326" t="s">
        <v>760</v>
      </c>
      <c r="H98" s="326" t="s">
        <v>455</v>
      </c>
      <c r="I98" s="326" t="s">
        <v>467</v>
      </c>
      <c r="J98" s="326" t="s">
        <v>1118</v>
      </c>
      <c r="K98" s="326">
        <v>3208238377</v>
      </c>
      <c r="L98" s="648" t="s">
        <v>1119</v>
      </c>
      <c r="M98" s="128">
        <v>42522</v>
      </c>
      <c r="N98" s="327">
        <v>43982</v>
      </c>
      <c r="O98" s="326" t="s">
        <v>751</v>
      </c>
      <c r="P98" s="326" t="s">
        <v>756</v>
      </c>
      <c r="Q98" s="329">
        <v>1</v>
      </c>
      <c r="R98" s="329">
        <v>1</v>
      </c>
      <c r="S98" s="329">
        <v>1</v>
      </c>
      <c r="T98" s="329">
        <v>1</v>
      </c>
      <c r="U98" s="329">
        <v>1</v>
      </c>
      <c r="V98" s="329">
        <v>1</v>
      </c>
      <c r="W98" s="329">
        <v>1</v>
      </c>
      <c r="X98" s="329">
        <v>1</v>
      </c>
      <c r="Y98" s="62">
        <f>2606/2606*1</f>
        <v>1</v>
      </c>
      <c r="Z98" s="329">
        <f>Y98/S98</f>
        <v>1</v>
      </c>
      <c r="AA98" s="62">
        <f>235/235*1</f>
        <v>1</v>
      </c>
      <c r="AB98" s="329">
        <f>AA98/T98</f>
        <v>1</v>
      </c>
      <c r="AC98" s="325"/>
      <c r="AD98" s="325" t="s">
        <v>491</v>
      </c>
      <c r="AE98" s="325"/>
      <c r="AF98" s="326">
        <v>1108</v>
      </c>
      <c r="AG98" s="326" t="s">
        <v>493</v>
      </c>
      <c r="AH98" s="325" t="s">
        <v>494</v>
      </c>
      <c r="AI98" s="103">
        <v>2894137476</v>
      </c>
      <c r="AJ98" s="329" t="s">
        <v>888</v>
      </c>
      <c r="AK98" s="329" t="s">
        <v>888</v>
      </c>
      <c r="AL98" s="332" t="s">
        <v>777</v>
      </c>
      <c r="AM98" s="332" t="s">
        <v>777</v>
      </c>
      <c r="AN98" s="332" t="s">
        <v>777</v>
      </c>
      <c r="AO98" s="332" t="s">
        <v>777</v>
      </c>
      <c r="AP98" s="332" t="s">
        <v>777</v>
      </c>
      <c r="AQ98" s="332" t="s">
        <v>777</v>
      </c>
      <c r="AR98" s="332" t="s">
        <v>777</v>
      </c>
      <c r="AS98" s="332" t="s">
        <v>777</v>
      </c>
      <c r="AT98" s="332" t="s">
        <v>777</v>
      </c>
      <c r="AU98" s="332" t="s">
        <v>777</v>
      </c>
      <c r="AV98" s="332" t="s">
        <v>777</v>
      </c>
      <c r="AW98" s="332" t="s">
        <v>777</v>
      </c>
      <c r="AX98" s="332" t="s">
        <v>777</v>
      </c>
      <c r="AY98" s="332" t="s">
        <v>777</v>
      </c>
      <c r="AZ98" s="332" t="s">
        <v>777</v>
      </c>
      <c r="BA98" s="329" t="s">
        <v>777</v>
      </c>
      <c r="BB98" s="329" t="s">
        <v>777</v>
      </c>
      <c r="BC98" s="329" t="s">
        <v>777</v>
      </c>
      <c r="BD98" s="332" t="s">
        <v>777</v>
      </c>
      <c r="BE98" s="332" t="s">
        <v>777</v>
      </c>
      <c r="BF98" s="59"/>
    </row>
    <row r="99" spans="1:58" s="167" customFormat="1" ht="200.1" customHeight="1">
      <c r="A99" s="378">
        <v>84</v>
      </c>
      <c r="B99" s="49" t="s">
        <v>995</v>
      </c>
      <c r="C99" s="333" t="s">
        <v>600</v>
      </c>
      <c r="D99" s="326" t="s">
        <v>473</v>
      </c>
      <c r="E99" s="333" t="s">
        <v>459</v>
      </c>
      <c r="F99" s="333" t="s">
        <v>802</v>
      </c>
      <c r="G99" s="326" t="s">
        <v>765</v>
      </c>
      <c r="H99" s="326" t="s">
        <v>462</v>
      </c>
      <c r="I99" s="326" t="s">
        <v>467</v>
      </c>
      <c r="J99" s="326" t="s">
        <v>1395</v>
      </c>
      <c r="K99" s="326" t="s">
        <v>1396</v>
      </c>
      <c r="L99" s="648" t="s">
        <v>1397</v>
      </c>
      <c r="M99" s="649">
        <v>42736</v>
      </c>
      <c r="N99" s="77">
        <v>43982</v>
      </c>
      <c r="O99" s="326" t="s">
        <v>634</v>
      </c>
      <c r="P99" s="326" t="s">
        <v>635</v>
      </c>
      <c r="Q99" s="329">
        <v>1</v>
      </c>
      <c r="R99" s="329">
        <v>1</v>
      </c>
      <c r="S99" s="329">
        <v>1</v>
      </c>
      <c r="T99" s="329">
        <v>1</v>
      </c>
      <c r="U99" s="326"/>
      <c r="V99" s="326"/>
      <c r="W99" s="329">
        <v>1</v>
      </c>
      <c r="X99" s="329">
        <v>1</v>
      </c>
      <c r="Y99" s="329">
        <v>1</v>
      </c>
      <c r="Z99" s="62">
        <f t="shared" ref="Z99:Z100" si="19">+Y99/S99</f>
        <v>1</v>
      </c>
      <c r="AA99" s="329">
        <v>1</v>
      </c>
      <c r="AB99" s="62">
        <f>+AA99/T99</f>
        <v>1</v>
      </c>
      <c r="AC99" s="325" t="s">
        <v>151</v>
      </c>
      <c r="AD99" s="325" t="s">
        <v>518</v>
      </c>
      <c r="AE99" s="325"/>
      <c r="AF99" s="326" t="s">
        <v>532</v>
      </c>
      <c r="AG99" s="326" t="s">
        <v>533</v>
      </c>
      <c r="AH99" s="325" t="s">
        <v>899</v>
      </c>
      <c r="AI99" s="105">
        <f>12557000000-730000000</f>
        <v>11827000000</v>
      </c>
      <c r="AJ99" s="326" t="s">
        <v>467</v>
      </c>
      <c r="AK99" s="326" t="s">
        <v>467</v>
      </c>
      <c r="AL99" s="332" t="s">
        <v>777</v>
      </c>
      <c r="AM99" s="332" t="s">
        <v>777</v>
      </c>
      <c r="AN99" s="332" t="s">
        <v>777</v>
      </c>
      <c r="AO99" s="332" t="s">
        <v>777</v>
      </c>
      <c r="AP99" s="332" t="s">
        <v>777</v>
      </c>
      <c r="AQ99" s="332" t="s">
        <v>777</v>
      </c>
      <c r="AR99" s="332" t="s">
        <v>777</v>
      </c>
      <c r="AS99" s="332" t="s">
        <v>777</v>
      </c>
      <c r="AT99" s="332" t="s">
        <v>777</v>
      </c>
      <c r="AU99" s="332" t="s">
        <v>777</v>
      </c>
      <c r="AV99" s="332" t="s">
        <v>777</v>
      </c>
      <c r="AW99" s="332" t="s">
        <v>777</v>
      </c>
      <c r="AX99" s="332" t="s">
        <v>777</v>
      </c>
      <c r="AY99" s="332" t="s">
        <v>777</v>
      </c>
      <c r="AZ99" s="332" t="s">
        <v>777</v>
      </c>
      <c r="BA99" s="49" t="s">
        <v>777</v>
      </c>
      <c r="BB99" s="49" t="s">
        <v>777</v>
      </c>
      <c r="BC99" s="49" t="s">
        <v>777</v>
      </c>
      <c r="BD99" s="332" t="s">
        <v>777</v>
      </c>
      <c r="BE99" s="332" t="s">
        <v>777</v>
      </c>
      <c r="BF99" s="59"/>
    </row>
    <row r="100" spans="1:58" s="167" customFormat="1" ht="200.1" customHeight="1">
      <c r="A100" s="378">
        <v>85</v>
      </c>
      <c r="B100" s="49" t="s">
        <v>997</v>
      </c>
      <c r="C100" s="333" t="s">
        <v>603</v>
      </c>
      <c r="D100" s="326" t="s">
        <v>468</v>
      </c>
      <c r="E100" s="333" t="s">
        <v>459</v>
      </c>
      <c r="F100" s="333" t="s">
        <v>860</v>
      </c>
      <c r="G100" s="326" t="s">
        <v>765</v>
      </c>
      <c r="H100" s="326" t="s">
        <v>462</v>
      </c>
      <c r="I100" s="326" t="s">
        <v>467</v>
      </c>
      <c r="J100" s="326" t="s">
        <v>1395</v>
      </c>
      <c r="K100" s="326" t="s">
        <v>1396</v>
      </c>
      <c r="L100" s="648" t="s">
        <v>1397</v>
      </c>
      <c r="M100" s="649">
        <v>42736</v>
      </c>
      <c r="N100" s="77">
        <v>43982</v>
      </c>
      <c r="O100" s="326" t="s">
        <v>629</v>
      </c>
      <c r="P100" s="326" t="s">
        <v>630</v>
      </c>
      <c r="Q100" s="329">
        <v>1</v>
      </c>
      <c r="R100" s="329">
        <v>1</v>
      </c>
      <c r="S100" s="329">
        <v>1</v>
      </c>
      <c r="T100" s="329">
        <v>1</v>
      </c>
      <c r="U100" s="329">
        <v>1</v>
      </c>
      <c r="V100" s="326">
        <v>100</v>
      </c>
      <c r="W100" s="329">
        <v>1</v>
      </c>
      <c r="X100" s="329">
        <v>1</v>
      </c>
      <c r="Y100" s="329">
        <v>1</v>
      </c>
      <c r="Z100" s="62">
        <f t="shared" si="19"/>
        <v>1</v>
      </c>
      <c r="AA100" s="329">
        <v>1</v>
      </c>
      <c r="AB100" s="67">
        <f t="shared" ref="AB100" si="20">+AA100/T100</f>
        <v>1</v>
      </c>
      <c r="AC100" s="325" t="s">
        <v>151</v>
      </c>
      <c r="AD100" s="325" t="s">
        <v>518</v>
      </c>
      <c r="AE100" s="325"/>
      <c r="AF100" s="326" t="s">
        <v>519</v>
      </c>
      <c r="AG100" s="326" t="s">
        <v>520</v>
      </c>
      <c r="AH100" s="325" t="s">
        <v>522</v>
      </c>
      <c r="AI100" s="103">
        <f>1159000000-152000000</f>
        <v>1007000000</v>
      </c>
      <c r="AJ100" s="326" t="s">
        <v>467</v>
      </c>
      <c r="AK100" s="326" t="s">
        <v>467</v>
      </c>
      <c r="AL100" s="332" t="s">
        <v>777</v>
      </c>
      <c r="AM100" s="332" t="s">
        <v>777</v>
      </c>
      <c r="AN100" s="332" t="s">
        <v>777</v>
      </c>
      <c r="AO100" s="332" t="s">
        <v>777</v>
      </c>
      <c r="AP100" s="332" t="s">
        <v>777</v>
      </c>
      <c r="AQ100" s="332" t="s">
        <v>777</v>
      </c>
      <c r="AR100" s="332" t="s">
        <v>777</v>
      </c>
      <c r="AS100" s="332" t="s">
        <v>777</v>
      </c>
      <c r="AT100" s="332" t="s">
        <v>777</v>
      </c>
      <c r="AU100" s="332" t="s">
        <v>777</v>
      </c>
      <c r="AV100" s="332" t="s">
        <v>777</v>
      </c>
      <c r="AW100" s="332" t="s">
        <v>777</v>
      </c>
      <c r="AX100" s="332" t="s">
        <v>777</v>
      </c>
      <c r="AY100" s="332" t="s">
        <v>777</v>
      </c>
      <c r="AZ100" s="332" t="s">
        <v>777</v>
      </c>
      <c r="BA100" s="49" t="s">
        <v>777</v>
      </c>
      <c r="BB100" s="49" t="s">
        <v>777</v>
      </c>
      <c r="BC100" s="49" t="s">
        <v>777</v>
      </c>
      <c r="BD100" s="332" t="s">
        <v>777</v>
      </c>
      <c r="BE100" s="332" t="s">
        <v>777</v>
      </c>
      <c r="BF100" s="59"/>
    </row>
    <row r="101" spans="1:58" s="167" customFormat="1" ht="200.1" customHeight="1">
      <c r="A101" s="378">
        <v>86</v>
      </c>
      <c r="B101" s="49" t="s">
        <v>1020</v>
      </c>
      <c r="C101" s="333" t="s">
        <v>603</v>
      </c>
      <c r="D101" s="326" t="s">
        <v>468</v>
      </c>
      <c r="E101" s="333" t="s">
        <v>933</v>
      </c>
      <c r="F101" s="333" t="s">
        <v>934</v>
      </c>
      <c r="G101" s="326" t="s">
        <v>766</v>
      </c>
      <c r="H101" s="326" t="s">
        <v>476</v>
      </c>
      <c r="I101" s="326" t="s">
        <v>467</v>
      </c>
      <c r="J101" s="326" t="s">
        <v>1345</v>
      </c>
      <c r="K101" s="326" t="s">
        <v>1346</v>
      </c>
      <c r="L101" s="648" t="s">
        <v>1347</v>
      </c>
      <c r="M101" s="128">
        <v>42856</v>
      </c>
      <c r="N101" s="327">
        <v>43982</v>
      </c>
      <c r="O101" s="326" t="s">
        <v>935</v>
      </c>
      <c r="P101" s="326" t="s">
        <v>682</v>
      </c>
      <c r="Q101" s="326">
        <v>1</v>
      </c>
      <c r="R101" s="326">
        <v>1</v>
      </c>
      <c r="S101" s="326">
        <v>1</v>
      </c>
      <c r="T101" s="326">
        <v>1</v>
      </c>
      <c r="U101" s="326">
        <v>1</v>
      </c>
      <c r="V101" s="62">
        <f>U101/Q101</f>
        <v>1</v>
      </c>
      <c r="W101" s="326">
        <v>1</v>
      </c>
      <c r="X101" s="62">
        <f>W101/Q101</f>
        <v>1</v>
      </c>
      <c r="Y101" s="326">
        <v>1</v>
      </c>
      <c r="Z101" s="62">
        <f>Y101/S101</f>
        <v>1</v>
      </c>
      <c r="AA101" s="331">
        <v>1</v>
      </c>
      <c r="AB101" s="329">
        <v>1</v>
      </c>
      <c r="AC101" s="223" t="s">
        <v>683</v>
      </c>
      <c r="AD101" s="223"/>
      <c r="AE101" s="223"/>
      <c r="AF101" s="326">
        <v>1102</v>
      </c>
      <c r="AG101" s="326" t="s">
        <v>565</v>
      </c>
      <c r="AH101" s="223" t="s">
        <v>566</v>
      </c>
      <c r="AI101" s="122">
        <v>375000000</v>
      </c>
      <c r="AJ101" s="326"/>
      <c r="AK101" s="122">
        <v>542000000</v>
      </c>
      <c r="AL101" s="332" t="s">
        <v>777</v>
      </c>
      <c r="AM101" s="332" t="s">
        <v>777</v>
      </c>
      <c r="AN101" s="332" t="s">
        <v>777</v>
      </c>
      <c r="AO101" s="332" t="s">
        <v>777</v>
      </c>
      <c r="AP101" s="332" t="s">
        <v>777</v>
      </c>
      <c r="AQ101" s="332" t="s">
        <v>777</v>
      </c>
      <c r="AR101" s="332" t="s">
        <v>777</v>
      </c>
      <c r="AS101" s="332" t="s">
        <v>777</v>
      </c>
      <c r="AT101" s="332" t="s">
        <v>777</v>
      </c>
      <c r="AU101" s="332" t="s">
        <v>777</v>
      </c>
      <c r="AV101" s="332" t="s">
        <v>777</v>
      </c>
      <c r="AW101" s="332" t="s">
        <v>777</v>
      </c>
      <c r="AX101" s="332" t="s">
        <v>777</v>
      </c>
      <c r="AY101" s="332" t="s">
        <v>777</v>
      </c>
      <c r="AZ101" s="332" t="s">
        <v>777</v>
      </c>
      <c r="BA101" s="122" t="s">
        <v>777</v>
      </c>
      <c r="BB101" s="122" t="s">
        <v>777</v>
      </c>
      <c r="BC101" s="122" t="s">
        <v>777</v>
      </c>
      <c r="BD101" s="332" t="s">
        <v>777</v>
      </c>
      <c r="BE101" s="332" t="s">
        <v>777</v>
      </c>
      <c r="BF101" s="268" t="s">
        <v>1348</v>
      </c>
    </row>
    <row r="102" spans="1:58" s="167" customFormat="1" ht="200.1" customHeight="1">
      <c r="A102" s="378">
        <v>87</v>
      </c>
      <c r="B102" s="49" t="s">
        <v>999</v>
      </c>
      <c r="C102" s="333" t="s">
        <v>603</v>
      </c>
      <c r="D102" s="326" t="s">
        <v>468</v>
      </c>
      <c r="E102" s="333" t="s">
        <v>459</v>
      </c>
      <c r="F102" s="333" t="s">
        <v>869</v>
      </c>
      <c r="G102" s="326" t="s">
        <v>765</v>
      </c>
      <c r="H102" s="326" t="s">
        <v>462</v>
      </c>
      <c r="I102" s="326" t="s">
        <v>467</v>
      </c>
      <c r="J102" s="326" t="s">
        <v>1395</v>
      </c>
      <c r="K102" s="326" t="s">
        <v>1396</v>
      </c>
      <c r="L102" s="648" t="s">
        <v>1397</v>
      </c>
      <c r="M102" s="649">
        <v>42736</v>
      </c>
      <c r="N102" s="77">
        <v>43982</v>
      </c>
      <c r="O102" s="326" t="s">
        <v>836</v>
      </c>
      <c r="P102" s="326" t="s">
        <v>633</v>
      </c>
      <c r="Q102" s="329">
        <v>1</v>
      </c>
      <c r="R102" s="329">
        <v>1</v>
      </c>
      <c r="S102" s="329">
        <v>1</v>
      </c>
      <c r="T102" s="329">
        <v>1</v>
      </c>
      <c r="U102" s="329">
        <v>1</v>
      </c>
      <c r="V102" s="329">
        <v>1</v>
      </c>
      <c r="W102" s="329">
        <v>1</v>
      </c>
      <c r="X102" s="329">
        <v>1</v>
      </c>
      <c r="Y102" s="329">
        <v>1</v>
      </c>
      <c r="Z102" s="62">
        <f>+Y102/S102</f>
        <v>1</v>
      </c>
      <c r="AA102" s="329">
        <v>1</v>
      </c>
      <c r="AB102" s="67">
        <f>+AA102/T102</f>
        <v>1</v>
      </c>
      <c r="AC102" s="325" t="s">
        <v>151</v>
      </c>
      <c r="AD102" s="325" t="s">
        <v>518</v>
      </c>
      <c r="AE102" s="325"/>
      <c r="AF102" s="326" t="s">
        <v>897</v>
      </c>
      <c r="AG102" s="326" t="s">
        <v>898</v>
      </c>
      <c r="AH102" s="325" t="s">
        <v>576</v>
      </c>
      <c r="AI102" s="78">
        <f>557000000-166000000</f>
        <v>391000000</v>
      </c>
      <c r="AJ102" s="326" t="s">
        <v>467</v>
      </c>
      <c r="AK102" s="326" t="s">
        <v>467</v>
      </c>
      <c r="AL102" s="332" t="s">
        <v>777</v>
      </c>
      <c r="AM102" s="332" t="s">
        <v>777</v>
      </c>
      <c r="AN102" s="332" t="s">
        <v>777</v>
      </c>
      <c r="AO102" s="332" t="s">
        <v>777</v>
      </c>
      <c r="AP102" s="332" t="s">
        <v>777</v>
      </c>
      <c r="AQ102" s="332" t="s">
        <v>777</v>
      </c>
      <c r="AR102" s="332" t="s">
        <v>777</v>
      </c>
      <c r="AS102" s="332" t="s">
        <v>777</v>
      </c>
      <c r="AT102" s="332" t="s">
        <v>777</v>
      </c>
      <c r="AU102" s="332" t="s">
        <v>777</v>
      </c>
      <c r="AV102" s="332" t="s">
        <v>777</v>
      </c>
      <c r="AW102" s="332" t="s">
        <v>777</v>
      </c>
      <c r="AX102" s="332" t="s">
        <v>777</v>
      </c>
      <c r="AY102" s="332" t="s">
        <v>777</v>
      </c>
      <c r="AZ102" s="332" t="s">
        <v>777</v>
      </c>
      <c r="BA102" s="49" t="s">
        <v>777</v>
      </c>
      <c r="BB102" s="49" t="s">
        <v>777</v>
      </c>
      <c r="BC102" s="49" t="s">
        <v>777</v>
      </c>
      <c r="BD102" s="332" t="s">
        <v>777</v>
      </c>
      <c r="BE102" s="332" t="s">
        <v>777</v>
      </c>
      <c r="BF102" s="59"/>
    </row>
    <row r="103" spans="1:58" s="167" customFormat="1" ht="200.1" customHeight="1">
      <c r="A103" s="378">
        <v>88</v>
      </c>
      <c r="B103" s="49" t="s">
        <v>1017</v>
      </c>
      <c r="C103" s="333" t="s">
        <v>599</v>
      </c>
      <c r="D103" s="326" t="s">
        <v>607</v>
      </c>
      <c r="E103" s="333" t="s">
        <v>454</v>
      </c>
      <c r="F103" s="333" t="s">
        <v>842</v>
      </c>
      <c r="G103" s="326" t="s">
        <v>759</v>
      </c>
      <c r="H103" s="326" t="s">
        <v>474</v>
      </c>
      <c r="I103" s="326" t="s">
        <v>467</v>
      </c>
      <c r="J103" s="326" t="s">
        <v>467</v>
      </c>
      <c r="K103" s="326" t="s">
        <v>1377</v>
      </c>
      <c r="L103" s="125" t="s">
        <v>1377</v>
      </c>
      <c r="M103" s="128">
        <v>42522</v>
      </c>
      <c r="N103" s="128">
        <v>43982</v>
      </c>
      <c r="O103" s="125" t="s">
        <v>732</v>
      </c>
      <c r="P103" s="125" t="s">
        <v>733</v>
      </c>
      <c r="Q103" s="127">
        <v>1</v>
      </c>
      <c r="R103" s="127">
        <v>1</v>
      </c>
      <c r="S103" s="127">
        <v>1</v>
      </c>
      <c r="T103" s="127">
        <v>1</v>
      </c>
      <c r="U103" s="125"/>
      <c r="V103" s="125" t="s">
        <v>1071</v>
      </c>
      <c r="W103" s="125">
        <v>316</v>
      </c>
      <c r="X103" s="125"/>
      <c r="Y103" s="125">
        <v>44</v>
      </c>
      <c r="Z103" s="126">
        <v>0.44</v>
      </c>
      <c r="AA103" s="125">
        <v>20</v>
      </c>
      <c r="AB103" s="329">
        <v>1</v>
      </c>
      <c r="AC103" s="325" t="s">
        <v>535</v>
      </c>
      <c r="AD103" s="325" t="s">
        <v>536</v>
      </c>
      <c r="AE103" s="325" t="s">
        <v>537</v>
      </c>
      <c r="AF103" s="326">
        <v>1130</v>
      </c>
      <c r="AG103" s="326" t="s">
        <v>538</v>
      </c>
      <c r="AH103" s="325" t="s">
        <v>541</v>
      </c>
      <c r="AI103" s="326" t="s">
        <v>542</v>
      </c>
      <c r="AJ103" s="326"/>
      <c r="AK103" s="326" t="s">
        <v>951</v>
      </c>
      <c r="AL103" s="332" t="s">
        <v>777</v>
      </c>
      <c r="AM103" s="332" t="s">
        <v>777</v>
      </c>
      <c r="AN103" s="332" t="s">
        <v>777</v>
      </c>
      <c r="AO103" s="332" t="s">
        <v>777</v>
      </c>
      <c r="AP103" s="332" t="s">
        <v>777</v>
      </c>
      <c r="AQ103" s="332" t="s">
        <v>777</v>
      </c>
      <c r="AR103" s="332" t="s">
        <v>777</v>
      </c>
      <c r="AS103" s="332" t="s">
        <v>777</v>
      </c>
      <c r="AT103" s="332" t="s">
        <v>777</v>
      </c>
      <c r="AU103" s="332" t="s">
        <v>777</v>
      </c>
      <c r="AV103" s="332" t="s">
        <v>777</v>
      </c>
      <c r="AW103" s="332" t="s">
        <v>777</v>
      </c>
      <c r="AX103" s="332" t="s">
        <v>777</v>
      </c>
      <c r="AY103" s="332" t="s">
        <v>777</v>
      </c>
      <c r="AZ103" s="332" t="s">
        <v>777</v>
      </c>
      <c r="BA103" s="332" t="s">
        <v>777</v>
      </c>
      <c r="BB103" s="332" t="s">
        <v>777</v>
      </c>
      <c r="BC103" s="332" t="s">
        <v>777</v>
      </c>
      <c r="BD103" s="332" t="s">
        <v>777</v>
      </c>
      <c r="BE103" s="332" t="s">
        <v>777</v>
      </c>
      <c r="BF103" s="326" t="s">
        <v>1371</v>
      </c>
    </row>
    <row r="104" spans="1:58" s="167" customFormat="1" ht="200.1" customHeight="1">
      <c r="A104" s="378">
        <v>89</v>
      </c>
      <c r="B104" s="49" t="s">
        <v>1014</v>
      </c>
      <c r="C104" s="333" t="s">
        <v>599</v>
      </c>
      <c r="D104" s="326" t="s">
        <v>607</v>
      </c>
      <c r="E104" s="333" t="s">
        <v>454</v>
      </c>
      <c r="F104" s="354" t="s">
        <v>843</v>
      </c>
      <c r="G104" s="326" t="s">
        <v>759</v>
      </c>
      <c r="H104" s="326" t="s">
        <v>474</v>
      </c>
      <c r="I104" s="326" t="s">
        <v>467</v>
      </c>
      <c r="J104" s="326" t="s">
        <v>1385</v>
      </c>
      <c r="K104" s="326" t="s">
        <v>1386</v>
      </c>
      <c r="L104" s="125" t="s">
        <v>1387</v>
      </c>
      <c r="M104" s="128">
        <v>42522</v>
      </c>
      <c r="N104" s="128">
        <v>43982</v>
      </c>
      <c r="O104" s="125" t="s">
        <v>484</v>
      </c>
      <c r="P104" s="125" t="s">
        <v>485</v>
      </c>
      <c r="Q104" s="125" t="s">
        <v>486</v>
      </c>
      <c r="R104" s="125"/>
      <c r="S104" s="125"/>
      <c r="T104" s="125"/>
      <c r="U104" s="199">
        <v>193</v>
      </c>
      <c r="V104" s="127">
        <v>0.1</v>
      </c>
      <c r="W104" s="200">
        <v>185</v>
      </c>
      <c r="X104" s="125"/>
      <c r="Y104" s="125">
        <v>247</v>
      </c>
      <c r="Z104" s="126"/>
      <c r="AA104" s="125">
        <v>51</v>
      </c>
      <c r="AB104" s="329">
        <v>1</v>
      </c>
      <c r="AC104" s="325" t="s">
        <v>535</v>
      </c>
      <c r="AD104" s="325" t="s">
        <v>536</v>
      </c>
      <c r="AE104" s="325" t="s">
        <v>537</v>
      </c>
      <c r="AF104" s="326">
        <v>1078</v>
      </c>
      <c r="AG104" s="326" t="s">
        <v>544</v>
      </c>
      <c r="AH104" s="325" t="s">
        <v>545</v>
      </c>
      <c r="AI104" s="326" t="s">
        <v>546</v>
      </c>
      <c r="AJ104" s="326"/>
      <c r="AK104" s="326" t="s">
        <v>952</v>
      </c>
      <c r="AL104" s="332" t="s">
        <v>777</v>
      </c>
      <c r="AM104" s="332" t="s">
        <v>777</v>
      </c>
      <c r="AN104" s="332" t="s">
        <v>777</v>
      </c>
      <c r="AO104" s="332" t="s">
        <v>777</v>
      </c>
      <c r="AP104" s="332" t="s">
        <v>777</v>
      </c>
      <c r="AQ104" s="332" t="s">
        <v>777</v>
      </c>
      <c r="AR104" s="332" t="s">
        <v>777</v>
      </c>
      <c r="AS104" s="332" t="s">
        <v>777</v>
      </c>
      <c r="AT104" s="332" t="s">
        <v>777</v>
      </c>
      <c r="AU104" s="332" t="s">
        <v>777</v>
      </c>
      <c r="AV104" s="332" t="s">
        <v>777</v>
      </c>
      <c r="AW104" s="332" t="s">
        <v>777</v>
      </c>
      <c r="AX104" s="332" t="s">
        <v>777</v>
      </c>
      <c r="AY104" s="332" t="s">
        <v>777</v>
      </c>
      <c r="AZ104" s="332" t="s">
        <v>777</v>
      </c>
      <c r="BA104" s="332" t="s">
        <v>777</v>
      </c>
      <c r="BB104" s="332" t="s">
        <v>777</v>
      </c>
      <c r="BC104" s="332" t="s">
        <v>777</v>
      </c>
      <c r="BD104" s="332" t="s">
        <v>777</v>
      </c>
      <c r="BE104" s="332" t="s">
        <v>777</v>
      </c>
      <c r="BF104" s="326" t="s">
        <v>1490</v>
      </c>
    </row>
    <row r="105" spans="1:58" s="167" customFormat="1" ht="200.1" customHeight="1">
      <c r="A105" s="378">
        <v>90</v>
      </c>
      <c r="B105" s="49" t="s">
        <v>1013</v>
      </c>
      <c r="C105" s="333" t="s">
        <v>599</v>
      </c>
      <c r="D105" s="326" t="s">
        <v>607</v>
      </c>
      <c r="E105" s="333" t="s">
        <v>454</v>
      </c>
      <c r="F105" s="333" t="s">
        <v>845</v>
      </c>
      <c r="G105" s="326" t="s">
        <v>759</v>
      </c>
      <c r="H105" s="326" t="s">
        <v>472</v>
      </c>
      <c r="I105" s="326" t="s">
        <v>467</v>
      </c>
      <c r="J105" s="326" t="s">
        <v>1195</v>
      </c>
      <c r="K105" s="326" t="s">
        <v>1196</v>
      </c>
      <c r="L105" s="125" t="s">
        <v>1197</v>
      </c>
      <c r="M105" s="128">
        <v>42522</v>
      </c>
      <c r="N105" s="327">
        <v>43981</v>
      </c>
      <c r="O105" s="326" t="s">
        <v>662</v>
      </c>
      <c r="P105" s="326" t="s">
        <v>663</v>
      </c>
      <c r="Q105" s="329">
        <v>1</v>
      </c>
      <c r="R105" s="329">
        <v>1</v>
      </c>
      <c r="S105" s="329">
        <v>1</v>
      </c>
      <c r="T105" s="329">
        <v>1</v>
      </c>
      <c r="U105" s="326" t="s">
        <v>1060</v>
      </c>
      <c r="V105" s="326" t="s">
        <v>1060</v>
      </c>
      <c r="W105" s="326">
        <v>5.0640000000000001</v>
      </c>
      <c r="X105" s="329">
        <v>1</v>
      </c>
      <c r="Y105" s="326">
        <v>544</v>
      </c>
      <c r="Z105" s="329">
        <v>1</v>
      </c>
      <c r="AA105" s="484">
        <v>1034</v>
      </c>
      <c r="AB105" s="483">
        <v>1</v>
      </c>
      <c r="AC105" s="325" t="s">
        <v>535</v>
      </c>
      <c r="AD105" s="325" t="s">
        <v>536</v>
      </c>
      <c r="AE105" s="325"/>
      <c r="AF105" s="326">
        <v>1023</v>
      </c>
      <c r="AG105" s="326" t="s">
        <v>543</v>
      </c>
      <c r="AH105" s="325" t="s">
        <v>661</v>
      </c>
      <c r="AI105" s="326">
        <v>67</v>
      </c>
      <c r="AJ105" s="326"/>
      <c r="AK105" s="326"/>
      <c r="AL105" s="332" t="s">
        <v>777</v>
      </c>
      <c r="AM105" s="332" t="s">
        <v>777</v>
      </c>
      <c r="AN105" s="332" t="s">
        <v>777</v>
      </c>
      <c r="AO105" s="332" t="s">
        <v>777</v>
      </c>
      <c r="AP105" s="332" t="s">
        <v>777</v>
      </c>
      <c r="AQ105" s="332" t="s">
        <v>777</v>
      </c>
      <c r="AR105" s="332" t="s">
        <v>777</v>
      </c>
      <c r="AS105" s="332" t="s">
        <v>777</v>
      </c>
      <c r="AT105" s="332" t="s">
        <v>777</v>
      </c>
      <c r="AU105" s="332" t="s">
        <v>777</v>
      </c>
      <c r="AV105" s="332" t="s">
        <v>777</v>
      </c>
      <c r="AW105" s="332" t="s">
        <v>777</v>
      </c>
      <c r="AX105" s="332" t="s">
        <v>777</v>
      </c>
      <c r="AY105" s="332" t="s">
        <v>777</v>
      </c>
      <c r="AZ105" s="332" t="s">
        <v>777</v>
      </c>
      <c r="BA105" s="49" t="s">
        <v>777</v>
      </c>
      <c r="BB105" s="49" t="s">
        <v>777</v>
      </c>
      <c r="BC105" s="49" t="s">
        <v>777</v>
      </c>
      <c r="BD105" s="332" t="s">
        <v>777</v>
      </c>
      <c r="BE105" s="332" t="s">
        <v>777</v>
      </c>
      <c r="BF105" s="326" t="s">
        <v>1179</v>
      </c>
    </row>
    <row r="106" spans="1:58" s="167" customFormat="1" ht="200.1" customHeight="1">
      <c r="A106" s="378">
        <v>91</v>
      </c>
      <c r="B106" s="49" t="s">
        <v>1029</v>
      </c>
      <c r="C106" s="333" t="s">
        <v>599</v>
      </c>
      <c r="D106" s="326" t="s">
        <v>458</v>
      </c>
      <c r="E106" s="333" t="s">
        <v>454</v>
      </c>
      <c r="F106" s="333" t="s">
        <v>848</v>
      </c>
      <c r="G106" s="326" t="s">
        <v>760</v>
      </c>
      <c r="H106" s="326" t="s">
        <v>455</v>
      </c>
      <c r="I106" s="326" t="s">
        <v>467</v>
      </c>
      <c r="J106" s="326" t="s">
        <v>1118</v>
      </c>
      <c r="K106" s="326">
        <v>3208238377</v>
      </c>
      <c r="L106" s="648" t="s">
        <v>1119</v>
      </c>
      <c r="M106" s="128">
        <v>42522</v>
      </c>
      <c r="N106" s="327">
        <v>43982</v>
      </c>
      <c r="O106" s="326" t="s">
        <v>734</v>
      </c>
      <c r="P106" s="326" t="s">
        <v>735</v>
      </c>
      <c r="Q106" s="329">
        <v>1</v>
      </c>
      <c r="R106" s="329">
        <v>1</v>
      </c>
      <c r="S106" s="329">
        <v>1</v>
      </c>
      <c r="T106" s="329">
        <v>1</v>
      </c>
      <c r="U106" s="326">
        <v>698</v>
      </c>
      <c r="V106" s="329">
        <v>1</v>
      </c>
      <c r="W106" s="329">
        <v>1</v>
      </c>
      <c r="X106" s="329">
        <v>1</v>
      </c>
      <c r="Y106" s="62">
        <f>2606/2606*1</f>
        <v>1</v>
      </c>
      <c r="Z106" s="329">
        <f>Y106/S106</f>
        <v>1</v>
      </c>
      <c r="AA106" s="62">
        <f>400/400*1</f>
        <v>1</v>
      </c>
      <c r="AB106" s="329">
        <f>AA106/T106</f>
        <v>1</v>
      </c>
      <c r="AC106" s="325"/>
      <c r="AD106" s="325" t="s">
        <v>491</v>
      </c>
      <c r="AE106" s="325"/>
      <c r="AF106" s="326">
        <v>1108</v>
      </c>
      <c r="AG106" s="326" t="s">
        <v>493</v>
      </c>
      <c r="AH106" s="325" t="s">
        <v>947</v>
      </c>
      <c r="AI106" s="95">
        <v>7560978391</v>
      </c>
      <c r="AJ106" s="329" t="s">
        <v>888</v>
      </c>
      <c r="AK106" s="329" t="s">
        <v>888</v>
      </c>
      <c r="AL106" s="332" t="s">
        <v>777</v>
      </c>
      <c r="AM106" s="332" t="s">
        <v>777</v>
      </c>
      <c r="AN106" s="332" t="s">
        <v>777</v>
      </c>
      <c r="AO106" s="332" t="s">
        <v>777</v>
      </c>
      <c r="AP106" s="332" t="s">
        <v>777</v>
      </c>
      <c r="AQ106" s="332" t="s">
        <v>777</v>
      </c>
      <c r="AR106" s="332" t="s">
        <v>777</v>
      </c>
      <c r="AS106" s="332" t="s">
        <v>777</v>
      </c>
      <c r="AT106" s="332" t="s">
        <v>777</v>
      </c>
      <c r="AU106" s="332" t="s">
        <v>777</v>
      </c>
      <c r="AV106" s="332" t="s">
        <v>777</v>
      </c>
      <c r="AW106" s="332" t="s">
        <v>777</v>
      </c>
      <c r="AX106" s="332" t="s">
        <v>777</v>
      </c>
      <c r="AY106" s="332" t="s">
        <v>777</v>
      </c>
      <c r="AZ106" s="332" t="s">
        <v>777</v>
      </c>
      <c r="BA106" s="329" t="s">
        <v>777</v>
      </c>
      <c r="BB106" s="329" t="s">
        <v>777</v>
      </c>
      <c r="BC106" s="329" t="s">
        <v>777</v>
      </c>
      <c r="BD106" s="332" t="s">
        <v>777</v>
      </c>
      <c r="BE106" s="332" t="s">
        <v>777</v>
      </c>
      <c r="BF106" s="59"/>
    </row>
    <row r="107" spans="1:58" s="167" customFormat="1" ht="200.1" customHeight="1">
      <c r="A107" s="378">
        <v>92</v>
      </c>
      <c r="B107" s="49" t="s">
        <v>1018</v>
      </c>
      <c r="C107" s="333" t="s">
        <v>599</v>
      </c>
      <c r="D107" s="326" t="s">
        <v>610</v>
      </c>
      <c r="E107" s="333" t="s">
        <v>454</v>
      </c>
      <c r="F107" s="333" t="s">
        <v>852</v>
      </c>
      <c r="G107" s="326" t="s">
        <v>759</v>
      </c>
      <c r="H107" s="326" t="s">
        <v>472</v>
      </c>
      <c r="I107" s="326" t="s">
        <v>467</v>
      </c>
      <c r="J107" s="326"/>
      <c r="K107" s="326"/>
      <c r="L107" s="125"/>
      <c r="M107" s="128">
        <v>42522</v>
      </c>
      <c r="N107" s="327">
        <v>43981</v>
      </c>
      <c r="O107" s="326" t="s">
        <v>674</v>
      </c>
      <c r="P107" s="326" t="s">
        <v>675</v>
      </c>
      <c r="Q107" s="329">
        <v>1</v>
      </c>
      <c r="R107" s="329">
        <v>1</v>
      </c>
      <c r="S107" s="329">
        <v>1</v>
      </c>
      <c r="T107" s="329">
        <v>1</v>
      </c>
      <c r="U107" s="326">
        <v>695</v>
      </c>
      <c r="V107" s="67">
        <v>0.878</v>
      </c>
      <c r="W107" s="326">
        <v>46</v>
      </c>
      <c r="X107" s="326">
        <v>8.6999999999999993</v>
      </c>
      <c r="Y107" s="326" t="s">
        <v>1060</v>
      </c>
      <c r="Z107" s="326" t="s">
        <v>1060</v>
      </c>
      <c r="AA107" s="484">
        <v>1225</v>
      </c>
      <c r="AB107" s="483">
        <v>1</v>
      </c>
      <c r="AC107" s="325"/>
      <c r="AD107" s="325" t="s">
        <v>536</v>
      </c>
      <c r="AE107" s="325"/>
      <c r="AF107" s="326">
        <v>1023</v>
      </c>
      <c r="AG107" s="326" t="s">
        <v>543</v>
      </c>
      <c r="AH107" s="325" t="s">
        <v>673</v>
      </c>
      <c r="AI107" s="326">
        <v>155</v>
      </c>
      <c r="AJ107" s="326"/>
      <c r="AK107" s="326"/>
      <c r="AL107" s="332" t="s">
        <v>777</v>
      </c>
      <c r="AM107" s="332" t="s">
        <v>777</v>
      </c>
      <c r="AN107" s="332" t="s">
        <v>777</v>
      </c>
      <c r="AO107" s="332" t="s">
        <v>777</v>
      </c>
      <c r="AP107" s="332" t="s">
        <v>777</v>
      </c>
      <c r="AQ107" s="332" t="s">
        <v>777</v>
      </c>
      <c r="AR107" s="332" t="s">
        <v>777</v>
      </c>
      <c r="AS107" s="332" t="s">
        <v>777</v>
      </c>
      <c r="AT107" s="332" t="s">
        <v>777</v>
      </c>
      <c r="AU107" s="332" t="s">
        <v>777</v>
      </c>
      <c r="AV107" s="332" t="s">
        <v>777</v>
      </c>
      <c r="AW107" s="332" t="s">
        <v>777</v>
      </c>
      <c r="AX107" s="332" t="s">
        <v>777</v>
      </c>
      <c r="AY107" s="332" t="s">
        <v>777</v>
      </c>
      <c r="AZ107" s="332" t="s">
        <v>777</v>
      </c>
      <c r="BA107" s="49" t="s">
        <v>777</v>
      </c>
      <c r="BB107" s="49" t="s">
        <v>777</v>
      </c>
      <c r="BC107" s="49" t="s">
        <v>777</v>
      </c>
      <c r="BD107" s="332" t="s">
        <v>777</v>
      </c>
      <c r="BE107" s="332" t="s">
        <v>777</v>
      </c>
      <c r="BF107" s="326" t="s">
        <v>1206</v>
      </c>
    </row>
    <row r="108" spans="1:58" s="167" customFormat="1" ht="200.1" customHeight="1">
      <c r="A108" s="378">
        <v>93</v>
      </c>
      <c r="B108" s="49" t="s">
        <v>1032</v>
      </c>
      <c r="C108" s="333" t="s">
        <v>598</v>
      </c>
      <c r="D108" s="326" t="s">
        <v>748</v>
      </c>
      <c r="E108" s="333" t="s">
        <v>454</v>
      </c>
      <c r="F108" s="333" t="s">
        <v>855</v>
      </c>
      <c r="G108" s="326" t="s">
        <v>760</v>
      </c>
      <c r="H108" s="326" t="s">
        <v>455</v>
      </c>
      <c r="I108" s="326" t="s">
        <v>467</v>
      </c>
      <c r="J108" s="326" t="s">
        <v>1118</v>
      </c>
      <c r="K108" s="326">
        <v>3208238377</v>
      </c>
      <c r="L108" s="648" t="s">
        <v>1119</v>
      </c>
      <c r="M108" s="128">
        <v>42522</v>
      </c>
      <c r="N108" s="327">
        <v>43982</v>
      </c>
      <c r="O108" s="326" t="s">
        <v>750</v>
      </c>
      <c r="P108" s="326" t="s">
        <v>755</v>
      </c>
      <c r="Q108" s="329">
        <v>1</v>
      </c>
      <c r="R108" s="329">
        <v>1</v>
      </c>
      <c r="S108" s="329">
        <v>1</v>
      </c>
      <c r="T108" s="329">
        <v>1</v>
      </c>
      <c r="U108" s="329">
        <v>1</v>
      </c>
      <c r="V108" s="329">
        <v>1</v>
      </c>
      <c r="W108" s="329">
        <v>1</v>
      </c>
      <c r="X108" s="326">
        <v>100</v>
      </c>
      <c r="Y108" s="62">
        <f>2606/2606*1</f>
        <v>1</v>
      </c>
      <c r="Z108" s="329">
        <f>Y108/S108</f>
        <v>1</v>
      </c>
      <c r="AA108" s="62">
        <f>508/508*1</f>
        <v>1</v>
      </c>
      <c r="AB108" s="329">
        <f>AA108/T108</f>
        <v>1</v>
      </c>
      <c r="AC108" s="325"/>
      <c r="AD108" s="325" t="s">
        <v>491</v>
      </c>
      <c r="AE108" s="325"/>
      <c r="AF108" s="326">
        <v>1108</v>
      </c>
      <c r="AG108" s="326" t="s">
        <v>493</v>
      </c>
      <c r="AH108" s="325" t="s">
        <v>580</v>
      </c>
      <c r="AI108" s="95">
        <v>35652684822</v>
      </c>
      <c r="AJ108" s="329" t="s">
        <v>888</v>
      </c>
      <c r="AK108" s="329" t="s">
        <v>888</v>
      </c>
      <c r="AL108" s="332" t="s">
        <v>777</v>
      </c>
      <c r="AM108" s="332" t="s">
        <v>777</v>
      </c>
      <c r="AN108" s="332" t="s">
        <v>777</v>
      </c>
      <c r="AO108" s="332" t="s">
        <v>777</v>
      </c>
      <c r="AP108" s="332" t="s">
        <v>777</v>
      </c>
      <c r="AQ108" s="332" t="s">
        <v>777</v>
      </c>
      <c r="AR108" s="332" t="s">
        <v>777</v>
      </c>
      <c r="AS108" s="332" t="s">
        <v>777</v>
      </c>
      <c r="AT108" s="332" t="s">
        <v>777</v>
      </c>
      <c r="AU108" s="332" t="s">
        <v>777</v>
      </c>
      <c r="AV108" s="332" t="s">
        <v>777</v>
      </c>
      <c r="AW108" s="332" t="s">
        <v>777</v>
      </c>
      <c r="AX108" s="332" t="s">
        <v>777</v>
      </c>
      <c r="AY108" s="332" t="s">
        <v>777</v>
      </c>
      <c r="AZ108" s="332" t="s">
        <v>777</v>
      </c>
      <c r="BA108" s="329" t="s">
        <v>777</v>
      </c>
      <c r="BB108" s="329" t="s">
        <v>777</v>
      </c>
      <c r="BC108" s="329" t="s">
        <v>777</v>
      </c>
      <c r="BD108" s="332" t="s">
        <v>777</v>
      </c>
      <c r="BE108" s="332" t="s">
        <v>777</v>
      </c>
      <c r="BF108" s="59"/>
    </row>
    <row r="109" spans="1:58" s="167" customFormat="1" ht="200.1" customHeight="1">
      <c r="A109" s="378">
        <v>94</v>
      </c>
      <c r="B109" s="326" t="s">
        <v>1007</v>
      </c>
      <c r="C109" s="113" t="s">
        <v>598</v>
      </c>
      <c r="D109" s="113" t="s">
        <v>463</v>
      </c>
      <c r="E109" s="113" t="s">
        <v>454</v>
      </c>
      <c r="F109" s="113" t="s">
        <v>594</v>
      </c>
      <c r="G109" s="113" t="s">
        <v>762</v>
      </c>
      <c r="H109" s="114" t="s">
        <v>464</v>
      </c>
      <c r="I109" s="114" t="s">
        <v>467</v>
      </c>
      <c r="J109" s="394" t="s">
        <v>777</v>
      </c>
      <c r="K109" s="398" t="s">
        <v>777</v>
      </c>
      <c r="L109" s="651" t="s">
        <v>777</v>
      </c>
      <c r="M109" s="652">
        <v>42736</v>
      </c>
      <c r="N109" s="115">
        <v>43981</v>
      </c>
      <c r="O109" s="113" t="s">
        <v>943</v>
      </c>
      <c r="P109" s="113" t="s">
        <v>944</v>
      </c>
      <c r="Q109" s="62">
        <v>1</v>
      </c>
      <c r="R109" s="62">
        <v>1</v>
      </c>
      <c r="S109" s="62">
        <v>1</v>
      </c>
      <c r="T109" s="62">
        <v>1</v>
      </c>
      <c r="U109" s="62">
        <v>1</v>
      </c>
      <c r="V109" s="62">
        <v>1</v>
      </c>
      <c r="W109" s="62">
        <v>1</v>
      </c>
      <c r="X109" s="116">
        <v>1</v>
      </c>
      <c r="Y109" s="62">
        <v>1</v>
      </c>
      <c r="Z109" s="117">
        <f>+Y109/S109</f>
        <v>1</v>
      </c>
      <c r="AA109" s="62">
        <v>1</v>
      </c>
      <c r="AB109" s="117">
        <f t="shared" ref="AB109" si="21">+AA109/T109</f>
        <v>1</v>
      </c>
      <c r="AC109" s="113" t="s">
        <v>796</v>
      </c>
      <c r="AD109" s="113" t="s">
        <v>799</v>
      </c>
      <c r="AE109" s="113" t="s">
        <v>800</v>
      </c>
      <c r="AF109" s="114">
        <v>1049</v>
      </c>
      <c r="AG109" s="113" t="s">
        <v>801</v>
      </c>
      <c r="AH109" s="113" t="s">
        <v>894</v>
      </c>
      <c r="AI109" s="95">
        <v>304714554378</v>
      </c>
      <c r="AJ109" s="118">
        <v>4.5366743293356205E-3</v>
      </c>
      <c r="AK109" s="119">
        <v>1382390696.6216156</v>
      </c>
      <c r="AL109" s="332" t="s">
        <v>777</v>
      </c>
      <c r="AM109" s="332" t="s">
        <v>777</v>
      </c>
      <c r="AN109" s="332" t="s">
        <v>777</v>
      </c>
      <c r="AO109" s="332" t="s">
        <v>777</v>
      </c>
      <c r="AP109" s="332" t="s">
        <v>777</v>
      </c>
      <c r="AQ109" s="332" t="s">
        <v>777</v>
      </c>
      <c r="AR109" s="332" t="s">
        <v>777</v>
      </c>
      <c r="AS109" s="332" t="s">
        <v>777</v>
      </c>
      <c r="AT109" s="332" t="s">
        <v>777</v>
      </c>
      <c r="AU109" s="332" t="s">
        <v>777</v>
      </c>
      <c r="AV109" s="332" t="s">
        <v>777</v>
      </c>
      <c r="AW109" s="332" t="s">
        <v>777</v>
      </c>
      <c r="AX109" s="332" t="s">
        <v>777</v>
      </c>
      <c r="AY109" s="332" t="s">
        <v>777</v>
      </c>
      <c r="AZ109" s="332" t="s">
        <v>777</v>
      </c>
      <c r="BA109" s="329" t="s">
        <v>777</v>
      </c>
      <c r="BB109" s="329" t="s">
        <v>777</v>
      </c>
      <c r="BC109" s="329" t="s">
        <v>777</v>
      </c>
      <c r="BD109" s="332" t="s">
        <v>777</v>
      </c>
      <c r="BE109" s="332" t="s">
        <v>777</v>
      </c>
      <c r="BF109" s="223" t="s">
        <v>1228</v>
      </c>
    </row>
    <row r="110" spans="1:58" s="167" customFormat="1" ht="200.1" customHeight="1">
      <c r="A110" s="378">
        <v>95</v>
      </c>
      <c r="B110" s="49" t="s">
        <v>1009</v>
      </c>
      <c r="C110" s="333" t="s">
        <v>602</v>
      </c>
      <c r="D110" s="326" t="s">
        <v>478</v>
      </c>
      <c r="E110" s="333" t="s">
        <v>470</v>
      </c>
      <c r="F110" s="333" t="s">
        <v>939</v>
      </c>
      <c r="G110" s="326" t="s">
        <v>764</v>
      </c>
      <c r="H110" s="326" t="s">
        <v>479</v>
      </c>
      <c r="I110" s="326" t="s">
        <v>467</v>
      </c>
      <c r="J110" s="326" t="s">
        <v>1279</v>
      </c>
      <c r="K110" s="326" t="s">
        <v>1280</v>
      </c>
      <c r="L110" s="653" t="s">
        <v>1281</v>
      </c>
      <c r="M110" s="128">
        <v>42522</v>
      </c>
      <c r="N110" s="327">
        <v>43981</v>
      </c>
      <c r="O110" s="333" t="s">
        <v>652</v>
      </c>
      <c r="P110" s="333" t="s">
        <v>653</v>
      </c>
      <c r="Q110" s="326">
        <v>1</v>
      </c>
      <c r="R110" s="326">
        <v>4</v>
      </c>
      <c r="S110" s="326">
        <v>3</v>
      </c>
      <c r="T110" s="326">
        <v>1</v>
      </c>
      <c r="U110" s="49">
        <v>1</v>
      </c>
      <c r="V110" s="329">
        <v>1</v>
      </c>
      <c r="W110" s="326">
        <v>4</v>
      </c>
      <c r="X110" s="329">
        <v>1</v>
      </c>
      <c r="Y110" s="326">
        <v>1</v>
      </c>
      <c r="Z110" s="329">
        <f>Y110/U110</f>
        <v>1</v>
      </c>
      <c r="AA110" s="125">
        <v>1</v>
      </c>
      <c r="AB110" s="127">
        <v>1</v>
      </c>
      <c r="AC110" s="333" t="s">
        <v>562</v>
      </c>
      <c r="AD110" s="333" t="s">
        <v>563</v>
      </c>
      <c r="AE110" s="223" t="s">
        <v>937</v>
      </c>
      <c r="AF110" s="326">
        <v>1004</v>
      </c>
      <c r="AG110" s="333" t="s">
        <v>564</v>
      </c>
      <c r="AH110" s="333" t="s">
        <v>940</v>
      </c>
      <c r="AI110" s="122">
        <v>21599000000</v>
      </c>
      <c r="AJ110" s="325"/>
      <c r="AK110" s="122">
        <v>20631000000</v>
      </c>
      <c r="AL110" s="332" t="s">
        <v>777</v>
      </c>
      <c r="AM110" s="332" t="s">
        <v>777</v>
      </c>
      <c r="AN110" s="332" t="s">
        <v>777</v>
      </c>
      <c r="AO110" s="332" t="s">
        <v>777</v>
      </c>
      <c r="AP110" s="332" t="s">
        <v>777</v>
      </c>
      <c r="AQ110" s="332" t="s">
        <v>777</v>
      </c>
      <c r="AR110" s="332" t="s">
        <v>777</v>
      </c>
      <c r="AS110" s="332" t="s">
        <v>777</v>
      </c>
      <c r="AT110" s="332" t="s">
        <v>777</v>
      </c>
      <c r="AU110" s="332" t="s">
        <v>777</v>
      </c>
      <c r="AV110" s="332" t="s">
        <v>777</v>
      </c>
      <c r="AW110" s="332" t="s">
        <v>777</v>
      </c>
      <c r="AX110" s="332" t="s">
        <v>777</v>
      </c>
      <c r="AY110" s="332" t="s">
        <v>777</v>
      </c>
      <c r="AZ110" s="332" t="s">
        <v>777</v>
      </c>
      <c r="BA110" s="49" t="s">
        <v>777</v>
      </c>
      <c r="BB110" s="49" t="s">
        <v>777</v>
      </c>
      <c r="BC110" s="49" t="s">
        <v>777</v>
      </c>
      <c r="BD110" s="332" t="s">
        <v>777</v>
      </c>
      <c r="BE110" s="332" t="s">
        <v>777</v>
      </c>
      <c r="BF110" s="59"/>
    </row>
    <row r="111" spans="1:58" s="167" customFormat="1" ht="200.1" customHeight="1">
      <c r="A111" s="378">
        <v>96</v>
      </c>
      <c r="B111" s="326" t="s">
        <v>1053</v>
      </c>
      <c r="C111" s="333" t="s">
        <v>597</v>
      </c>
      <c r="D111" s="326" t="s">
        <v>571</v>
      </c>
      <c r="E111" s="333" t="s">
        <v>583</v>
      </c>
      <c r="F111" s="333" t="s">
        <v>572</v>
      </c>
      <c r="G111" s="326" t="s">
        <v>758</v>
      </c>
      <c r="H111" s="326" t="s">
        <v>453</v>
      </c>
      <c r="I111" s="326" t="s">
        <v>467</v>
      </c>
      <c r="J111" s="326" t="s">
        <v>777</v>
      </c>
      <c r="K111" s="326" t="s">
        <v>777</v>
      </c>
      <c r="L111" s="125" t="s">
        <v>777</v>
      </c>
      <c r="M111" s="128">
        <v>42887</v>
      </c>
      <c r="N111" s="327">
        <v>43100</v>
      </c>
      <c r="O111" s="326" t="s">
        <v>573</v>
      </c>
      <c r="P111" s="326" t="s">
        <v>574</v>
      </c>
      <c r="Q111" s="326">
        <v>1</v>
      </c>
      <c r="R111" s="326" t="s">
        <v>777</v>
      </c>
      <c r="S111" s="326" t="s">
        <v>777</v>
      </c>
      <c r="T111" s="326" t="s">
        <v>777</v>
      </c>
      <c r="U111" s="326">
        <v>1</v>
      </c>
      <c r="V111" s="329">
        <v>1</v>
      </c>
      <c r="W111" s="333" t="s">
        <v>949</v>
      </c>
      <c r="X111" s="333" t="s">
        <v>949</v>
      </c>
      <c r="Y111" s="326" t="s">
        <v>949</v>
      </c>
      <c r="Z111" s="326" t="s">
        <v>949</v>
      </c>
      <c r="AA111" s="331" t="s">
        <v>777</v>
      </c>
      <c r="AB111" s="326" t="s">
        <v>1557</v>
      </c>
      <c r="AC111" s="326" t="s">
        <v>778</v>
      </c>
      <c r="AD111" s="326" t="s">
        <v>781</v>
      </c>
      <c r="AE111" s="326" t="s">
        <v>782</v>
      </c>
      <c r="AF111" s="326">
        <v>990</v>
      </c>
      <c r="AG111" s="326" t="s">
        <v>779</v>
      </c>
      <c r="AH111" s="326" t="s">
        <v>780</v>
      </c>
      <c r="AI111" s="122">
        <v>105000000</v>
      </c>
      <c r="AJ111" s="326"/>
      <c r="AK111" s="61"/>
      <c r="AL111" s="332" t="s">
        <v>777</v>
      </c>
      <c r="AM111" s="332" t="s">
        <v>777</v>
      </c>
      <c r="AN111" s="332" t="s">
        <v>777</v>
      </c>
      <c r="AO111" s="332" t="s">
        <v>777</v>
      </c>
      <c r="AP111" s="332" t="s">
        <v>777</v>
      </c>
      <c r="AQ111" s="332" t="s">
        <v>777</v>
      </c>
      <c r="AR111" s="332" t="s">
        <v>777</v>
      </c>
      <c r="AS111" s="332" t="s">
        <v>777</v>
      </c>
      <c r="AT111" s="332" t="s">
        <v>777</v>
      </c>
      <c r="AU111" s="332" t="s">
        <v>777</v>
      </c>
      <c r="AV111" s="332" t="s">
        <v>777</v>
      </c>
      <c r="AW111" s="332" t="s">
        <v>777</v>
      </c>
      <c r="AX111" s="332" t="s">
        <v>777</v>
      </c>
      <c r="AY111" s="332" t="s">
        <v>777</v>
      </c>
      <c r="AZ111" s="332" t="s">
        <v>777</v>
      </c>
      <c r="BA111" s="49" t="s">
        <v>777</v>
      </c>
      <c r="BB111" s="49" t="s">
        <v>777</v>
      </c>
      <c r="BC111" s="49" t="s">
        <v>777</v>
      </c>
      <c r="BD111" s="332" t="s">
        <v>777</v>
      </c>
      <c r="BE111" s="332" t="s">
        <v>777</v>
      </c>
      <c r="BF111" s="268"/>
    </row>
  </sheetData>
  <autoFilter ref="A10:BG55"/>
  <mergeCells count="72">
    <mergeCell ref="AC7:AE9"/>
    <mergeCell ref="AF7:AK9"/>
    <mergeCell ref="B9:B10"/>
    <mergeCell ref="A9:A10"/>
    <mergeCell ref="B7:AB8"/>
    <mergeCell ref="G1:AK6"/>
    <mergeCell ref="E2:F2"/>
    <mergeCell ref="E3:F3"/>
    <mergeCell ref="E4:F4"/>
    <mergeCell ref="G9:L9"/>
    <mergeCell ref="M9:N9"/>
    <mergeCell ref="O9:T9"/>
    <mergeCell ref="U9:AB9"/>
    <mergeCell ref="AS9:AT9"/>
    <mergeCell ref="AU9:AX9"/>
    <mergeCell ref="AY9:BE9"/>
    <mergeCell ref="AL7:BE8"/>
    <mergeCell ref="BF7:BF10"/>
    <mergeCell ref="AQ24:AQ27"/>
    <mergeCell ref="AR24:AR27"/>
    <mergeCell ref="AM24:AM27"/>
    <mergeCell ref="AL9:AM9"/>
    <mergeCell ref="AN9:AO9"/>
    <mergeCell ref="AP9:AR9"/>
    <mergeCell ref="BF24:BF27"/>
    <mergeCell ref="AU24:AU27"/>
    <mergeCell ref="AV24:AV27"/>
    <mergeCell ref="AW24:AW27"/>
    <mergeCell ref="AX24:AX27"/>
    <mergeCell ref="AY24:AY27"/>
    <mergeCell ref="AZ24:AZ27"/>
    <mergeCell ref="BA24:BA27"/>
    <mergeCell ref="BB24:BB27"/>
    <mergeCell ref="BC24:BC27"/>
    <mergeCell ref="BD24:BD27"/>
    <mergeCell ref="BE24:BE27"/>
    <mergeCell ref="BF28:BF29"/>
    <mergeCell ref="AU28:AU29"/>
    <mergeCell ref="AV28:AV29"/>
    <mergeCell ref="AW28:AW29"/>
    <mergeCell ref="AX28:AX29"/>
    <mergeCell ref="AY28:AY29"/>
    <mergeCell ref="AZ28:AZ29"/>
    <mergeCell ref="BA28:BA29"/>
    <mergeCell ref="BB28:BB29"/>
    <mergeCell ref="BC28:BC29"/>
    <mergeCell ref="BD28:BD29"/>
    <mergeCell ref="BE28:BE29"/>
    <mergeCell ref="A2:A8"/>
    <mergeCell ref="A24:A27"/>
    <mergeCell ref="A28:A29"/>
    <mergeCell ref="B5:D5"/>
    <mergeCell ref="B2:D2"/>
    <mergeCell ref="B3:D3"/>
    <mergeCell ref="B4:D4"/>
    <mergeCell ref="C9:E9"/>
    <mergeCell ref="AS24:AS27"/>
    <mergeCell ref="AT24:AT27"/>
    <mergeCell ref="AS28:AS29"/>
    <mergeCell ref="AT28:AT29"/>
    <mergeCell ref="E5:F5"/>
    <mergeCell ref="AL28:AL29"/>
    <mergeCell ref="AN28:AN29"/>
    <mergeCell ref="AO28:AO29"/>
    <mergeCell ref="AP28:AP29"/>
    <mergeCell ref="AQ28:AQ29"/>
    <mergeCell ref="AR28:AR29"/>
    <mergeCell ref="AM28:AM29"/>
    <mergeCell ref="AL24:AL27"/>
    <mergeCell ref="AN24:AN27"/>
    <mergeCell ref="AO24:AO27"/>
    <mergeCell ref="AP24:AP27"/>
  </mergeCells>
  <conditionalFormatting sqref="AH11">
    <cfRule type="duplicateValues" dxfId="40" priority="64"/>
    <cfRule type="duplicateValues" dxfId="39" priority="65"/>
  </conditionalFormatting>
  <conditionalFormatting sqref="AH12">
    <cfRule type="duplicateValues" dxfId="38" priority="62"/>
    <cfRule type="duplicateValues" dxfId="37" priority="63"/>
  </conditionalFormatting>
  <conditionalFormatting sqref="AH15">
    <cfRule type="duplicateValues" dxfId="36" priority="61" stopIfTrue="1"/>
  </conditionalFormatting>
  <conditionalFormatting sqref="AJ15">
    <cfRule type="duplicateValues" dxfId="35" priority="60" stopIfTrue="1"/>
  </conditionalFormatting>
  <conditionalFormatting sqref="AI15">
    <cfRule type="duplicateValues" dxfId="34" priority="59" stopIfTrue="1"/>
  </conditionalFormatting>
  <conditionalFormatting sqref="AJ16">
    <cfRule type="duplicateValues" dxfId="33" priority="58" stopIfTrue="1"/>
  </conditionalFormatting>
  <conditionalFormatting sqref="AI16">
    <cfRule type="duplicateValues" dxfId="32" priority="57" stopIfTrue="1"/>
  </conditionalFormatting>
  <conditionalFormatting sqref="AI17">
    <cfRule type="duplicateValues" dxfId="31" priority="56" stopIfTrue="1"/>
  </conditionalFormatting>
  <conditionalFormatting sqref="AJ17">
    <cfRule type="duplicateValues" dxfId="30" priority="55" stopIfTrue="1"/>
  </conditionalFormatting>
  <conditionalFormatting sqref="AK15:AL15">
    <cfRule type="duplicateValues" dxfId="29" priority="84" stopIfTrue="1"/>
  </conditionalFormatting>
  <conditionalFormatting sqref="AK16">
    <cfRule type="duplicateValues" dxfId="28" priority="85" stopIfTrue="1"/>
  </conditionalFormatting>
  <conditionalFormatting sqref="AK17">
    <cfRule type="duplicateValues" dxfId="27" priority="86" stopIfTrue="1"/>
  </conditionalFormatting>
  <conditionalFormatting sqref="AI68">
    <cfRule type="duplicateValues" dxfId="26" priority="40" stopIfTrue="1"/>
  </conditionalFormatting>
  <conditionalFormatting sqref="AI68">
    <cfRule type="duplicateValues" dxfId="25" priority="39" stopIfTrue="1"/>
  </conditionalFormatting>
  <conditionalFormatting sqref="AI74">
    <cfRule type="duplicateValues" dxfId="24" priority="38" stopIfTrue="1"/>
  </conditionalFormatting>
  <conditionalFormatting sqref="AI74">
    <cfRule type="duplicateValues" dxfId="23" priority="37" stopIfTrue="1"/>
  </conditionalFormatting>
  <conditionalFormatting sqref="AI75">
    <cfRule type="duplicateValues" dxfId="22" priority="36" stopIfTrue="1"/>
  </conditionalFormatting>
  <conditionalFormatting sqref="AI75">
    <cfRule type="duplicateValues" dxfId="21" priority="35" stopIfTrue="1"/>
  </conditionalFormatting>
  <conditionalFormatting sqref="AI102">
    <cfRule type="duplicateValues" dxfId="20" priority="34" stopIfTrue="1"/>
  </conditionalFormatting>
  <conditionalFormatting sqref="AI102">
    <cfRule type="duplicateValues" dxfId="19" priority="33" stopIfTrue="1"/>
  </conditionalFormatting>
  <conditionalFormatting sqref="F98">
    <cfRule type="duplicateValues" dxfId="18" priority="31"/>
    <cfRule type="duplicateValues" dxfId="17" priority="32"/>
  </conditionalFormatting>
  <conditionalFormatting sqref="AH98">
    <cfRule type="duplicateValues" dxfId="16" priority="27"/>
    <cfRule type="duplicateValues" dxfId="15" priority="28"/>
  </conditionalFormatting>
  <conditionalFormatting sqref="O98">
    <cfRule type="duplicateValues" dxfId="14" priority="25"/>
    <cfRule type="duplicateValues" dxfId="13" priority="26"/>
  </conditionalFormatting>
  <conditionalFormatting sqref="P98">
    <cfRule type="duplicateValues" dxfId="12" priority="23"/>
    <cfRule type="duplicateValues" dxfId="11" priority="24"/>
  </conditionalFormatting>
  <conditionalFormatting sqref="AH98">
    <cfRule type="duplicateValues" dxfId="10" priority="29"/>
    <cfRule type="duplicateValues" dxfId="9" priority="30"/>
  </conditionalFormatting>
  <conditionalFormatting sqref="AH66">
    <cfRule type="duplicateValues" dxfId="8" priority="10"/>
    <cfRule type="duplicateValues" dxfId="7" priority="11"/>
  </conditionalFormatting>
  <conditionalFormatting sqref="AH67">
    <cfRule type="duplicateValues" dxfId="6" priority="8"/>
    <cfRule type="duplicateValues" dxfId="5" priority="9"/>
  </conditionalFormatting>
  <conditionalFormatting sqref="AH107">
    <cfRule type="duplicateValues" dxfId="4" priority="6"/>
    <cfRule type="duplicateValues" dxfId="3" priority="7"/>
  </conditionalFormatting>
  <conditionalFormatting sqref="AH73">
    <cfRule type="duplicateValues" dxfId="2" priority="5" stopIfTrue="1"/>
  </conditionalFormatting>
  <conditionalFormatting sqref="AI73">
    <cfRule type="duplicateValues" dxfId="1" priority="4" stopIfTrue="1"/>
  </conditionalFormatting>
  <conditionalFormatting sqref="AI73">
    <cfRule type="duplicateValues" dxfId="0" priority="3" stopIfTrue="1"/>
  </conditionalFormatting>
  <dataValidations xWindow="616" yWindow="212" count="44">
    <dataValidation type="list" allowBlank="1" showInputMessage="1" showErrorMessage="1" sqref="H49">
      <formula1>INDIRECT(#REF!)</formula1>
    </dataValidation>
    <dataValidation allowBlank="1" sqref="J18:L18 J34:L35"/>
    <dataValidation allowBlank="1" showInputMessage="1" showErrorMessage="1" prompt="Escriba la Meta que se tienen programada." sqref="AS21:AT21 Q21:T21 AP49:AT49 Q93:T95 Q57:T57"/>
    <dataValidation allowBlank="1" showInputMessage="1" showErrorMessage="1" prompt="Escriba la fecha de finalización de la acción. Formato DD-MM-AAAA" sqref="N63:N64 N57:N59 N66:N72 N74:N79"/>
    <dataValidation type="list" allowBlank="1" showInputMessage="1" showErrorMessage="1" sqref="AD41:AE41 AD10:AE10 H54:H56 AD98 AD58:AE64 AD110:AE111 H110:H111 AD68:AE82 D87:D92 H58:H92 AD84:AE92 AD99:AE106 AD108 H98:H108 AD40 AD29:AE39 AD23:AD28 AD22:AE22 H22:H41 D19:D20 AD13:AE20 H10:H20">
      <formula1>INDIRECT(C10)</formula1>
    </dataValidation>
    <dataValidation type="date" operator="greaterThan" allowBlank="1" showInputMessage="1" showErrorMessage="1" sqref="AN23:AO23 AN20:AO20 N15:N17 N13 M23:N26 M29:N29 M39:N39 M36:N36 AN18 M76:M77 M63:M64 M58:M59 N108 M98:N98 N106 M19:N20 N73 M81:N82 N102 M87:N92 AN34:AN35">
      <formula1>42736</formula1>
    </dataValidation>
    <dataValidation type="list" allowBlank="1" showInputMessage="1" showErrorMessage="1" sqref="C87:C92 C19:C20">
      <formula1>Dimensiones</formula1>
    </dataValidation>
    <dataValidation type="list" allowBlank="1" showInputMessage="1" showErrorMessage="1" sqref="AC10 AC58:AC64 AC110:AC111 AC68:AC82 AC84:AC92 AC98:AC106 AC108 AC22:AC41 AC13:AC20">
      <formula1>_Pilar_Eje</formula1>
    </dataValidation>
    <dataValidation type="decimal" allowBlank="1" showInputMessage="1" showErrorMessage="1" sqref="AJ39:AJ40 AJ36 AK39:AL39 AJ69:AJ72 AJ98 AJ58:AJ65 AJ103 AJ108:AJ109 AJ42:AJ46 AJ23:AJ28">
      <formula1>0</formula1>
      <formula2>100</formula2>
    </dataValidation>
    <dataValidation allowBlank="1" showInputMessage="1" showErrorMessage="1" prompt="Por favor elija el Sector de la Administración Distrital que está a cargo del reporte de la información sobre el desarrollo de la acción. " sqref="G21 G49:G53 G57 G93:G95"/>
    <dataValidation allowBlank="1" showInputMessage="1" showErrorMessage="1" prompt="De acuerdo al Sector elija la entidad responsable de repotar la información." sqref="H21 H50:H53 H57 H93:H95"/>
    <dataValidation allowBlank="1" showInputMessage="1" showErrorMessage="1" prompt="Si el reporte de la información no corresponde al Distrito por favor diligencie el nombre completo de quién debe repotar." sqref="I21 I49:I53 I57 I93:I95"/>
    <dataValidation allowBlank="1" showInputMessage="1" showErrorMessage="1" prompt="Escriba el nombre completo de la persona responsable de reportar la ejecución de la acción." sqref="J57:J65"/>
    <dataValidation allowBlank="1" showInputMessage="1" showErrorMessage="1" prompt="Por favor escriba el número telefónico de la persona responsable de reportar la información sobre la ejecución de la acción." sqref="K57:K65"/>
    <dataValidation allowBlank="1" showInputMessage="1" showErrorMessage="1" prompt="Por favor escriba el correo electrónico de la persona responsable de reportar la información sobre la ejecución de la acción." sqref="L57:L65"/>
    <dataValidation allowBlank="1" showInputMessage="1" showErrorMessage="1" prompt="Escriba la fecha de inicio de la acción. Formato DD-MM-AAAA" sqref="M57"/>
    <dataValidation allowBlank="1" showInputMessage="1" showErrorMessage="1" prompt="Escriba el nombre del indicador. Debe ser claro,apropiado,medible, adecuado y sensible. Recuerde NO formular varios indicadores para la misma acción." sqref="O21 O93:O95 O57"/>
    <dataValidation allowBlank="1" showInputMessage="1" showErrorMessage="1" prompt="Por favor incluya las variables consideradas para el cálculo del indicador tomando como referencia las variables señaladas en la definición de la fórmula. (forma matematica)." sqref="P21 P93:P95 P57:P58"/>
    <dataValidation allowBlank="1" showInputMessage="1" showErrorMessage="1" prompt="Teniendo en cuenta la fórmula de cálculo de cada indicador, registre el resultado de cada uno para la vigencia" sqref="AA109:AA111 Y57 AA42:AA46 AA57:AA58 AA14:AA15 AA18 AA21:AA40 AB60:AB62 AA107 AA103:AA105 AA101 AA90:AA97 AB86 AA86:AA88 AA67:AA83 AA65 AA60:AA63"/>
    <dataValidation allowBlank="1" showInputMessage="1" showErrorMessage="1" prompt="Por favor elija el Pilar o Eje del PDD." sqref="AC94:AC95 AC57"/>
    <dataValidation allowBlank="1" showInputMessage="1" showErrorMessage="1" prompt="Por favor seleccionar el Programa de acuerdo al Pilar o Eje." sqref="AD94:AD95 AD57"/>
    <dataValidation allowBlank="1" showInputMessage="1" showErrorMessage="1" prompt="Por favor seleccionar el Proyecto de acuerdo al Progama" sqref="AU10:AX10 AE94:AE95 AE57"/>
    <dataValidation allowBlank="1" showInputMessage="1" showErrorMessage="1" prompt="Por favor indicar en recursos: presupuesto obligado/ persupuesto asignado" sqref="BD10 AK57:AZ57 AL58:AZ111 BA103:BC104"/>
    <dataValidation allowBlank="1" showInputMessage="1" showErrorMessage="1" prompt="Por favor incluya los avances frente  la meta del proyecto de inversión." sqref="BE10"/>
    <dataValidation allowBlank="1" showInputMessage="1" showErrorMessage="1" prompt="Por diligencie las observaciones que considere pertinentes." sqref="BF7"/>
    <dataValidation allowBlank="1" showInputMessage="1" showErrorMessage="1" prompt="Por favor diligencie el nombre del proyecto o las actividades de funcionamiento con las que se da cumplimiento (gestión)._x000a__x000a__x000a__x000a_" sqref="AZ10 AG57"/>
    <dataValidation allowBlank="1" showInputMessage="1" showErrorMessage="1" prompt="Diligencia por favor el código o número del proyecto._x000a__x000a_" sqref="AY10 AF57"/>
    <dataValidation allowBlank="1" showInputMessage="1" showErrorMessage="1" prompt="Por favor diligencie la Meta del proyecto._x000a__x000a_" sqref="BA10 AH57"/>
    <dataValidation allowBlank="1" showInputMessage="1" showErrorMessage="1" prompt="Por favor diligencie los recursos del proyecto. Si no hay un proyecto asociado, por favor incluya los recursos por funcionamiento (gestión)._x000a_" sqref="BB10 AI94:AK94 AU21:BE21 AI21:AK21 AI57 AJ95:AK95 AJ93:AK93 BA93:BC97"/>
    <dataValidation allowBlank="1" showInputMessage="1" showErrorMessage="1" prompt="Por favor indique el porcentaje de recursos del proyecto que corresponden a la acción referenciada de esta polìtica o programa._x000a_" sqref="BC10 AJ57"/>
    <dataValidation allowBlank="1" showInputMessage="1" showErrorMessage="1" prompt="Teniendo en cuenta la fórmula de cálculo de cada indicador, registre el resultado de cada uno para la vigencia_x000a_" sqref="W21 U21 Y21 W93:W95 U57 Y93:Y95 U93:U95"/>
    <dataValidation allowBlank="1" showInputMessage="1" showErrorMessage="1" prompt=" Este avance se calcula en la Dirección de Equidad y Políticas Poblacionales a partir del resultado de cada indicador frente a su meta anual." sqref="V21 V93:V95 V57"/>
    <dataValidation allowBlank="1" showInputMessage="1" showErrorMessage="1" prompt="Este avance se calcula en la Dirección de Equidad y Políticas Poblacionales a partir del resultado de cada indicador frente a su meta anual." sqref="AB21 X21 Z21 X93:X95 AB57:AB59 AB93:AB95 X57 Z57:Z59 Z90 Z93:Z95"/>
    <dataValidation allowBlank="1" showInputMessage="1" showErrorMessage="1" prompt="Teniendo en cuenta la fórmula de cálculo de cada indicador, registre el resultado de cada uno para la vigencia." sqref="W57"/>
    <dataValidation type="date" operator="greaterThan" allowBlank="1" showInputMessage="1" showErrorMessage="1" prompt="Escriba la fecha en formato DD-MM-AA_x000a_" sqref="E5">
      <formula1>32874</formula1>
    </dataValidation>
    <dataValidation allowBlank="1" showInputMessage="1" showErrorMessage="1" prompt="Por favor elegir de acuerdo a la categoría anterior, el objetivo o componente que desarrolla la categoría._x000a_" sqref="E21 E93:E95 E57 E47:E53"/>
    <dataValidation allowBlank="1" showInputMessage="1" showErrorMessage="1" prompt="Escriba el nombre de la Entidad qué hizo el reporte_x000a_" sqref="E3"/>
    <dataValidation allowBlank="1" showInputMessage="1" showErrorMessage="1" prompt="Escriba el nombre del profesional que diligencia la matriz _x000a_" sqref="E4"/>
    <dataValidation allowBlank="1" showInputMessage="1" showErrorMessage="1" prompt="Describa las acciones que desarrollan los componentes de la PP o Plan de Acciones Afirmativas" sqref="F21 F93:F95 F49:F53 F57"/>
    <dataValidation allowBlank="1" showInputMessage="1" showErrorMessage="1" prompt="Elija de acuerdo a la categoría anterior_x000a_" sqref="D21 D49:D53 D57 D93:D95"/>
    <dataValidation type="list" allowBlank="1" showInputMessage="1" showErrorMessage="1" promptTitle="¡Recuerde!" prompt="Elegir la política pública o plan de acciones afirmativas._x000a_" sqref="E2">
      <formula1>Política_Pública</formula1>
    </dataValidation>
    <dataValidation allowBlank="1" showInputMessage="1" showErrorMessage="1" prompt="Por favor elegir la categoría que estructura la pp o el plan de acciones afirmativas_x000a_" sqref="C21 C49:C53 C57 C93:C95"/>
    <dataValidation allowBlank="1" showInputMessage="1" showErrorMessage="1" prompt="PRESUPUESTO EJECUTADO AL CORTE DEL INFORME: Ingrese el presupuesto ejecutado al periodo del reporte. Debe coincidir con herramienta financiera." sqref="AI84:AK84 AK13 AI15:AK17"/>
    <dataValidation allowBlank="1" showInputMessage="1" showErrorMessage="1" prompt="Esta columna la diligencia Planeacion Distrital" sqref="AT10"/>
  </dataValidations>
  <hyperlinks>
    <hyperlink ref="L39" r:id="rId1"/>
    <hyperlink ref="K21" r:id="rId2" display="astrid.angulo@idartes.gov.co"/>
    <hyperlink ref="L21" r:id="rId3"/>
    <hyperlink ref="L16" r:id="rId4"/>
    <hyperlink ref="L17" r:id="rId5"/>
    <hyperlink ref="L42" r:id="rId6" display="vtorresm1@educacionbogota.gov.co"/>
    <hyperlink ref="L11" r:id="rId7"/>
    <hyperlink ref="L49" r:id="rId8"/>
    <hyperlink ref="L22" r:id="rId9"/>
    <hyperlink ref="L24" r:id="rId10"/>
    <hyperlink ref="L53" r:id="rId11"/>
    <hyperlink ref="L52" r:id="rId12"/>
    <hyperlink ref="L51" r:id="rId13"/>
    <hyperlink ref="L50" r:id="rId14"/>
    <hyperlink ref="L40" r:id="rId15"/>
    <hyperlink ref="L35" r:id="rId16"/>
    <hyperlink ref="L34" r:id="rId17"/>
    <hyperlink ref="L29" r:id="rId18"/>
    <hyperlink ref="L28" r:id="rId19"/>
    <hyperlink ref="L25:L27" r:id="rId20" display="aalmario@participacionbogota.gov.co"/>
    <hyperlink ref="L18" r:id="rId21"/>
    <hyperlink ref="L13" r:id="rId22"/>
    <hyperlink ref="L98" r:id="rId23"/>
    <hyperlink ref="L106" r:id="rId24"/>
    <hyperlink ref="K94" r:id="rId25" display="astrid.angulo@idartes.gov.co"/>
    <hyperlink ref="K95" r:id="rId26" display="astrid.angulo@idartes.gov.co"/>
    <hyperlink ref="K96" r:id="rId27" display="astrid.angulo@idartes.gov.co"/>
    <hyperlink ref="K97" r:id="rId28" display="astrid.angulo@idartes.gov.co"/>
    <hyperlink ref="L94" r:id="rId29"/>
    <hyperlink ref="L95" r:id="rId30"/>
    <hyperlink ref="L96" r:id="rId31"/>
    <hyperlink ref="L97" r:id="rId32"/>
    <hyperlink ref="L87" r:id="rId33"/>
    <hyperlink ref="L66" r:id="rId34"/>
    <hyperlink ref="L67" r:id="rId35"/>
    <hyperlink ref="L68" r:id="rId36"/>
    <hyperlink ref="L69" r:id="rId37"/>
    <hyperlink ref="L70" r:id="rId38"/>
    <hyperlink ref="L71" r:id="rId39"/>
    <hyperlink ref="L72" r:id="rId40"/>
    <hyperlink ref="L73" r:id="rId41" display="a1lopez@saludcapital.gov.co"/>
    <hyperlink ref="L74" r:id="rId42"/>
    <hyperlink ref="L75" r:id="rId43"/>
    <hyperlink ref="L76" r:id="rId44"/>
    <hyperlink ref="L77" r:id="rId45"/>
    <hyperlink ref="L78" r:id="rId46"/>
    <hyperlink ref="L79" r:id="rId47"/>
    <hyperlink ref="L81" r:id="rId48" display="a1lopez@saludcapital.gov.co"/>
    <hyperlink ref="L82" r:id="rId49" display="a1lopez@saludcapital.gov.co"/>
    <hyperlink ref="L101" r:id="rId50"/>
    <hyperlink ref="L85:L86" r:id="rId51" display="abadillo@sdmujer.gov.co/nacevedo@sdmujer.gov.co"/>
    <hyperlink ref="L92" r:id="rId52"/>
    <hyperlink ref="L99" r:id="rId53"/>
  </hyperlinks>
  <pageMargins left="0.7" right="0.7" top="0.75" bottom="0.75" header="0.3" footer="0.3"/>
  <pageSetup paperSize="9" orientation="portrait" horizontalDpi="300" verticalDpi="300" r:id="rId5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B102"/>
  <sheetViews>
    <sheetView zoomScale="59" zoomScaleNormal="59" workbookViewId="0">
      <selection activeCell="T76" sqref="T76"/>
    </sheetView>
  </sheetViews>
  <sheetFormatPr baseColWidth="10" defaultRowHeight="15"/>
  <cols>
    <col min="1" max="1" width="9.42578125" customWidth="1"/>
    <col min="2" max="2" width="39.42578125" customWidth="1"/>
    <col min="3" max="3" width="17" customWidth="1"/>
    <col min="4" max="4" width="42.7109375" customWidth="1"/>
    <col min="5" max="5" width="35" customWidth="1"/>
    <col min="6" max="6" width="36" customWidth="1"/>
    <col min="7" max="7" width="18.140625" customWidth="1"/>
    <col min="8" max="8" width="21.140625" customWidth="1"/>
    <col min="9" max="9" width="21.85546875" customWidth="1"/>
    <col min="10" max="10" width="23.140625" customWidth="1"/>
    <col min="11" max="11" width="22.42578125" customWidth="1"/>
    <col min="12" max="12" width="21.140625" customWidth="1"/>
    <col min="13" max="13" width="22.42578125" customWidth="1"/>
    <col min="14" max="14" width="22.140625" customWidth="1"/>
    <col min="15" max="15" width="44" customWidth="1"/>
    <col min="16" max="16" width="46.140625" customWidth="1"/>
    <col min="17" max="17" width="39.85546875" customWidth="1"/>
    <col min="18" max="18" width="41.7109375" customWidth="1"/>
    <col min="19" max="19" width="39.28515625" customWidth="1"/>
    <col min="20" max="20" width="54.42578125" customWidth="1"/>
    <col min="21" max="21" width="76.85546875" customWidth="1"/>
    <col min="22" max="131" width="10.85546875" style="205"/>
  </cols>
  <sheetData>
    <row r="2" spans="1:132" ht="20.25">
      <c r="A2" s="590" t="s">
        <v>1085</v>
      </c>
      <c r="B2" s="590"/>
      <c r="C2" s="590"/>
      <c r="D2" s="590"/>
      <c r="E2" s="590"/>
      <c r="F2" s="590"/>
      <c r="G2" s="590"/>
      <c r="H2" s="590"/>
      <c r="I2" s="590"/>
      <c r="J2" s="590"/>
      <c r="K2" s="590"/>
      <c r="L2" s="590"/>
      <c r="M2" s="590"/>
      <c r="N2" s="590"/>
      <c r="O2" s="590"/>
      <c r="P2" s="590"/>
      <c r="Q2" s="590"/>
      <c r="R2" s="590"/>
      <c r="S2" s="590"/>
      <c r="T2" s="590"/>
      <c r="U2" s="590"/>
    </row>
    <row r="4" spans="1:132" ht="15.75" thickBot="1"/>
    <row r="5" spans="1:132" s="42" customFormat="1" ht="15" customHeight="1">
      <c r="A5" s="599" t="s">
        <v>1054</v>
      </c>
      <c r="B5" s="608" t="s">
        <v>142</v>
      </c>
      <c r="C5" s="608"/>
      <c r="D5" s="608"/>
      <c r="E5" s="608"/>
      <c r="F5" s="608"/>
      <c r="G5" s="608"/>
      <c r="H5" s="608"/>
      <c r="I5" s="608"/>
      <c r="J5" s="608"/>
      <c r="K5" s="608"/>
      <c r="L5" s="608"/>
      <c r="M5" s="608"/>
      <c r="N5" s="608"/>
      <c r="O5" s="591" t="s">
        <v>1078</v>
      </c>
      <c r="P5" s="592"/>
      <c r="Q5" s="592"/>
      <c r="R5" s="592"/>
      <c r="S5" s="592"/>
      <c r="T5" s="592"/>
      <c r="U5" s="593"/>
      <c r="V5" s="123"/>
      <c r="W5" s="123"/>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c r="CK5" s="123"/>
      <c r="CL5" s="123"/>
      <c r="CM5" s="123"/>
      <c r="CN5" s="123"/>
      <c r="CO5" s="123"/>
      <c r="CP5" s="123"/>
      <c r="CQ5" s="123"/>
      <c r="CR5" s="123"/>
      <c r="CS5" s="123"/>
      <c r="CT5" s="123"/>
      <c r="CU5" s="123"/>
      <c r="CV5" s="123"/>
      <c r="CW5" s="123"/>
      <c r="CX5" s="123"/>
      <c r="CY5" s="123"/>
      <c r="CZ5" s="123"/>
      <c r="DA5" s="123"/>
      <c r="DB5" s="123"/>
      <c r="DC5" s="123"/>
      <c r="DD5" s="123"/>
      <c r="DE5" s="123"/>
      <c r="DF5" s="123"/>
      <c r="DG5" s="123"/>
      <c r="DH5" s="123"/>
      <c r="DI5" s="123"/>
      <c r="DJ5" s="123"/>
      <c r="DK5" s="123"/>
      <c r="DL5" s="123"/>
      <c r="DM5" s="123"/>
      <c r="DN5" s="123"/>
      <c r="DO5" s="123"/>
      <c r="DP5" s="123"/>
      <c r="DQ5" s="123"/>
      <c r="DR5" s="123"/>
      <c r="DS5" s="123"/>
      <c r="DT5" s="123"/>
      <c r="DU5" s="123"/>
      <c r="DV5" s="123"/>
      <c r="DW5" s="123"/>
      <c r="DX5" s="123"/>
      <c r="DY5" s="123"/>
      <c r="DZ5" s="123"/>
      <c r="EA5" s="123"/>
    </row>
    <row r="6" spans="1:132" s="42" customFormat="1" ht="15" customHeight="1">
      <c r="A6" s="600"/>
      <c r="B6" s="609"/>
      <c r="C6" s="609"/>
      <c r="D6" s="609"/>
      <c r="E6" s="609"/>
      <c r="F6" s="609"/>
      <c r="G6" s="609"/>
      <c r="H6" s="609"/>
      <c r="I6" s="609"/>
      <c r="J6" s="609"/>
      <c r="K6" s="609"/>
      <c r="L6" s="609"/>
      <c r="M6" s="609"/>
      <c r="N6" s="609"/>
      <c r="O6" s="594"/>
      <c r="P6" s="595"/>
      <c r="Q6" s="595"/>
      <c r="R6" s="595"/>
      <c r="S6" s="595"/>
      <c r="T6" s="595"/>
      <c r="U6" s="596"/>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s="123"/>
    </row>
    <row r="7" spans="1:132" s="42" customFormat="1" ht="44.25" customHeight="1" thickBot="1">
      <c r="A7" s="600"/>
      <c r="B7" s="602" t="s">
        <v>123</v>
      </c>
      <c r="C7" s="602"/>
      <c r="D7" s="603"/>
      <c r="E7" s="151" t="s">
        <v>124</v>
      </c>
      <c r="F7" s="152"/>
      <c r="G7" s="604" t="s">
        <v>88</v>
      </c>
      <c r="H7" s="605"/>
      <c r="I7" s="606" t="s">
        <v>136</v>
      </c>
      <c r="J7" s="607"/>
      <c r="K7" s="607"/>
      <c r="L7" s="607"/>
      <c r="M7" s="607"/>
      <c r="N7" s="607"/>
      <c r="O7" s="597"/>
      <c r="P7" s="598"/>
      <c r="Q7" s="598"/>
      <c r="R7" s="598"/>
      <c r="S7" s="598"/>
      <c r="T7" s="598"/>
      <c r="U7" s="596"/>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c r="CC7" s="123"/>
      <c r="CD7" s="123"/>
      <c r="CE7" s="123"/>
      <c r="CF7" s="123"/>
      <c r="CG7" s="123"/>
      <c r="CH7" s="123"/>
      <c r="CI7" s="123"/>
      <c r="CJ7" s="123"/>
      <c r="CK7" s="123"/>
      <c r="CL7" s="123"/>
      <c r="CM7" s="123"/>
      <c r="CN7" s="123"/>
      <c r="CO7" s="123"/>
      <c r="CP7" s="123"/>
      <c r="CQ7" s="123"/>
      <c r="CR7" s="123"/>
      <c r="CS7" s="123"/>
      <c r="CT7" s="123"/>
      <c r="CU7" s="123"/>
      <c r="CV7" s="123"/>
      <c r="CW7" s="123"/>
      <c r="CX7" s="123"/>
      <c r="CY7" s="123"/>
      <c r="CZ7" s="123"/>
      <c r="DA7" s="123"/>
      <c r="DB7" s="123"/>
      <c r="DC7" s="123"/>
      <c r="DD7" s="123"/>
      <c r="DE7" s="123"/>
      <c r="DF7" s="123"/>
      <c r="DG7" s="123"/>
      <c r="DH7" s="123"/>
      <c r="DI7" s="123"/>
      <c r="DJ7" s="123"/>
      <c r="DK7" s="123"/>
      <c r="DL7" s="123"/>
      <c r="DM7" s="123"/>
      <c r="DN7" s="123"/>
      <c r="DO7" s="123"/>
      <c r="DP7" s="123"/>
      <c r="DQ7" s="123"/>
      <c r="DR7" s="123"/>
      <c r="DS7" s="123"/>
      <c r="DT7" s="123"/>
      <c r="DU7" s="123"/>
      <c r="DV7" s="123"/>
      <c r="DW7" s="123"/>
      <c r="DX7" s="123"/>
      <c r="DY7" s="123"/>
      <c r="DZ7" s="123"/>
      <c r="EA7" s="123"/>
    </row>
    <row r="8" spans="1:132" s="48" customFormat="1" ht="87.75" customHeight="1" thickBot="1">
      <c r="A8" s="601"/>
      <c r="B8" s="153" t="s">
        <v>1061</v>
      </c>
      <c r="C8" s="43" t="s">
        <v>769</v>
      </c>
      <c r="D8" s="44" t="s">
        <v>770</v>
      </c>
      <c r="E8" s="44" t="s">
        <v>77</v>
      </c>
      <c r="F8" s="44" t="s">
        <v>448</v>
      </c>
      <c r="G8" s="43" t="s">
        <v>79</v>
      </c>
      <c r="H8" s="43" t="s">
        <v>78</v>
      </c>
      <c r="I8" s="44" t="s">
        <v>131</v>
      </c>
      <c r="J8" s="45" t="s">
        <v>137</v>
      </c>
      <c r="K8" s="44" t="s">
        <v>132</v>
      </c>
      <c r="L8" s="46" t="s">
        <v>138</v>
      </c>
      <c r="M8" s="43" t="s">
        <v>133</v>
      </c>
      <c r="N8" s="47" t="s">
        <v>139</v>
      </c>
      <c r="O8" s="156" t="s">
        <v>1079</v>
      </c>
      <c r="P8" s="156" t="s">
        <v>1080</v>
      </c>
      <c r="Q8" s="156" t="s">
        <v>1081</v>
      </c>
      <c r="R8" s="156" t="s">
        <v>1082</v>
      </c>
      <c r="S8" s="156" t="s">
        <v>1083</v>
      </c>
      <c r="T8" s="156" t="s">
        <v>1084</v>
      </c>
      <c r="U8" s="156" t="s">
        <v>143</v>
      </c>
      <c r="V8" s="167"/>
      <c r="W8" s="167"/>
      <c r="X8" s="167"/>
      <c r="Y8" s="167"/>
      <c r="Z8" s="167"/>
      <c r="AA8" s="167"/>
      <c r="AB8" s="167"/>
      <c r="AC8" s="167"/>
      <c r="AD8" s="167"/>
      <c r="AE8" s="167"/>
      <c r="AF8" s="167"/>
      <c r="AG8" s="167"/>
      <c r="AH8" s="167"/>
      <c r="AI8" s="167"/>
      <c r="AJ8" s="167"/>
      <c r="AK8" s="167"/>
      <c r="AL8" s="167"/>
      <c r="AM8" s="167"/>
      <c r="AN8" s="167"/>
      <c r="AO8" s="167"/>
      <c r="AP8" s="167"/>
      <c r="AQ8" s="167"/>
      <c r="AR8" s="167"/>
      <c r="AS8" s="167"/>
      <c r="AT8" s="167"/>
      <c r="AU8" s="167"/>
      <c r="AV8" s="167"/>
      <c r="AW8" s="167"/>
      <c r="AX8" s="167"/>
      <c r="AY8" s="167"/>
      <c r="AZ8" s="167"/>
      <c r="BA8" s="167"/>
      <c r="BB8" s="167"/>
      <c r="BC8" s="167"/>
      <c r="BD8" s="167"/>
      <c r="BE8" s="167"/>
      <c r="BF8" s="167"/>
      <c r="BG8" s="167"/>
      <c r="BH8" s="167"/>
      <c r="BI8" s="167"/>
      <c r="BJ8" s="167"/>
      <c r="BK8" s="167"/>
      <c r="BL8" s="167"/>
      <c r="BM8" s="167"/>
      <c r="BN8" s="167"/>
      <c r="BO8" s="167"/>
      <c r="BP8" s="167"/>
      <c r="BQ8" s="167"/>
      <c r="BR8" s="167"/>
      <c r="BS8" s="167"/>
      <c r="BT8" s="167"/>
      <c r="BU8" s="167"/>
      <c r="BV8" s="167"/>
      <c r="BW8" s="167"/>
      <c r="BX8" s="167"/>
      <c r="BY8" s="167"/>
      <c r="BZ8" s="167"/>
      <c r="CA8" s="167"/>
      <c r="CB8" s="167"/>
      <c r="CC8" s="167"/>
      <c r="CD8" s="167"/>
      <c r="CE8" s="167"/>
      <c r="CF8" s="167"/>
      <c r="CG8" s="167"/>
      <c r="CH8" s="167"/>
      <c r="CI8" s="167"/>
      <c r="CJ8" s="167"/>
      <c r="CK8" s="167"/>
      <c r="CL8" s="167"/>
      <c r="CM8" s="167"/>
      <c r="CN8" s="167"/>
      <c r="CO8" s="167"/>
      <c r="CP8" s="167"/>
      <c r="CQ8" s="167"/>
      <c r="CR8" s="167"/>
      <c r="CS8" s="167"/>
      <c r="CT8" s="167"/>
      <c r="CU8" s="167"/>
      <c r="CV8" s="167"/>
      <c r="CW8" s="167"/>
      <c r="CX8" s="167"/>
      <c r="CY8" s="167"/>
      <c r="CZ8" s="167"/>
      <c r="DA8" s="167"/>
      <c r="DB8" s="167"/>
      <c r="DC8" s="167"/>
      <c r="DD8" s="167"/>
      <c r="DE8" s="167"/>
      <c r="DF8" s="167"/>
      <c r="DG8" s="167"/>
      <c r="DH8" s="167"/>
      <c r="DI8" s="167"/>
      <c r="DJ8" s="167"/>
      <c r="DK8" s="167"/>
      <c r="DL8" s="167"/>
      <c r="DM8" s="167"/>
      <c r="DN8" s="167"/>
      <c r="DO8" s="167"/>
      <c r="DP8" s="167"/>
      <c r="DQ8" s="167"/>
      <c r="DR8" s="167"/>
      <c r="DS8" s="167"/>
      <c r="DT8" s="167"/>
      <c r="DU8" s="167"/>
      <c r="DV8" s="167"/>
      <c r="DW8" s="167"/>
      <c r="DX8" s="167"/>
      <c r="DY8" s="167"/>
      <c r="DZ8" s="167"/>
      <c r="EA8" s="167"/>
      <c r="EB8" s="201"/>
    </row>
    <row r="9" spans="1:132" s="59" customFormat="1" ht="200.1" customHeight="1">
      <c r="A9" s="154" t="s">
        <v>959</v>
      </c>
      <c r="B9" s="50" t="s">
        <v>457</v>
      </c>
      <c r="C9" s="51" t="s">
        <v>465</v>
      </c>
      <c r="D9" s="81" t="s">
        <v>454</v>
      </c>
      <c r="E9" s="81" t="s">
        <v>961</v>
      </c>
      <c r="F9" s="51" t="s">
        <v>466</v>
      </c>
      <c r="G9" s="52">
        <v>42826</v>
      </c>
      <c r="H9" s="52">
        <v>43830</v>
      </c>
      <c r="I9" s="54" t="s">
        <v>1067</v>
      </c>
      <c r="J9" s="55"/>
      <c r="K9" s="54">
        <v>0.93</v>
      </c>
      <c r="L9" s="54">
        <v>0.93</v>
      </c>
      <c r="M9" s="54">
        <v>0.98580000000000001</v>
      </c>
      <c r="N9" s="54">
        <v>0.98580000000000001</v>
      </c>
      <c r="O9" s="308" t="s">
        <v>1099</v>
      </c>
      <c r="P9" s="308" t="s">
        <v>1099</v>
      </c>
      <c r="Q9" s="310" t="s">
        <v>1156</v>
      </c>
      <c r="R9" s="309" t="s">
        <v>1159</v>
      </c>
      <c r="S9" s="309" t="s">
        <v>1158</v>
      </c>
      <c r="T9" s="310" t="s">
        <v>777</v>
      </c>
      <c r="U9" s="309" t="s">
        <v>1157</v>
      </c>
      <c r="V9" s="167"/>
      <c r="W9" s="167"/>
      <c r="X9" s="167"/>
      <c r="Y9" s="167"/>
      <c r="Z9" s="167"/>
      <c r="AA9" s="167"/>
      <c r="AB9" s="167"/>
      <c r="AC9" s="167"/>
      <c r="AD9" s="167"/>
      <c r="AE9" s="167"/>
      <c r="AF9" s="167"/>
      <c r="AG9" s="167"/>
      <c r="AH9" s="167"/>
      <c r="AI9" s="167"/>
      <c r="AJ9" s="167"/>
      <c r="AK9" s="167"/>
      <c r="AL9" s="167"/>
      <c r="AM9" s="167"/>
      <c r="AN9" s="167"/>
      <c r="AO9" s="167"/>
      <c r="AP9" s="167"/>
      <c r="AQ9" s="167"/>
      <c r="AR9" s="167"/>
      <c r="AS9" s="167"/>
      <c r="AT9" s="167"/>
      <c r="AU9" s="167"/>
      <c r="AV9" s="167"/>
      <c r="AW9" s="167"/>
      <c r="AX9" s="167"/>
      <c r="AY9" s="167"/>
      <c r="AZ9" s="167"/>
      <c r="BA9" s="167"/>
      <c r="BB9" s="167"/>
      <c r="BC9" s="167"/>
      <c r="BD9" s="167"/>
      <c r="BE9" s="167"/>
      <c r="BF9" s="167"/>
      <c r="BG9" s="167"/>
      <c r="BH9" s="167"/>
      <c r="BI9" s="167"/>
      <c r="BJ9" s="167"/>
      <c r="BK9" s="167"/>
      <c r="BL9" s="167"/>
      <c r="BM9" s="167"/>
      <c r="BN9" s="167"/>
      <c r="BO9" s="167"/>
      <c r="BP9" s="167"/>
      <c r="BQ9" s="167"/>
      <c r="BR9" s="167"/>
      <c r="BS9" s="167"/>
      <c r="BT9" s="167"/>
      <c r="BU9" s="167"/>
      <c r="BV9" s="167"/>
      <c r="BW9" s="167"/>
      <c r="BX9" s="167"/>
      <c r="BY9" s="167"/>
      <c r="BZ9" s="167"/>
      <c r="CA9" s="167"/>
      <c r="CB9" s="167"/>
      <c r="CC9" s="167"/>
      <c r="CD9" s="167"/>
      <c r="CE9" s="167"/>
      <c r="CF9" s="167"/>
      <c r="CG9" s="167"/>
      <c r="CH9" s="167"/>
      <c r="CI9" s="167"/>
      <c r="CJ9" s="167"/>
      <c r="CK9" s="167"/>
      <c r="CL9" s="167"/>
      <c r="CM9" s="167"/>
      <c r="CN9" s="167"/>
      <c r="CO9" s="167"/>
      <c r="CP9" s="167"/>
      <c r="CQ9" s="167"/>
      <c r="CR9" s="167"/>
      <c r="CS9" s="167"/>
      <c r="CT9" s="167"/>
      <c r="CU9" s="167"/>
      <c r="CV9" s="167"/>
      <c r="CW9" s="167"/>
      <c r="CX9" s="167"/>
      <c r="CY9" s="167"/>
      <c r="CZ9" s="167"/>
      <c r="DA9" s="167"/>
      <c r="DB9" s="167"/>
      <c r="DC9" s="167"/>
      <c r="DD9" s="167"/>
      <c r="DE9" s="167"/>
      <c r="DF9" s="167"/>
      <c r="DG9" s="167"/>
      <c r="DH9" s="167"/>
      <c r="DI9" s="167"/>
      <c r="DJ9" s="167"/>
      <c r="DK9" s="167"/>
      <c r="DL9" s="167"/>
      <c r="DM9" s="167"/>
      <c r="DN9" s="167"/>
      <c r="DO9" s="167"/>
      <c r="DP9" s="167"/>
      <c r="DQ9" s="167"/>
      <c r="DR9" s="167"/>
      <c r="DS9" s="167"/>
      <c r="DT9" s="167"/>
      <c r="DU9" s="167"/>
      <c r="DV9" s="167"/>
      <c r="DW9" s="167"/>
      <c r="DX9" s="167"/>
      <c r="DY9" s="167"/>
      <c r="DZ9" s="167"/>
      <c r="EA9" s="167"/>
      <c r="EB9" s="202"/>
    </row>
    <row r="10" spans="1:132" s="60" customFormat="1" ht="200.1" customHeight="1">
      <c r="A10" s="49" t="s">
        <v>960</v>
      </c>
      <c r="B10" s="50" t="s">
        <v>457</v>
      </c>
      <c r="C10" s="51" t="s">
        <v>465</v>
      </c>
      <c r="D10" s="81" t="s">
        <v>454</v>
      </c>
      <c r="E10" s="81" t="s">
        <v>962</v>
      </c>
      <c r="F10" s="51" t="s">
        <v>466</v>
      </c>
      <c r="G10" s="52">
        <v>42826</v>
      </c>
      <c r="H10" s="52">
        <v>43830</v>
      </c>
      <c r="I10" s="54">
        <v>1</v>
      </c>
      <c r="J10" s="55">
        <v>1</v>
      </c>
      <c r="K10" s="54">
        <v>1</v>
      </c>
      <c r="L10" s="54">
        <v>1</v>
      </c>
      <c r="M10" s="54">
        <v>1</v>
      </c>
      <c r="N10" s="54">
        <v>1</v>
      </c>
      <c r="O10" s="310" t="s">
        <v>1101</v>
      </c>
      <c r="P10" s="310" t="s">
        <v>1101</v>
      </c>
      <c r="Q10" s="310" t="s">
        <v>777</v>
      </c>
      <c r="R10" s="310" t="s">
        <v>1101</v>
      </c>
      <c r="S10" s="310" t="s">
        <v>1101</v>
      </c>
      <c r="T10" s="310" t="s">
        <v>777</v>
      </c>
      <c r="U10" s="309" t="s">
        <v>1160</v>
      </c>
      <c r="V10" s="168"/>
      <c r="W10" s="168"/>
      <c r="X10" s="168"/>
      <c r="Y10" s="168"/>
      <c r="Z10" s="168"/>
      <c r="AA10" s="168"/>
      <c r="AB10" s="168"/>
      <c r="AC10" s="168"/>
      <c r="AD10" s="168"/>
      <c r="AE10" s="168"/>
      <c r="AF10" s="168"/>
      <c r="AG10" s="168"/>
      <c r="AH10" s="168"/>
      <c r="AI10" s="168"/>
      <c r="AJ10" s="168"/>
      <c r="AK10" s="168"/>
      <c r="AL10" s="168"/>
      <c r="AM10" s="168"/>
      <c r="AN10" s="168"/>
      <c r="AO10" s="168"/>
      <c r="AP10" s="168"/>
      <c r="AQ10" s="168"/>
      <c r="AR10" s="168"/>
      <c r="AS10" s="168"/>
      <c r="AT10" s="168"/>
      <c r="AU10" s="168"/>
      <c r="AV10" s="168"/>
      <c r="AW10" s="168"/>
      <c r="AX10" s="168"/>
      <c r="AY10" s="168"/>
      <c r="AZ10" s="168"/>
      <c r="BA10" s="168"/>
      <c r="BB10" s="168"/>
      <c r="BC10" s="168"/>
      <c r="BD10" s="168"/>
      <c r="BE10" s="168"/>
      <c r="BF10" s="168"/>
      <c r="BG10" s="168"/>
      <c r="BH10" s="168"/>
      <c r="BI10" s="168"/>
      <c r="BJ10" s="168"/>
      <c r="BK10" s="168"/>
      <c r="BL10" s="168"/>
      <c r="BM10" s="168"/>
      <c r="BN10" s="168"/>
      <c r="BO10" s="168"/>
      <c r="BP10" s="168"/>
      <c r="BQ10" s="168"/>
      <c r="BR10" s="168"/>
      <c r="BS10" s="168"/>
      <c r="BT10" s="168"/>
      <c r="BU10" s="168"/>
      <c r="BV10" s="168"/>
      <c r="BW10" s="168"/>
      <c r="BX10" s="168"/>
      <c r="BY10" s="168"/>
      <c r="BZ10" s="168"/>
      <c r="CA10" s="168"/>
      <c r="CB10" s="168"/>
      <c r="CC10" s="168"/>
      <c r="CD10" s="168"/>
      <c r="CE10" s="168"/>
      <c r="CF10" s="168"/>
      <c r="CG10" s="168"/>
      <c r="CH10" s="168"/>
      <c r="CI10" s="168"/>
      <c r="CJ10" s="168"/>
      <c r="CK10" s="168"/>
      <c r="CL10" s="168"/>
      <c r="CM10" s="168"/>
      <c r="CN10" s="168"/>
      <c r="CO10" s="168"/>
      <c r="CP10" s="168"/>
      <c r="CQ10" s="168"/>
      <c r="CR10" s="168"/>
      <c r="CS10" s="168"/>
      <c r="CT10" s="168"/>
      <c r="CU10" s="168"/>
      <c r="CV10" s="168"/>
      <c r="CW10" s="168"/>
      <c r="CX10" s="168"/>
      <c r="CY10" s="168"/>
      <c r="CZ10" s="168"/>
      <c r="DA10" s="168"/>
      <c r="DB10" s="168"/>
      <c r="DC10" s="168"/>
      <c r="DD10" s="168"/>
      <c r="DE10" s="168"/>
      <c r="DF10" s="168"/>
      <c r="DG10" s="168"/>
      <c r="DH10" s="168"/>
      <c r="DI10" s="168"/>
      <c r="DJ10" s="168"/>
      <c r="DK10" s="168"/>
      <c r="DL10" s="168"/>
      <c r="DM10" s="168"/>
      <c r="DN10" s="168"/>
      <c r="DO10" s="168"/>
      <c r="DP10" s="168"/>
      <c r="DQ10" s="168"/>
      <c r="DR10" s="168"/>
      <c r="DS10" s="168"/>
      <c r="DT10" s="168"/>
      <c r="DU10" s="168"/>
      <c r="DV10" s="168"/>
      <c r="DW10" s="168"/>
      <c r="DX10" s="168"/>
      <c r="DY10" s="168"/>
      <c r="DZ10" s="168"/>
      <c r="EA10" s="168"/>
      <c r="EB10" s="203"/>
    </row>
    <row r="11" spans="1:132" s="59" customFormat="1" ht="200.1" customHeight="1">
      <c r="A11" s="49" t="s">
        <v>963</v>
      </c>
      <c r="B11" s="50" t="s">
        <v>457</v>
      </c>
      <c r="C11" s="51" t="s">
        <v>465</v>
      </c>
      <c r="D11" s="81" t="s">
        <v>454</v>
      </c>
      <c r="E11" s="81" t="s">
        <v>914</v>
      </c>
      <c r="F11" s="51" t="s">
        <v>466</v>
      </c>
      <c r="G11" s="52">
        <v>42826</v>
      </c>
      <c r="H11" s="52">
        <v>43830</v>
      </c>
      <c r="I11" s="54">
        <v>0</v>
      </c>
      <c r="J11" s="55">
        <v>0</v>
      </c>
      <c r="K11" s="54">
        <v>1</v>
      </c>
      <c r="L11" s="54">
        <v>1</v>
      </c>
      <c r="M11" s="54">
        <v>1</v>
      </c>
      <c r="N11" s="54">
        <v>1</v>
      </c>
      <c r="O11" s="310" t="s">
        <v>1101</v>
      </c>
      <c r="P11" s="310" t="s">
        <v>1101</v>
      </c>
      <c r="Q11" s="310" t="s">
        <v>777</v>
      </c>
      <c r="R11" s="310" t="s">
        <v>1101</v>
      </c>
      <c r="S11" s="310" t="s">
        <v>1101</v>
      </c>
      <c r="T11" s="310" t="s">
        <v>777</v>
      </c>
      <c r="U11" s="309" t="s">
        <v>1160</v>
      </c>
      <c r="V11" s="167"/>
      <c r="W11" s="167"/>
      <c r="X11" s="167"/>
      <c r="Y11" s="167"/>
      <c r="Z11" s="167"/>
      <c r="AA11" s="167"/>
      <c r="AB11" s="167"/>
      <c r="AC11" s="167"/>
      <c r="AD11" s="167"/>
      <c r="AE11" s="167"/>
      <c r="AF11" s="167"/>
      <c r="AG11" s="167"/>
      <c r="AH11" s="167"/>
      <c r="AI11" s="167"/>
      <c r="AJ11" s="167"/>
      <c r="AK11" s="167"/>
      <c r="AL11" s="167"/>
      <c r="AM11" s="167"/>
      <c r="AN11" s="167"/>
      <c r="AO11" s="167"/>
      <c r="AP11" s="167"/>
      <c r="AQ11" s="167"/>
      <c r="AR11" s="167"/>
      <c r="AS11" s="167"/>
      <c r="AT11" s="167"/>
      <c r="AU11" s="167"/>
      <c r="AV11" s="167"/>
      <c r="AW11" s="167"/>
      <c r="AX11" s="167"/>
      <c r="AY11" s="167"/>
      <c r="AZ11" s="167"/>
      <c r="BA11" s="167"/>
      <c r="BB11" s="167"/>
      <c r="BC11" s="167"/>
      <c r="BD11" s="167"/>
      <c r="BE11" s="167"/>
      <c r="BF11" s="167"/>
      <c r="BG11" s="167"/>
      <c r="BH11" s="167"/>
      <c r="BI11" s="167"/>
      <c r="BJ11" s="167"/>
      <c r="BK11" s="167"/>
      <c r="BL11" s="167"/>
      <c r="BM11" s="167"/>
      <c r="BN11" s="167"/>
      <c r="BO11" s="167"/>
      <c r="BP11" s="167"/>
      <c r="BQ11" s="167"/>
      <c r="BR11" s="167"/>
      <c r="BS11" s="167"/>
      <c r="BT11" s="167"/>
      <c r="BU11" s="167"/>
      <c r="BV11" s="167"/>
      <c r="BW11" s="167"/>
      <c r="BX11" s="167"/>
      <c r="BY11" s="167"/>
      <c r="BZ11" s="167"/>
      <c r="CA11" s="167"/>
      <c r="CB11" s="167"/>
      <c r="CC11" s="167"/>
      <c r="CD11" s="167"/>
      <c r="CE11" s="167"/>
      <c r="CF11" s="167"/>
      <c r="CG11" s="167"/>
      <c r="CH11" s="167"/>
      <c r="CI11" s="167"/>
      <c r="CJ11" s="167"/>
      <c r="CK11" s="167"/>
      <c r="CL11" s="167"/>
      <c r="CM11" s="167"/>
      <c r="CN11" s="167"/>
      <c r="CO11" s="167"/>
      <c r="CP11" s="167"/>
      <c r="CQ11" s="167"/>
      <c r="CR11" s="167"/>
      <c r="CS11" s="167"/>
      <c r="CT11" s="167"/>
      <c r="CU11" s="167"/>
      <c r="CV11" s="167"/>
      <c r="CW11" s="167"/>
      <c r="CX11" s="167"/>
      <c r="CY11" s="167"/>
      <c r="CZ11" s="167"/>
      <c r="DA11" s="167"/>
      <c r="DB11" s="167"/>
      <c r="DC11" s="167"/>
      <c r="DD11" s="167"/>
      <c r="DE11" s="167"/>
      <c r="DF11" s="167"/>
      <c r="DG11" s="167"/>
      <c r="DH11" s="167"/>
      <c r="DI11" s="167"/>
      <c r="DJ11" s="167"/>
      <c r="DK11" s="167"/>
      <c r="DL11" s="167"/>
      <c r="DM11" s="167"/>
      <c r="DN11" s="167"/>
      <c r="DO11" s="167"/>
      <c r="DP11" s="167"/>
      <c r="DQ11" s="167"/>
      <c r="DR11" s="167"/>
      <c r="DS11" s="167"/>
      <c r="DT11" s="167"/>
      <c r="DU11" s="167"/>
      <c r="DV11" s="167"/>
      <c r="DW11" s="167"/>
      <c r="DX11" s="167"/>
      <c r="DY11" s="167"/>
      <c r="DZ11" s="167"/>
      <c r="EA11" s="167"/>
      <c r="EB11" s="202"/>
    </row>
    <row r="12" spans="1:132" s="129" customFormat="1" ht="200.1" customHeight="1">
      <c r="A12" s="49" t="s">
        <v>964</v>
      </c>
      <c r="B12" s="50" t="s">
        <v>457</v>
      </c>
      <c r="C12" s="51" t="s">
        <v>465</v>
      </c>
      <c r="D12" s="81" t="s">
        <v>454</v>
      </c>
      <c r="E12" s="81" t="s">
        <v>915</v>
      </c>
      <c r="F12" s="51" t="s">
        <v>466</v>
      </c>
      <c r="G12" s="52">
        <v>42826</v>
      </c>
      <c r="H12" s="52">
        <v>42767</v>
      </c>
      <c r="I12" s="70" t="s">
        <v>791</v>
      </c>
      <c r="J12" s="55">
        <v>1.0457633729584741</v>
      </c>
      <c r="K12" s="81" t="s">
        <v>949</v>
      </c>
      <c r="L12" s="81" t="s">
        <v>949</v>
      </c>
      <c r="M12" s="51" t="s">
        <v>949</v>
      </c>
      <c r="N12" s="51" t="s">
        <v>949</v>
      </c>
      <c r="O12" s="310" t="s">
        <v>777</v>
      </c>
      <c r="P12" s="310" t="s">
        <v>777</v>
      </c>
      <c r="Q12" s="310" t="s">
        <v>777</v>
      </c>
      <c r="R12" s="310" t="s">
        <v>777</v>
      </c>
      <c r="S12" s="310" t="s">
        <v>777</v>
      </c>
      <c r="T12" s="310" t="s">
        <v>777</v>
      </c>
      <c r="U12" s="310" t="s">
        <v>1161</v>
      </c>
      <c r="V12" s="167"/>
      <c r="W12" s="167"/>
      <c r="X12" s="167"/>
      <c r="Y12" s="167"/>
      <c r="Z12" s="167"/>
      <c r="AA12" s="167"/>
      <c r="AB12" s="167"/>
      <c r="AC12" s="167"/>
      <c r="AD12" s="167"/>
      <c r="AE12" s="167"/>
      <c r="AF12" s="167"/>
      <c r="AG12" s="167"/>
      <c r="AH12" s="167"/>
      <c r="AI12" s="167"/>
      <c r="AJ12" s="167"/>
      <c r="AK12" s="167"/>
      <c r="AL12" s="167"/>
      <c r="AM12" s="167"/>
      <c r="AN12" s="167"/>
      <c r="AO12" s="167"/>
      <c r="AP12" s="167"/>
      <c r="AQ12" s="167"/>
      <c r="AR12" s="167"/>
      <c r="AS12" s="167"/>
      <c r="AT12" s="167"/>
      <c r="AU12" s="167"/>
      <c r="AV12" s="167"/>
      <c r="AW12" s="167"/>
      <c r="AX12" s="167"/>
      <c r="AY12" s="167"/>
      <c r="AZ12" s="167"/>
      <c r="BA12" s="167"/>
      <c r="BB12" s="167"/>
      <c r="BC12" s="167"/>
      <c r="BD12" s="167"/>
      <c r="BE12" s="167"/>
      <c r="BF12" s="167"/>
      <c r="BG12" s="167"/>
      <c r="BH12" s="167"/>
      <c r="BI12" s="167"/>
      <c r="BJ12" s="167"/>
      <c r="BK12" s="167"/>
      <c r="BL12" s="167"/>
      <c r="BM12" s="167"/>
      <c r="BN12" s="167"/>
      <c r="BO12" s="167"/>
      <c r="BP12" s="167"/>
      <c r="BQ12" s="167"/>
      <c r="BR12" s="167"/>
      <c r="BS12" s="167"/>
      <c r="BT12" s="167"/>
      <c r="BU12" s="167"/>
      <c r="BV12" s="167"/>
      <c r="BW12" s="167"/>
      <c r="BX12" s="167"/>
      <c r="BY12" s="167"/>
      <c r="BZ12" s="167"/>
      <c r="CA12" s="167"/>
      <c r="CB12" s="167"/>
      <c r="CC12" s="167"/>
      <c r="CD12" s="167"/>
      <c r="CE12" s="167"/>
      <c r="CF12" s="167"/>
      <c r="CG12" s="167"/>
      <c r="CH12" s="167"/>
      <c r="CI12" s="167"/>
      <c r="CJ12" s="167"/>
      <c r="CK12" s="167"/>
      <c r="CL12" s="167"/>
      <c r="CM12" s="167"/>
      <c r="CN12" s="167"/>
      <c r="CO12" s="167"/>
      <c r="CP12" s="167"/>
      <c r="CQ12" s="167"/>
      <c r="CR12" s="167"/>
      <c r="CS12" s="167"/>
      <c r="CT12" s="167"/>
      <c r="CU12" s="167"/>
      <c r="CV12" s="167"/>
      <c r="CW12" s="167"/>
      <c r="CX12" s="167"/>
      <c r="CY12" s="167"/>
      <c r="CZ12" s="167"/>
      <c r="DA12" s="167"/>
      <c r="DB12" s="167"/>
      <c r="DC12" s="167"/>
      <c r="DD12" s="167"/>
      <c r="DE12" s="167"/>
      <c r="DF12" s="167"/>
      <c r="DG12" s="167"/>
      <c r="DH12" s="167"/>
      <c r="DI12" s="167"/>
      <c r="DJ12" s="167"/>
      <c r="DK12" s="167"/>
      <c r="DL12" s="167"/>
      <c r="DM12" s="167"/>
      <c r="DN12" s="167"/>
      <c r="DO12" s="167"/>
      <c r="DP12" s="167"/>
      <c r="DQ12" s="167"/>
      <c r="DR12" s="167"/>
      <c r="DS12" s="167"/>
      <c r="DT12" s="167"/>
      <c r="DU12" s="167"/>
      <c r="DV12" s="167"/>
      <c r="DW12" s="167"/>
      <c r="DX12" s="167"/>
      <c r="DY12" s="167"/>
      <c r="DZ12" s="167"/>
      <c r="EA12" s="167"/>
      <c r="EB12" s="204"/>
    </row>
    <row r="13" spans="1:132" s="129" customFormat="1" ht="200.1" customHeight="1">
      <c r="A13" s="49" t="s">
        <v>965</v>
      </c>
      <c r="B13" s="50" t="s">
        <v>457</v>
      </c>
      <c r="C13" s="51" t="s">
        <v>465</v>
      </c>
      <c r="D13" s="81" t="s">
        <v>454</v>
      </c>
      <c r="E13" s="81" t="s">
        <v>916</v>
      </c>
      <c r="F13" s="51" t="s">
        <v>466</v>
      </c>
      <c r="G13" s="52">
        <v>42826</v>
      </c>
      <c r="H13" s="52">
        <v>42767</v>
      </c>
      <c r="I13" s="61">
        <v>35451</v>
      </c>
      <c r="J13" s="55">
        <v>0.96562525535913712</v>
      </c>
      <c r="K13" s="81" t="s">
        <v>949</v>
      </c>
      <c r="L13" s="81" t="s">
        <v>949</v>
      </c>
      <c r="M13" s="51" t="s">
        <v>949</v>
      </c>
      <c r="N13" s="51" t="s">
        <v>949</v>
      </c>
      <c r="O13" s="310" t="s">
        <v>777</v>
      </c>
      <c r="P13" s="310" t="s">
        <v>777</v>
      </c>
      <c r="Q13" s="310" t="s">
        <v>777</v>
      </c>
      <c r="R13" s="310" t="s">
        <v>777</v>
      </c>
      <c r="S13" s="310" t="s">
        <v>777</v>
      </c>
      <c r="T13" s="310" t="s">
        <v>777</v>
      </c>
      <c r="U13" s="310" t="s">
        <v>1162</v>
      </c>
      <c r="V13" s="167"/>
      <c r="W13" s="167"/>
      <c r="X13" s="167"/>
      <c r="Y13" s="167"/>
      <c r="Z13" s="167"/>
      <c r="AA13" s="167"/>
      <c r="AB13" s="167"/>
      <c r="AC13" s="167"/>
      <c r="AD13" s="167"/>
      <c r="AE13" s="167"/>
      <c r="AF13" s="167"/>
      <c r="AG13" s="167"/>
      <c r="AH13" s="167"/>
      <c r="AI13" s="167"/>
      <c r="AJ13" s="167"/>
      <c r="AK13" s="167"/>
      <c r="AL13" s="167"/>
      <c r="AM13" s="167"/>
      <c r="AN13" s="167"/>
      <c r="AO13" s="167"/>
      <c r="AP13" s="167"/>
      <c r="AQ13" s="167"/>
      <c r="AR13" s="167"/>
      <c r="AS13" s="167"/>
      <c r="AT13" s="167"/>
      <c r="AU13" s="167"/>
      <c r="AV13" s="167"/>
      <c r="AW13" s="167"/>
      <c r="AX13" s="167"/>
      <c r="AY13" s="167"/>
      <c r="AZ13" s="167"/>
      <c r="BA13" s="167"/>
      <c r="BB13" s="167"/>
      <c r="BC13" s="167"/>
      <c r="BD13" s="167"/>
      <c r="BE13" s="167"/>
      <c r="BF13" s="167"/>
      <c r="BG13" s="167"/>
      <c r="BH13" s="167"/>
      <c r="BI13" s="167"/>
      <c r="BJ13" s="167"/>
      <c r="BK13" s="167"/>
      <c r="BL13" s="167"/>
      <c r="BM13" s="167"/>
      <c r="BN13" s="167"/>
      <c r="BO13" s="167"/>
      <c r="BP13" s="167"/>
      <c r="BQ13" s="167"/>
      <c r="BR13" s="167"/>
      <c r="BS13" s="167"/>
      <c r="BT13" s="167"/>
      <c r="BU13" s="167"/>
      <c r="BV13" s="167"/>
      <c r="BW13" s="167"/>
      <c r="BX13" s="167"/>
      <c r="BY13" s="167"/>
      <c r="BZ13" s="167"/>
      <c r="CA13" s="167"/>
      <c r="CB13" s="167"/>
      <c r="CC13" s="167"/>
      <c r="CD13" s="167"/>
      <c r="CE13" s="167"/>
      <c r="CF13" s="167"/>
      <c r="CG13" s="167"/>
      <c r="CH13" s="167"/>
      <c r="CI13" s="167"/>
      <c r="CJ13" s="167"/>
      <c r="CK13" s="167"/>
      <c r="CL13" s="167"/>
      <c r="CM13" s="167"/>
      <c r="CN13" s="167"/>
      <c r="CO13" s="167"/>
      <c r="CP13" s="167"/>
      <c r="CQ13" s="167"/>
      <c r="CR13" s="167"/>
      <c r="CS13" s="167"/>
      <c r="CT13" s="167"/>
      <c r="CU13" s="167"/>
      <c r="CV13" s="167"/>
      <c r="CW13" s="167"/>
      <c r="CX13" s="167"/>
      <c r="CY13" s="167"/>
      <c r="CZ13" s="167"/>
      <c r="DA13" s="167"/>
      <c r="DB13" s="167"/>
      <c r="DC13" s="167"/>
      <c r="DD13" s="167"/>
      <c r="DE13" s="167"/>
      <c r="DF13" s="167"/>
      <c r="DG13" s="167"/>
      <c r="DH13" s="167"/>
      <c r="DI13" s="167"/>
      <c r="DJ13" s="167"/>
      <c r="DK13" s="167"/>
      <c r="DL13" s="167"/>
      <c r="DM13" s="167"/>
      <c r="DN13" s="167"/>
      <c r="DO13" s="167"/>
      <c r="DP13" s="167"/>
      <c r="DQ13" s="167"/>
      <c r="DR13" s="167"/>
      <c r="DS13" s="167"/>
      <c r="DT13" s="167"/>
      <c r="DU13" s="167"/>
      <c r="DV13" s="167"/>
      <c r="DW13" s="167"/>
      <c r="DX13" s="167"/>
      <c r="DY13" s="167"/>
      <c r="DZ13" s="167"/>
      <c r="EA13" s="167"/>
      <c r="EB13" s="204"/>
    </row>
    <row r="14" spans="1:132" s="129" customFormat="1" ht="200.1" customHeight="1">
      <c r="A14" s="49" t="s">
        <v>966</v>
      </c>
      <c r="B14" s="50" t="s">
        <v>457</v>
      </c>
      <c r="C14" s="51" t="s">
        <v>465</v>
      </c>
      <c r="D14" s="50" t="s">
        <v>454</v>
      </c>
      <c r="E14" s="50" t="s">
        <v>917</v>
      </c>
      <c r="F14" s="51" t="s">
        <v>466</v>
      </c>
      <c r="G14" s="52">
        <v>42826</v>
      </c>
      <c r="H14" s="52">
        <v>42767</v>
      </c>
      <c r="I14" s="61">
        <v>27093</v>
      </c>
      <c r="J14" s="55">
        <v>0.38743582776816488</v>
      </c>
      <c r="K14" s="81" t="s">
        <v>949</v>
      </c>
      <c r="L14" s="81" t="s">
        <v>949</v>
      </c>
      <c r="M14" s="51" t="s">
        <v>949</v>
      </c>
      <c r="N14" s="51" t="s">
        <v>949</v>
      </c>
      <c r="O14" s="310" t="s">
        <v>777</v>
      </c>
      <c r="P14" s="310" t="s">
        <v>777</v>
      </c>
      <c r="Q14" s="310" t="s">
        <v>777</v>
      </c>
      <c r="R14" s="310" t="s">
        <v>777</v>
      </c>
      <c r="S14" s="310" t="s">
        <v>777</v>
      </c>
      <c r="T14" s="310" t="s">
        <v>777</v>
      </c>
      <c r="U14" s="310" t="s">
        <v>1162</v>
      </c>
      <c r="V14" s="167"/>
      <c r="W14" s="167"/>
      <c r="X14" s="167"/>
      <c r="Y14" s="167"/>
      <c r="Z14" s="167"/>
      <c r="AA14" s="167"/>
      <c r="AB14" s="167"/>
      <c r="AC14" s="167"/>
      <c r="AD14" s="167"/>
      <c r="AE14" s="167"/>
      <c r="AF14" s="167"/>
      <c r="AG14" s="167"/>
      <c r="AH14" s="167"/>
      <c r="AI14" s="167"/>
      <c r="AJ14" s="167"/>
      <c r="AK14" s="167"/>
      <c r="AL14" s="167"/>
      <c r="AM14" s="167"/>
      <c r="AN14" s="167"/>
      <c r="AO14" s="167"/>
      <c r="AP14" s="167"/>
      <c r="AQ14" s="167"/>
      <c r="AR14" s="167"/>
      <c r="AS14" s="167"/>
      <c r="AT14" s="167"/>
      <c r="AU14" s="167"/>
      <c r="AV14" s="167"/>
      <c r="AW14" s="167"/>
      <c r="AX14" s="167"/>
      <c r="AY14" s="167"/>
      <c r="AZ14" s="167"/>
      <c r="BA14" s="167"/>
      <c r="BB14" s="167"/>
      <c r="BC14" s="167"/>
      <c r="BD14" s="167"/>
      <c r="BE14" s="167"/>
      <c r="BF14" s="167"/>
      <c r="BG14" s="167"/>
      <c r="BH14" s="167"/>
      <c r="BI14" s="167"/>
      <c r="BJ14" s="167"/>
      <c r="BK14" s="167"/>
      <c r="BL14" s="167"/>
      <c r="BM14" s="167"/>
      <c r="BN14" s="167"/>
      <c r="BO14" s="167"/>
      <c r="BP14" s="167"/>
      <c r="BQ14" s="167"/>
      <c r="BR14" s="167"/>
      <c r="BS14" s="167"/>
      <c r="BT14" s="167"/>
      <c r="BU14" s="167"/>
      <c r="BV14" s="167"/>
      <c r="BW14" s="167"/>
      <c r="BX14" s="167"/>
      <c r="BY14" s="167"/>
      <c r="BZ14" s="167"/>
      <c r="CA14" s="167"/>
      <c r="CB14" s="167"/>
      <c r="CC14" s="167"/>
      <c r="CD14" s="167"/>
      <c r="CE14" s="167"/>
      <c r="CF14" s="167"/>
      <c r="CG14" s="167"/>
      <c r="CH14" s="167"/>
      <c r="CI14" s="167"/>
      <c r="CJ14" s="167"/>
      <c r="CK14" s="167"/>
      <c r="CL14" s="167"/>
      <c r="CM14" s="167"/>
      <c r="CN14" s="167"/>
      <c r="CO14" s="167"/>
      <c r="CP14" s="167"/>
      <c r="CQ14" s="167"/>
      <c r="CR14" s="167"/>
      <c r="CS14" s="167"/>
      <c r="CT14" s="167"/>
      <c r="CU14" s="167"/>
      <c r="CV14" s="167"/>
      <c r="CW14" s="167"/>
      <c r="CX14" s="167"/>
      <c r="CY14" s="167"/>
      <c r="CZ14" s="167"/>
      <c r="DA14" s="167"/>
      <c r="DB14" s="167"/>
      <c r="DC14" s="167"/>
      <c r="DD14" s="167"/>
      <c r="DE14" s="167"/>
      <c r="DF14" s="167"/>
      <c r="DG14" s="167"/>
      <c r="DH14" s="167"/>
      <c r="DI14" s="167"/>
      <c r="DJ14" s="167"/>
      <c r="DK14" s="167"/>
      <c r="DL14" s="167"/>
      <c r="DM14" s="167"/>
      <c r="DN14" s="167"/>
      <c r="DO14" s="167"/>
      <c r="DP14" s="167"/>
      <c r="DQ14" s="167"/>
      <c r="DR14" s="167"/>
      <c r="DS14" s="167"/>
      <c r="DT14" s="167"/>
      <c r="DU14" s="167"/>
      <c r="DV14" s="167"/>
      <c r="DW14" s="167"/>
      <c r="DX14" s="167"/>
      <c r="DY14" s="167"/>
      <c r="DZ14" s="167"/>
      <c r="EA14" s="167"/>
      <c r="EB14" s="204"/>
    </row>
    <row r="15" spans="1:132" s="59" customFormat="1" ht="200.1" customHeight="1">
      <c r="A15" s="49" t="s">
        <v>967</v>
      </c>
      <c r="B15" s="50" t="s">
        <v>457</v>
      </c>
      <c r="C15" s="51" t="s">
        <v>465</v>
      </c>
      <c r="D15" s="50" t="s">
        <v>454</v>
      </c>
      <c r="E15" s="50" t="s">
        <v>918</v>
      </c>
      <c r="F15" s="51" t="s">
        <v>466</v>
      </c>
      <c r="G15" s="52">
        <v>42826</v>
      </c>
      <c r="H15" s="52">
        <v>43830</v>
      </c>
      <c r="I15" s="61">
        <v>146249</v>
      </c>
      <c r="J15" s="55">
        <v>1.0480343399309189</v>
      </c>
      <c r="K15" s="61">
        <v>142047</v>
      </c>
      <c r="L15" s="54">
        <v>0.9603025980435238</v>
      </c>
      <c r="M15" s="61">
        <v>160453</v>
      </c>
      <c r="N15" s="62">
        <v>1.0430133388803662</v>
      </c>
      <c r="O15" s="310" t="s">
        <v>1101</v>
      </c>
      <c r="P15" s="310" t="s">
        <v>1101</v>
      </c>
      <c r="Q15" s="310" t="s">
        <v>777</v>
      </c>
      <c r="R15" s="310" t="s">
        <v>1101</v>
      </c>
      <c r="S15" s="310" t="s">
        <v>1101</v>
      </c>
      <c r="T15" s="310" t="s">
        <v>777</v>
      </c>
      <c r="U15" s="310" t="s">
        <v>1160</v>
      </c>
      <c r="V15" s="167"/>
      <c r="W15" s="167"/>
      <c r="X15" s="167"/>
      <c r="Y15" s="167"/>
      <c r="Z15" s="167"/>
      <c r="AA15" s="167"/>
      <c r="AB15" s="167"/>
      <c r="AC15" s="167"/>
      <c r="AD15" s="167"/>
      <c r="AE15" s="167"/>
      <c r="AF15" s="167"/>
      <c r="AG15" s="167"/>
      <c r="AH15" s="167"/>
      <c r="AI15" s="167"/>
      <c r="AJ15" s="167"/>
      <c r="AK15" s="167"/>
      <c r="AL15" s="167"/>
      <c r="AM15" s="167"/>
      <c r="AN15" s="167"/>
      <c r="AO15" s="167"/>
      <c r="AP15" s="167"/>
      <c r="AQ15" s="167"/>
      <c r="AR15" s="167"/>
      <c r="AS15" s="167"/>
      <c r="AT15" s="167"/>
      <c r="AU15" s="167"/>
      <c r="AV15" s="167"/>
      <c r="AW15" s="167"/>
      <c r="AX15" s="167"/>
      <c r="AY15" s="167"/>
      <c r="AZ15" s="167"/>
      <c r="BA15" s="167"/>
      <c r="BB15" s="167"/>
      <c r="BC15" s="167"/>
      <c r="BD15" s="167"/>
      <c r="BE15" s="167"/>
      <c r="BF15" s="167"/>
      <c r="BG15" s="167"/>
      <c r="BH15" s="167"/>
      <c r="BI15" s="167"/>
      <c r="BJ15" s="167"/>
      <c r="BK15" s="167"/>
      <c r="BL15" s="167"/>
      <c r="BM15" s="167"/>
      <c r="BN15" s="167"/>
      <c r="BO15" s="167"/>
      <c r="BP15" s="167"/>
      <c r="BQ15" s="167"/>
      <c r="BR15" s="167"/>
      <c r="BS15" s="167"/>
      <c r="BT15" s="167"/>
      <c r="BU15" s="167"/>
      <c r="BV15" s="167"/>
      <c r="BW15" s="167"/>
      <c r="BX15" s="167"/>
      <c r="BY15" s="167"/>
      <c r="BZ15" s="167"/>
      <c r="CA15" s="167"/>
      <c r="CB15" s="167"/>
      <c r="CC15" s="167"/>
      <c r="CD15" s="167"/>
      <c r="CE15" s="167"/>
      <c r="CF15" s="167"/>
      <c r="CG15" s="167"/>
      <c r="CH15" s="167"/>
      <c r="CI15" s="167"/>
      <c r="CJ15" s="167"/>
      <c r="CK15" s="167"/>
      <c r="CL15" s="167"/>
      <c r="CM15" s="167"/>
      <c r="CN15" s="167"/>
      <c r="CO15" s="167"/>
      <c r="CP15" s="167"/>
      <c r="CQ15" s="167"/>
      <c r="CR15" s="167"/>
      <c r="CS15" s="167"/>
      <c r="CT15" s="167"/>
      <c r="CU15" s="167"/>
      <c r="CV15" s="167"/>
      <c r="CW15" s="167"/>
      <c r="CX15" s="167"/>
      <c r="CY15" s="167"/>
      <c r="CZ15" s="167"/>
      <c r="DA15" s="167"/>
      <c r="DB15" s="167"/>
      <c r="DC15" s="167"/>
      <c r="DD15" s="167"/>
      <c r="DE15" s="167"/>
      <c r="DF15" s="167"/>
      <c r="DG15" s="167"/>
      <c r="DH15" s="167"/>
      <c r="DI15" s="167"/>
      <c r="DJ15" s="167"/>
      <c r="DK15" s="167"/>
      <c r="DL15" s="167"/>
      <c r="DM15" s="167"/>
      <c r="DN15" s="167"/>
      <c r="DO15" s="167"/>
      <c r="DP15" s="167"/>
      <c r="DQ15" s="167"/>
      <c r="DR15" s="167"/>
      <c r="DS15" s="167"/>
      <c r="DT15" s="167"/>
      <c r="DU15" s="167"/>
      <c r="DV15" s="167"/>
      <c r="DW15" s="167"/>
      <c r="DX15" s="167"/>
      <c r="DY15" s="167"/>
      <c r="DZ15" s="167"/>
      <c r="EA15" s="167"/>
      <c r="EB15" s="202"/>
    </row>
    <row r="16" spans="1:132" s="59" customFormat="1" ht="200.1" customHeight="1">
      <c r="A16" s="49" t="s">
        <v>968</v>
      </c>
      <c r="B16" s="50" t="s">
        <v>457</v>
      </c>
      <c r="C16" s="51" t="s">
        <v>465</v>
      </c>
      <c r="D16" s="50" t="s">
        <v>454</v>
      </c>
      <c r="E16" s="50" t="s">
        <v>919</v>
      </c>
      <c r="F16" s="51" t="s">
        <v>466</v>
      </c>
      <c r="G16" s="52">
        <v>42826</v>
      </c>
      <c r="H16" s="52">
        <v>43830</v>
      </c>
      <c r="I16" s="54">
        <v>1</v>
      </c>
      <c r="J16" s="55">
        <v>1</v>
      </c>
      <c r="K16" s="54">
        <v>1</v>
      </c>
      <c r="L16" s="55">
        <v>1</v>
      </c>
      <c r="M16" s="54">
        <v>1</v>
      </c>
      <c r="N16" s="64">
        <v>1</v>
      </c>
      <c r="O16" s="310" t="s">
        <v>1101</v>
      </c>
      <c r="P16" s="310" t="s">
        <v>1101</v>
      </c>
      <c r="Q16" s="310" t="s">
        <v>777</v>
      </c>
      <c r="R16" s="310" t="s">
        <v>1101</v>
      </c>
      <c r="S16" s="310" t="s">
        <v>1101</v>
      </c>
      <c r="T16" s="310" t="s">
        <v>777</v>
      </c>
      <c r="U16" s="310" t="s">
        <v>1160</v>
      </c>
      <c r="V16" s="167"/>
      <c r="W16" s="167"/>
      <c r="X16" s="167"/>
      <c r="Y16" s="167"/>
      <c r="Z16" s="167"/>
      <c r="AA16" s="167"/>
      <c r="AB16" s="167"/>
      <c r="AC16" s="167"/>
      <c r="AD16" s="167"/>
      <c r="AE16" s="167"/>
      <c r="AF16" s="167"/>
      <c r="AG16" s="167"/>
      <c r="AH16" s="167"/>
      <c r="AI16" s="167"/>
      <c r="AJ16" s="167"/>
      <c r="AK16" s="167"/>
      <c r="AL16" s="167"/>
      <c r="AM16" s="167"/>
      <c r="AN16" s="167"/>
      <c r="AO16" s="167"/>
      <c r="AP16" s="167"/>
      <c r="AQ16" s="167"/>
      <c r="AR16" s="167"/>
      <c r="AS16" s="167"/>
      <c r="AT16" s="167"/>
      <c r="AU16" s="167"/>
      <c r="AV16" s="167"/>
      <c r="AW16" s="167"/>
      <c r="AX16" s="167"/>
      <c r="AY16" s="167"/>
      <c r="AZ16" s="167"/>
      <c r="BA16" s="167"/>
      <c r="BB16" s="167"/>
      <c r="BC16" s="167"/>
      <c r="BD16" s="167"/>
      <c r="BE16" s="167"/>
      <c r="BF16" s="167"/>
      <c r="BG16" s="167"/>
      <c r="BH16" s="167"/>
      <c r="BI16" s="167"/>
      <c r="BJ16" s="167"/>
      <c r="BK16" s="167"/>
      <c r="BL16" s="167"/>
      <c r="BM16" s="167"/>
      <c r="BN16" s="167"/>
      <c r="BO16" s="167"/>
      <c r="BP16" s="167"/>
      <c r="BQ16" s="167"/>
      <c r="BR16" s="167"/>
      <c r="BS16" s="167"/>
      <c r="BT16" s="167"/>
      <c r="BU16" s="167"/>
      <c r="BV16" s="167"/>
      <c r="BW16" s="167"/>
      <c r="BX16" s="167"/>
      <c r="BY16" s="167"/>
      <c r="BZ16" s="167"/>
      <c r="CA16" s="167"/>
      <c r="CB16" s="167"/>
      <c r="CC16" s="167"/>
      <c r="CD16" s="167"/>
      <c r="CE16" s="167"/>
      <c r="CF16" s="167"/>
      <c r="CG16" s="167"/>
      <c r="CH16" s="167"/>
      <c r="CI16" s="167"/>
      <c r="CJ16" s="167"/>
      <c r="CK16" s="167"/>
      <c r="CL16" s="167"/>
      <c r="CM16" s="167"/>
      <c r="CN16" s="167"/>
      <c r="CO16" s="167"/>
      <c r="CP16" s="167"/>
      <c r="CQ16" s="167"/>
      <c r="CR16" s="167"/>
      <c r="CS16" s="167"/>
      <c r="CT16" s="167"/>
      <c r="CU16" s="167"/>
      <c r="CV16" s="167"/>
      <c r="CW16" s="167"/>
      <c r="CX16" s="167"/>
      <c r="CY16" s="167"/>
      <c r="CZ16" s="167"/>
      <c r="DA16" s="167"/>
      <c r="DB16" s="167"/>
      <c r="DC16" s="167"/>
      <c r="DD16" s="167"/>
      <c r="DE16" s="167"/>
      <c r="DF16" s="167"/>
      <c r="DG16" s="167"/>
      <c r="DH16" s="167"/>
      <c r="DI16" s="167"/>
      <c r="DJ16" s="167"/>
      <c r="DK16" s="167"/>
      <c r="DL16" s="167"/>
      <c r="DM16" s="167"/>
      <c r="DN16" s="167"/>
      <c r="DO16" s="167"/>
      <c r="DP16" s="167"/>
      <c r="DQ16" s="167"/>
      <c r="DR16" s="167"/>
      <c r="DS16" s="167"/>
      <c r="DT16" s="167"/>
      <c r="DU16" s="167"/>
      <c r="DV16" s="167"/>
      <c r="DW16" s="167"/>
      <c r="DX16" s="167"/>
      <c r="DY16" s="167"/>
      <c r="DZ16" s="167"/>
      <c r="EA16" s="167"/>
      <c r="EB16" s="202"/>
    </row>
    <row r="17" spans="1:132" s="129" customFormat="1" ht="200.1" customHeight="1">
      <c r="A17" s="49" t="s">
        <v>969</v>
      </c>
      <c r="B17" s="50" t="s">
        <v>457</v>
      </c>
      <c r="C17" s="51" t="s">
        <v>465</v>
      </c>
      <c r="D17" s="50" t="s">
        <v>454</v>
      </c>
      <c r="E17" s="50" t="s">
        <v>920</v>
      </c>
      <c r="F17" s="51" t="s">
        <v>466</v>
      </c>
      <c r="G17" s="52">
        <v>42826</v>
      </c>
      <c r="H17" s="52">
        <v>42767</v>
      </c>
      <c r="I17" s="70" t="s">
        <v>792</v>
      </c>
      <c r="J17" s="55">
        <v>1</v>
      </c>
      <c r="K17" s="81" t="s">
        <v>949</v>
      </c>
      <c r="L17" s="81" t="s">
        <v>949</v>
      </c>
      <c r="M17" s="51" t="s">
        <v>949</v>
      </c>
      <c r="N17" s="51" t="s">
        <v>949</v>
      </c>
      <c r="O17" s="310" t="s">
        <v>1101</v>
      </c>
      <c r="P17" s="310" t="s">
        <v>1101</v>
      </c>
      <c r="Q17" s="310" t="s">
        <v>777</v>
      </c>
      <c r="R17" s="310" t="s">
        <v>1101</v>
      </c>
      <c r="S17" s="310" t="s">
        <v>1101</v>
      </c>
      <c r="T17" s="310" t="s">
        <v>777</v>
      </c>
      <c r="U17" s="310" t="s">
        <v>1160</v>
      </c>
      <c r="V17" s="167"/>
      <c r="W17" s="167"/>
      <c r="X17" s="167"/>
      <c r="Y17" s="167"/>
      <c r="Z17" s="167"/>
      <c r="AA17" s="167"/>
      <c r="AB17" s="167"/>
      <c r="AC17" s="167"/>
      <c r="AD17" s="167"/>
      <c r="AE17" s="167"/>
      <c r="AF17" s="167"/>
      <c r="AG17" s="167"/>
      <c r="AH17" s="167"/>
      <c r="AI17" s="167"/>
      <c r="AJ17" s="167"/>
      <c r="AK17" s="167"/>
      <c r="AL17" s="167"/>
      <c r="AM17" s="167"/>
      <c r="AN17" s="167"/>
      <c r="AO17" s="167"/>
      <c r="AP17" s="167"/>
      <c r="AQ17" s="167"/>
      <c r="AR17" s="167"/>
      <c r="AS17" s="167"/>
      <c r="AT17" s="167"/>
      <c r="AU17" s="167"/>
      <c r="AV17" s="167"/>
      <c r="AW17" s="167"/>
      <c r="AX17" s="167"/>
      <c r="AY17" s="167"/>
      <c r="AZ17" s="167"/>
      <c r="BA17" s="167"/>
      <c r="BB17" s="167"/>
      <c r="BC17" s="167"/>
      <c r="BD17" s="167"/>
      <c r="BE17" s="167"/>
      <c r="BF17" s="167"/>
      <c r="BG17" s="167"/>
      <c r="BH17" s="167"/>
      <c r="BI17" s="167"/>
      <c r="BJ17" s="167"/>
      <c r="BK17" s="167"/>
      <c r="BL17" s="167"/>
      <c r="BM17" s="167"/>
      <c r="BN17" s="167"/>
      <c r="BO17" s="167"/>
      <c r="BP17" s="167"/>
      <c r="BQ17" s="167"/>
      <c r="BR17" s="167"/>
      <c r="BS17" s="167"/>
      <c r="BT17" s="167"/>
      <c r="BU17" s="167"/>
      <c r="BV17" s="167"/>
      <c r="BW17" s="167"/>
      <c r="BX17" s="167"/>
      <c r="BY17" s="167"/>
      <c r="BZ17" s="167"/>
      <c r="CA17" s="167"/>
      <c r="CB17" s="167"/>
      <c r="CC17" s="167"/>
      <c r="CD17" s="167"/>
      <c r="CE17" s="167"/>
      <c r="CF17" s="167"/>
      <c r="CG17" s="167"/>
      <c r="CH17" s="167"/>
      <c r="CI17" s="167"/>
      <c r="CJ17" s="167"/>
      <c r="CK17" s="167"/>
      <c r="CL17" s="167"/>
      <c r="CM17" s="167"/>
      <c r="CN17" s="167"/>
      <c r="CO17" s="167"/>
      <c r="CP17" s="167"/>
      <c r="CQ17" s="167"/>
      <c r="CR17" s="167"/>
      <c r="CS17" s="167"/>
      <c r="CT17" s="167"/>
      <c r="CU17" s="167"/>
      <c r="CV17" s="167"/>
      <c r="CW17" s="167"/>
      <c r="CX17" s="167"/>
      <c r="CY17" s="167"/>
      <c r="CZ17" s="167"/>
      <c r="DA17" s="167"/>
      <c r="DB17" s="167"/>
      <c r="DC17" s="167"/>
      <c r="DD17" s="167"/>
      <c r="DE17" s="167"/>
      <c r="DF17" s="167"/>
      <c r="DG17" s="167"/>
      <c r="DH17" s="167"/>
      <c r="DI17" s="167"/>
      <c r="DJ17" s="167"/>
      <c r="DK17" s="167"/>
      <c r="DL17" s="167"/>
      <c r="DM17" s="167"/>
      <c r="DN17" s="167"/>
      <c r="DO17" s="167"/>
      <c r="DP17" s="167"/>
      <c r="DQ17" s="167"/>
      <c r="DR17" s="167"/>
      <c r="DS17" s="167"/>
      <c r="DT17" s="167"/>
      <c r="DU17" s="167"/>
      <c r="DV17" s="167"/>
      <c r="DW17" s="167"/>
      <c r="DX17" s="167"/>
      <c r="DY17" s="167"/>
      <c r="DZ17" s="167"/>
      <c r="EA17" s="167"/>
      <c r="EB17" s="204"/>
    </row>
    <row r="18" spans="1:132" s="60" customFormat="1" ht="200.1" customHeight="1">
      <c r="A18" s="49" t="s">
        <v>970</v>
      </c>
      <c r="B18" s="50" t="s">
        <v>457</v>
      </c>
      <c r="C18" s="51" t="s">
        <v>465</v>
      </c>
      <c r="D18" s="81" t="s">
        <v>454</v>
      </c>
      <c r="E18" s="81" t="s">
        <v>950</v>
      </c>
      <c r="F18" s="51" t="s">
        <v>466</v>
      </c>
      <c r="G18" s="52">
        <v>42826</v>
      </c>
      <c r="H18" s="52">
        <v>43830</v>
      </c>
      <c r="I18" s="64">
        <v>0.36699999999999999</v>
      </c>
      <c r="J18" s="55">
        <v>0.91749999999999998</v>
      </c>
      <c r="K18" s="54">
        <v>0.57999999999999996</v>
      </c>
      <c r="L18" s="54">
        <v>0.96666666666666667</v>
      </c>
      <c r="M18" s="67">
        <v>0.79900000000000004</v>
      </c>
      <c r="N18" s="67">
        <v>0.99875000000000003</v>
      </c>
      <c r="O18" s="310" t="s">
        <v>1099</v>
      </c>
      <c r="P18" s="310" t="s">
        <v>1099</v>
      </c>
      <c r="Q18" s="310" t="s">
        <v>1163</v>
      </c>
      <c r="R18" s="314" t="s">
        <v>1101</v>
      </c>
      <c r="S18" s="310" t="s">
        <v>1101</v>
      </c>
      <c r="T18" s="310" t="s">
        <v>777</v>
      </c>
      <c r="U18" s="314" t="s">
        <v>1433</v>
      </c>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8"/>
      <c r="BA18" s="168"/>
      <c r="BB18" s="168"/>
      <c r="BC18" s="168"/>
      <c r="BD18" s="168"/>
      <c r="BE18" s="168"/>
      <c r="BF18" s="168"/>
      <c r="BG18" s="168"/>
      <c r="BH18" s="168"/>
      <c r="BI18" s="168"/>
      <c r="BJ18" s="168"/>
      <c r="BK18" s="168"/>
      <c r="BL18" s="168"/>
      <c r="BM18" s="168"/>
      <c r="BN18" s="168"/>
      <c r="BO18" s="168"/>
      <c r="BP18" s="168"/>
      <c r="BQ18" s="168"/>
      <c r="BR18" s="168"/>
      <c r="BS18" s="168"/>
      <c r="BT18" s="168"/>
      <c r="BU18" s="168"/>
      <c r="BV18" s="168"/>
      <c r="BW18" s="168"/>
      <c r="BX18" s="168"/>
      <c r="BY18" s="168"/>
      <c r="BZ18" s="168"/>
      <c r="CA18" s="168"/>
      <c r="CB18" s="168"/>
      <c r="CC18" s="168"/>
      <c r="CD18" s="168"/>
      <c r="CE18" s="168"/>
      <c r="CF18" s="168"/>
      <c r="CG18" s="168"/>
      <c r="CH18" s="168"/>
      <c r="CI18" s="168"/>
      <c r="CJ18" s="168"/>
      <c r="CK18" s="168"/>
      <c r="CL18" s="168"/>
      <c r="CM18" s="168"/>
      <c r="CN18" s="168"/>
      <c r="CO18" s="168"/>
      <c r="CP18" s="168"/>
      <c r="CQ18" s="168"/>
      <c r="CR18" s="168"/>
      <c r="CS18" s="168"/>
      <c r="CT18" s="168"/>
      <c r="CU18" s="168"/>
      <c r="CV18" s="168"/>
      <c r="CW18" s="168"/>
      <c r="CX18" s="168"/>
      <c r="CY18" s="168"/>
      <c r="CZ18" s="168"/>
      <c r="DA18" s="168"/>
      <c r="DB18" s="168"/>
      <c r="DC18" s="168"/>
      <c r="DD18" s="168"/>
      <c r="DE18" s="168"/>
      <c r="DF18" s="168"/>
      <c r="DG18" s="168"/>
      <c r="DH18" s="168"/>
      <c r="DI18" s="168"/>
      <c r="DJ18" s="168"/>
      <c r="DK18" s="168"/>
      <c r="DL18" s="168"/>
      <c r="DM18" s="168"/>
      <c r="DN18" s="168"/>
      <c r="DO18" s="168"/>
      <c r="DP18" s="168"/>
      <c r="DQ18" s="168"/>
      <c r="DR18" s="168"/>
      <c r="DS18" s="168"/>
      <c r="DT18" s="168"/>
      <c r="DU18" s="168"/>
      <c r="DV18" s="168"/>
      <c r="DW18" s="168"/>
      <c r="DX18" s="168"/>
      <c r="DY18" s="168"/>
      <c r="DZ18" s="168"/>
      <c r="EA18" s="168"/>
      <c r="EB18" s="203"/>
    </row>
    <row r="19" spans="1:132" s="60" customFormat="1" ht="200.1" customHeight="1">
      <c r="A19" s="49" t="s">
        <v>971</v>
      </c>
      <c r="B19" s="50" t="s">
        <v>457</v>
      </c>
      <c r="C19" s="51" t="s">
        <v>465</v>
      </c>
      <c r="D19" s="81" t="s">
        <v>454</v>
      </c>
      <c r="E19" s="81" t="s">
        <v>686</v>
      </c>
      <c r="F19" s="51" t="s">
        <v>466</v>
      </c>
      <c r="G19" s="52">
        <v>42826</v>
      </c>
      <c r="H19" s="52">
        <v>43830</v>
      </c>
      <c r="I19" s="54">
        <v>0.36</v>
      </c>
      <c r="J19" s="68">
        <v>0.89999999999999991</v>
      </c>
      <c r="K19" s="67">
        <v>0.58379999999999999</v>
      </c>
      <c r="L19" s="54">
        <v>0.97299999999999998</v>
      </c>
      <c r="M19" s="67">
        <v>0.79900000000000004</v>
      </c>
      <c r="N19" s="67">
        <v>0.99875000000000003</v>
      </c>
      <c r="O19" s="310" t="s">
        <v>1099</v>
      </c>
      <c r="P19" s="310" t="s">
        <v>1099</v>
      </c>
      <c r="Q19" s="310" t="s">
        <v>1163</v>
      </c>
      <c r="R19" s="314" t="s">
        <v>1101</v>
      </c>
      <c r="S19" s="310" t="s">
        <v>1101</v>
      </c>
      <c r="T19" s="310" t="s">
        <v>777</v>
      </c>
      <c r="U19" s="314" t="s">
        <v>1434</v>
      </c>
      <c r="V19" s="168"/>
      <c r="W19" s="168"/>
      <c r="X19" s="168"/>
      <c r="Y19" s="168"/>
      <c r="Z19" s="168"/>
      <c r="AA19" s="168"/>
      <c r="AB19" s="168"/>
      <c r="AC19" s="168"/>
      <c r="AD19" s="168"/>
      <c r="AE19" s="168"/>
      <c r="AF19" s="168"/>
      <c r="AG19" s="168"/>
      <c r="AH19" s="168"/>
      <c r="AI19" s="168"/>
      <c r="AJ19" s="168"/>
      <c r="AK19" s="168"/>
      <c r="AL19" s="168"/>
      <c r="AM19" s="168"/>
      <c r="AN19" s="168"/>
      <c r="AO19" s="168"/>
      <c r="AP19" s="168"/>
      <c r="AQ19" s="168"/>
      <c r="AR19" s="168"/>
      <c r="AS19" s="168"/>
      <c r="AT19" s="168"/>
      <c r="AU19" s="168"/>
      <c r="AV19" s="168"/>
      <c r="AW19" s="168"/>
      <c r="AX19" s="168"/>
      <c r="AY19" s="168"/>
      <c r="AZ19" s="168"/>
      <c r="BA19" s="168"/>
      <c r="BB19" s="168"/>
      <c r="BC19" s="168"/>
      <c r="BD19" s="168"/>
      <c r="BE19" s="168"/>
      <c r="BF19" s="168"/>
      <c r="BG19" s="168"/>
      <c r="BH19" s="168"/>
      <c r="BI19" s="168"/>
      <c r="BJ19" s="168"/>
      <c r="BK19" s="168"/>
      <c r="BL19" s="168"/>
      <c r="BM19" s="168"/>
      <c r="BN19" s="168"/>
      <c r="BO19" s="168"/>
      <c r="BP19" s="168"/>
      <c r="BQ19" s="168"/>
      <c r="BR19" s="168"/>
      <c r="BS19" s="168"/>
      <c r="BT19" s="168"/>
      <c r="BU19" s="168"/>
      <c r="BV19" s="168"/>
      <c r="BW19" s="168"/>
      <c r="BX19" s="168"/>
      <c r="BY19" s="168"/>
      <c r="BZ19" s="168"/>
      <c r="CA19" s="168"/>
      <c r="CB19" s="168"/>
      <c r="CC19" s="168"/>
      <c r="CD19" s="168"/>
      <c r="CE19" s="168"/>
      <c r="CF19" s="168"/>
      <c r="CG19" s="168"/>
      <c r="CH19" s="168"/>
      <c r="CI19" s="168"/>
      <c r="CJ19" s="168"/>
      <c r="CK19" s="168"/>
      <c r="CL19" s="168"/>
      <c r="CM19" s="168"/>
      <c r="CN19" s="168"/>
      <c r="CO19" s="168"/>
      <c r="CP19" s="168"/>
      <c r="CQ19" s="168"/>
      <c r="CR19" s="168"/>
      <c r="CS19" s="168"/>
      <c r="CT19" s="168"/>
      <c r="CU19" s="168"/>
      <c r="CV19" s="168"/>
      <c r="CW19" s="168"/>
      <c r="CX19" s="168"/>
      <c r="CY19" s="168"/>
      <c r="CZ19" s="168"/>
      <c r="DA19" s="168"/>
      <c r="DB19" s="168"/>
      <c r="DC19" s="168"/>
      <c r="DD19" s="168"/>
      <c r="DE19" s="168"/>
      <c r="DF19" s="168"/>
      <c r="DG19" s="168"/>
      <c r="DH19" s="168"/>
      <c r="DI19" s="168"/>
      <c r="DJ19" s="168"/>
      <c r="DK19" s="168"/>
      <c r="DL19" s="168"/>
      <c r="DM19" s="168"/>
      <c r="DN19" s="168"/>
      <c r="DO19" s="168"/>
      <c r="DP19" s="168"/>
      <c r="DQ19" s="168"/>
      <c r="DR19" s="168"/>
      <c r="DS19" s="168"/>
      <c r="DT19" s="168"/>
      <c r="DU19" s="168"/>
      <c r="DV19" s="168"/>
      <c r="DW19" s="168"/>
      <c r="DX19" s="168"/>
      <c r="DY19" s="168"/>
      <c r="DZ19" s="168"/>
      <c r="EA19" s="168"/>
      <c r="EB19" s="203"/>
    </row>
    <row r="20" spans="1:132" s="59" customFormat="1" ht="200.1" customHeight="1">
      <c r="A20" s="49" t="s">
        <v>972</v>
      </c>
      <c r="B20" s="50" t="s">
        <v>457</v>
      </c>
      <c r="C20" s="51" t="s">
        <v>465</v>
      </c>
      <c r="D20" s="81" t="s">
        <v>454</v>
      </c>
      <c r="E20" s="81" t="s">
        <v>688</v>
      </c>
      <c r="F20" s="51" t="s">
        <v>466</v>
      </c>
      <c r="G20" s="52">
        <v>42826</v>
      </c>
      <c r="H20" s="52">
        <v>43830</v>
      </c>
      <c r="I20" s="64">
        <v>0.375</v>
      </c>
      <c r="J20" s="69">
        <v>0.9375</v>
      </c>
      <c r="K20" s="54">
        <v>0.57999999999999996</v>
      </c>
      <c r="L20" s="54">
        <v>0.96666666666666667</v>
      </c>
      <c r="M20" s="54">
        <v>0.8</v>
      </c>
      <c r="N20" s="67">
        <v>1</v>
      </c>
      <c r="O20" s="310" t="s">
        <v>1099</v>
      </c>
      <c r="P20" s="310" t="s">
        <v>1099</v>
      </c>
      <c r="Q20" s="310" t="s">
        <v>1163</v>
      </c>
      <c r="R20" s="314" t="s">
        <v>1101</v>
      </c>
      <c r="S20" s="310" t="s">
        <v>1101</v>
      </c>
      <c r="T20" s="310" t="s">
        <v>777</v>
      </c>
      <c r="U20" s="314" t="s">
        <v>1435</v>
      </c>
      <c r="V20" s="167"/>
      <c r="W20" s="167"/>
      <c r="X20" s="167"/>
      <c r="Y20" s="167"/>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7"/>
      <c r="BA20" s="167"/>
      <c r="BB20" s="167"/>
      <c r="BC20" s="167"/>
      <c r="BD20" s="167"/>
      <c r="BE20" s="167"/>
      <c r="BF20" s="167"/>
      <c r="BG20" s="167"/>
      <c r="BH20" s="167"/>
      <c r="BI20" s="167"/>
      <c r="BJ20" s="167"/>
      <c r="BK20" s="167"/>
      <c r="BL20" s="167"/>
      <c r="BM20" s="167"/>
      <c r="BN20" s="167"/>
      <c r="BO20" s="167"/>
      <c r="BP20" s="167"/>
      <c r="BQ20" s="167"/>
      <c r="BR20" s="167"/>
      <c r="BS20" s="167"/>
      <c r="BT20" s="167"/>
      <c r="BU20" s="167"/>
      <c r="BV20" s="167"/>
      <c r="BW20" s="167"/>
      <c r="BX20" s="167"/>
      <c r="BY20" s="167"/>
      <c r="BZ20" s="167"/>
      <c r="CA20" s="167"/>
      <c r="CB20" s="167"/>
      <c r="CC20" s="167"/>
      <c r="CD20" s="167"/>
      <c r="CE20" s="167"/>
      <c r="CF20" s="167"/>
      <c r="CG20" s="167"/>
      <c r="CH20" s="167"/>
      <c r="CI20" s="167"/>
      <c r="CJ20" s="167"/>
      <c r="CK20" s="167"/>
      <c r="CL20" s="167"/>
      <c r="CM20" s="167"/>
      <c r="CN20" s="167"/>
      <c r="CO20" s="167"/>
      <c r="CP20" s="167"/>
      <c r="CQ20" s="167"/>
      <c r="CR20" s="167"/>
      <c r="CS20" s="167"/>
      <c r="CT20" s="167"/>
      <c r="CU20" s="167"/>
      <c r="CV20" s="167"/>
      <c r="CW20" s="167"/>
      <c r="CX20" s="167"/>
      <c r="CY20" s="167"/>
      <c r="CZ20" s="167"/>
      <c r="DA20" s="167"/>
      <c r="DB20" s="167"/>
      <c r="DC20" s="167"/>
      <c r="DD20" s="167"/>
      <c r="DE20" s="167"/>
      <c r="DF20" s="167"/>
      <c r="DG20" s="167"/>
      <c r="DH20" s="167"/>
      <c r="DI20" s="167"/>
      <c r="DJ20" s="167"/>
      <c r="DK20" s="167"/>
      <c r="DL20" s="167"/>
      <c r="DM20" s="167"/>
      <c r="DN20" s="167"/>
      <c r="DO20" s="167"/>
      <c r="DP20" s="167"/>
      <c r="DQ20" s="167"/>
      <c r="DR20" s="167"/>
      <c r="DS20" s="167"/>
      <c r="DT20" s="167"/>
      <c r="DU20" s="167"/>
      <c r="DV20" s="167"/>
      <c r="DW20" s="167"/>
      <c r="DX20" s="167"/>
      <c r="DY20" s="167"/>
      <c r="DZ20" s="167"/>
      <c r="EA20" s="167"/>
      <c r="EB20" s="202"/>
    </row>
    <row r="21" spans="1:132" s="59" customFormat="1" ht="200.1" customHeight="1">
      <c r="A21" s="49" t="s">
        <v>973</v>
      </c>
      <c r="B21" s="50" t="s">
        <v>457</v>
      </c>
      <c r="C21" s="51" t="s">
        <v>465</v>
      </c>
      <c r="D21" s="81" t="s">
        <v>454</v>
      </c>
      <c r="E21" s="81" t="s">
        <v>921</v>
      </c>
      <c r="F21" s="51" t="s">
        <v>466</v>
      </c>
      <c r="G21" s="52">
        <v>42826</v>
      </c>
      <c r="H21" s="52">
        <v>43830</v>
      </c>
      <c r="I21" s="70" t="s">
        <v>793</v>
      </c>
      <c r="J21" s="69">
        <v>0.91666666666666674</v>
      </c>
      <c r="K21" s="67">
        <v>0.57999999999999996</v>
      </c>
      <c r="L21" s="54">
        <v>0.96666666666666667</v>
      </c>
      <c r="M21" s="54">
        <v>0.8</v>
      </c>
      <c r="N21" s="67">
        <v>1</v>
      </c>
      <c r="O21" s="310" t="s">
        <v>1099</v>
      </c>
      <c r="P21" s="310" t="s">
        <v>1099</v>
      </c>
      <c r="Q21" s="310" t="s">
        <v>1163</v>
      </c>
      <c r="R21" s="314" t="s">
        <v>1101</v>
      </c>
      <c r="S21" s="310" t="s">
        <v>1101</v>
      </c>
      <c r="T21" s="310" t="s">
        <v>777</v>
      </c>
      <c r="U21" s="314" t="s">
        <v>1436</v>
      </c>
      <c r="V21" s="167"/>
      <c r="W21" s="167"/>
      <c r="X21" s="167"/>
      <c r="Y21" s="167"/>
      <c r="Z21" s="167"/>
      <c r="AA21" s="167"/>
      <c r="AB21" s="167"/>
      <c r="AC21" s="167"/>
      <c r="AD21" s="167"/>
      <c r="AE21" s="167"/>
      <c r="AF21" s="167"/>
      <c r="AG21" s="167"/>
      <c r="AH21" s="167"/>
      <c r="AI21" s="167"/>
      <c r="AJ21" s="167"/>
      <c r="AK21" s="167"/>
      <c r="AL21" s="167"/>
      <c r="AM21" s="167"/>
      <c r="AN21" s="167"/>
      <c r="AO21" s="167"/>
      <c r="AP21" s="167"/>
      <c r="AQ21" s="167"/>
      <c r="AR21" s="167"/>
      <c r="AS21" s="167"/>
      <c r="AT21" s="167"/>
      <c r="AU21" s="167"/>
      <c r="AV21" s="167"/>
      <c r="AW21" s="167"/>
      <c r="AX21" s="167"/>
      <c r="AY21" s="167"/>
      <c r="AZ21" s="167"/>
      <c r="BA21" s="167"/>
      <c r="BB21" s="167"/>
      <c r="BC21" s="167"/>
      <c r="BD21" s="167"/>
      <c r="BE21" s="167"/>
      <c r="BF21" s="167"/>
      <c r="BG21" s="167"/>
      <c r="BH21" s="167"/>
      <c r="BI21" s="167"/>
      <c r="BJ21" s="167"/>
      <c r="BK21" s="167"/>
      <c r="BL21" s="167"/>
      <c r="BM21" s="167"/>
      <c r="BN21" s="167"/>
      <c r="BO21" s="167"/>
      <c r="BP21" s="167"/>
      <c r="BQ21" s="167"/>
      <c r="BR21" s="167"/>
      <c r="BS21" s="167"/>
      <c r="BT21" s="167"/>
      <c r="BU21" s="167"/>
      <c r="BV21" s="167"/>
      <c r="BW21" s="167"/>
      <c r="BX21" s="167"/>
      <c r="BY21" s="167"/>
      <c r="BZ21" s="167"/>
      <c r="CA21" s="167"/>
      <c r="CB21" s="167"/>
      <c r="CC21" s="167"/>
      <c r="CD21" s="167"/>
      <c r="CE21" s="167"/>
      <c r="CF21" s="167"/>
      <c r="CG21" s="167"/>
      <c r="CH21" s="167"/>
      <c r="CI21" s="167"/>
      <c r="CJ21" s="167"/>
      <c r="CK21" s="167"/>
      <c r="CL21" s="167"/>
      <c r="CM21" s="167"/>
      <c r="CN21" s="167"/>
      <c r="CO21" s="167"/>
      <c r="CP21" s="167"/>
      <c r="CQ21" s="167"/>
      <c r="CR21" s="167"/>
      <c r="CS21" s="167"/>
      <c r="CT21" s="167"/>
      <c r="CU21" s="167"/>
      <c r="CV21" s="167"/>
      <c r="CW21" s="167"/>
      <c r="CX21" s="167"/>
      <c r="CY21" s="167"/>
      <c r="CZ21" s="167"/>
      <c r="DA21" s="167"/>
      <c r="DB21" s="167"/>
      <c r="DC21" s="167"/>
      <c r="DD21" s="167"/>
      <c r="DE21" s="167"/>
      <c r="DF21" s="167"/>
      <c r="DG21" s="167"/>
      <c r="DH21" s="167"/>
      <c r="DI21" s="167"/>
      <c r="DJ21" s="167"/>
      <c r="DK21" s="167"/>
      <c r="DL21" s="167"/>
      <c r="DM21" s="167"/>
      <c r="DN21" s="167"/>
      <c r="DO21" s="167"/>
      <c r="DP21" s="167"/>
      <c r="DQ21" s="167"/>
      <c r="DR21" s="167"/>
      <c r="DS21" s="167"/>
      <c r="DT21" s="167"/>
      <c r="DU21" s="167"/>
      <c r="DV21" s="167"/>
      <c r="DW21" s="167"/>
      <c r="DX21" s="167"/>
      <c r="DY21" s="167"/>
      <c r="DZ21" s="167"/>
      <c r="EA21" s="167"/>
      <c r="EB21" s="202"/>
    </row>
    <row r="22" spans="1:132" s="59" customFormat="1" ht="200.1" customHeight="1">
      <c r="A22" s="49" t="s">
        <v>974</v>
      </c>
      <c r="B22" s="50" t="s">
        <v>457</v>
      </c>
      <c r="C22" s="51" t="s">
        <v>465</v>
      </c>
      <c r="D22" s="81" t="s">
        <v>454</v>
      </c>
      <c r="E22" s="81" t="s">
        <v>691</v>
      </c>
      <c r="F22" s="51" t="s">
        <v>466</v>
      </c>
      <c r="G22" s="52">
        <v>42826</v>
      </c>
      <c r="H22" s="52">
        <v>43830</v>
      </c>
      <c r="I22" s="71">
        <v>0.28000000000000003</v>
      </c>
      <c r="J22" s="69">
        <v>0.93333333333333346</v>
      </c>
      <c r="K22" s="64">
        <v>0.49</v>
      </c>
      <c r="L22" s="54">
        <v>0.98</v>
      </c>
      <c r="M22" s="67">
        <v>0.70099999999999996</v>
      </c>
      <c r="N22" s="67">
        <v>1.0014285714285713</v>
      </c>
      <c r="O22" s="310" t="s">
        <v>1099</v>
      </c>
      <c r="P22" s="310" t="s">
        <v>1099</v>
      </c>
      <c r="Q22" s="310" t="s">
        <v>1163</v>
      </c>
      <c r="R22" s="314" t="s">
        <v>1101</v>
      </c>
      <c r="S22" s="310" t="s">
        <v>1101</v>
      </c>
      <c r="T22" s="310" t="s">
        <v>777</v>
      </c>
      <c r="U22" s="314" t="s">
        <v>1437</v>
      </c>
      <c r="V22" s="167"/>
      <c r="W22" s="167"/>
      <c r="X22" s="167"/>
      <c r="Y22" s="167"/>
      <c r="Z22" s="167"/>
      <c r="AA22" s="167"/>
      <c r="AB22" s="167"/>
      <c r="AC22" s="167"/>
      <c r="AD22" s="167"/>
      <c r="AE22" s="167"/>
      <c r="AF22" s="167"/>
      <c r="AG22" s="167"/>
      <c r="AH22" s="167"/>
      <c r="AI22" s="167"/>
      <c r="AJ22" s="167"/>
      <c r="AK22" s="167"/>
      <c r="AL22" s="167"/>
      <c r="AM22" s="167"/>
      <c r="AN22" s="167"/>
      <c r="AO22" s="167"/>
      <c r="AP22" s="167"/>
      <c r="AQ22" s="167"/>
      <c r="AR22" s="167"/>
      <c r="AS22" s="167"/>
      <c r="AT22" s="167"/>
      <c r="AU22" s="167"/>
      <c r="AV22" s="167"/>
      <c r="AW22" s="167"/>
      <c r="AX22" s="167"/>
      <c r="AY22" s="167"/>
      <c r="AZ22" s="167"/>
      <c r="BA22" s="167"/>
      <c r="BB22" s="167"/>
      <c r="BC22" s="167"/>
      <c r="BD22" s="167"/>
      <c r="BE22" s="167"/>
      <c r="BF22" s="167"/>
      <c r="BG22" s="167"/>
      <c r="BH22" s="167"/>
      <c r="BI22" s="167"/>
      <c r="BJ22" s="167"/>
      <c r="BK22" s="167"/>
      <c r="BL22" s="167"/>
      <c r="BM22" s="167"/>
      <c r="BN22" s="167"/>
      <c r="BO22" s="167"/>
      <c r="BP22" s="167"/>
      <c r="BQ22" s="167"/>
      <c r="BR22" s="167"/>
      <c r="BS22" s="167"/>
      <c r="BT22" s="167"/>
      <c r="BU22" s="167"/>
      <c r="BV22" s="167"/>
      <c r="BW22" s="167"/>
      <c r="BX22" s="167"/>
      <c r="BY22" s="167"/>
      <c r="BZ22" s="167"/>
      <c r="CA22" s="167"/>
      <c r="CB22" s="167"/>
      <c r="CC22" s="167"/>
      <c r="CD22" s="167"/>
      <c r="CE22" s="167"/>
      <c r="CF22" s="167"/>
      <c r="CG22" s="167"/>
      <c r="CH22" s="167"/>
      <c r="CI22" s="167"/>
      <c r="CJ22" s="167"/>
      <c r="CK22" s="167"/>
      <c r="CL22" s="167"/>
      <c r="CM22" s="167"/>
      <c r="CN22" s="167"/>
      <c r="CO22" s="167"/>
      <c r="CP22" s="167"/>
      <c r="CQ22" s="167"/>
      <c r="CR22" s="167"/>
      <c r="CS22" s="167"/>
      <c r="CT22" s="167"/>
      <c r="CU22" s="167"/>
      <c r="CV22" s="167"/>
      <c r="CW22" s="167"/>
      <c r="CX22" s="167"/>
      <c r="CY22" s="167"/>
      <c r="CZ22" s="167"/>
      <c r="DA22" s="167"/>
      <c r="DB22" s="167"/>
      <c r="DC22" s="167"/>
      <c r="DD22" s="167"/>
      <c r="DE22" s="167"/>
      <c r="DF22" s="167"/>
      <c r="DG22" s="167"/>
      <c r="DH22" s="167"/>
      <c r="DI22" s="167"/>
      <c r="DJ22" s="167"/>
      <c r="DK22" s="167"/>
      <c r="DL22" s="167"/>
      <c r="DM22" s="167"/>
      <c r="DN22" s="167"/>
      <c r="DO22" s="167"/>
      <c r="DP22" s="167"/>
      <c r="DQ22" s="167"/>
      <c r="DR22" s="167"/>
      <c r="DS22" s="167"/>
      <c r="DT22" s="167"/>
      <c r="DU22" s="167"/>
      <c r="DV22" s="167"/>
      <c r="DW22" s="167"/>
      <c r="DX22" s="167"/>
      <c r="DY22" s="167"/>
      <c r="DZ22" s="167"/>
      <c r="EA22" s="167"/>
      <c r="EB22" s="202"/>
    </row>
    <row r="23" spans="1:132" s="59" customFormat="1" ht="200.1" customHeight="1">
      <c r="A23" s="49" t="s">
        <v>975</v>
      </c>
      <c r="B23" s="50" t="s">
        <v>457</v>
      </c>
      <c r="C23" s="51" t="s">
        <v>465</v>
      </c>
      <c r="D23" s="81" t="s">
        <v>454</v>
      </c>
      <c r="E23" s="81" t="s">
        <v>693</v>
      </c>
      <c r="F23" s="51" t="s">
        <v>466</v>
      </c>
      <c r="G23" s="52">
        <v>42826</v>
      </c>
      <c r="H23" s="52">
        <v>43830</v>
      </c>
      <c r="I23" s="71">
        <v>0.3</v>
      </c>
      <c r="J23" s="69">
        <v>1</v>
      </c>
      <c r="K23" s="64">
        <v>0.44</v>
      </c>
      <c r="L23" s="67">
        <v>0.97777777777777775</v>
      </c>
      <c r="M23" s="67">
        <v>0.73</v>
      </c>
      <c r="N23" s="67">
        <v>0.44</v>
      </c>
      <c r="O23" s="310" t="s">
        <v>1099</v>
      </c>
      <c r="P23" s="310" t="s">
        <v>1099</v>
      </c>
      <c r="Q23" s="310" t="s">
        <v>1163</v>
      </c>
      <c r="R23" s="314" t="s">
        <v>1101</v>
      </c>
      <c r="S23" s="310" t="s">
        <v>1101</v>
      </c>
      <c r="T23" s="310" t="s">
        <v>777</v>
      </c>
      <c r="U23" s="314" t="s">
        <v>1438</v>
      </c>
      <c r="V23" s="167"/>
      <c r="W23" s="167"/>
      <c r="X23" s="167"/>
      <c r="Y23" s="167"/>
      <c r="Z23" s="167"/>
      <c r="AA23" s="167"/>
      <c r="AB23" s="167"/>
      <c r="AC23" s="167"/>
      <c r="AD23" s="167"/>
      <c r="AE23" s="167"/>
      <c r="AF23" s="167"/>
      <c r="AG23" s="167"/>
      <c r="AH23" s="167"/>
      <c r="AI23" s="167"/>
      <c r="AJ23" s="167"/>
      <c r="AK23" s="167"/>
      <c r="AL23" s="167"/>
      <c r="AM23" s="167"/>
      <c r="AN23" s="167"/>
      <c r="AO23" s="167"/>
      <c r="AP23" s="167"/>
      <c r="AQ23" s="167"/>
      <c r="AR23" s="167"/>
      <c r="AS23" s="167"/>
      <c r="AT23" s="167"/>
      <c r="AU23" s="167"/>
      <c r="AV23" s="167"/>
      <c r="AW23" s="167"/>
      <c r="AX23" s="167"/>
      <c r="AY23" s="167"/>
      <c r="AZ23" s="167"/>
      <c r="BA23" s="167"/>
      <c r="BB23" s="167"/>
      <c r="BC23" s="167"/>
      <c r="BD23" s="167"/>
      <c r="BE23" s="167"/>
      <c r="BF23" s="167"/>
      <c r="BG23" s="167"/>
      <c r="BH23" s="167"/>
      <c r="BI23" s="167"/>
      <c r="BJ23" s="167"/>
      <c r="BK23" s="167"/>
      <c r="BL23" s="167"/>
      <c r="BM23" s="167"/>
      <c r="BN23" s="167"/>
      <c r="BO23" s="167"/>
      <c r="BP23" s="167"/>
      <c r="BQ23" s="167"/>
      <c r="BR23" s="167"/>
      <c r="BS23" s="167"/>
      <c r="BT23" s="167"/>
      <c r="BU23" s="167"/>
      <c r="BV23" s="167"/>
      <c r="BW23" s="167"/>
      <c r="BX23" s="167"/>
      <c r="BY23" s="167"/>
      <c r="BZ23" s="167"/>
      <c r="CA23" s="167"/>
      <c r="CB23" s="167"/>
      <c r="CC23" s="167"/>
      <c r="CD23" s="167"/>
      <c r="CE23" s="167"/>
      <c r="CF23" s="167"/>
      <c r="CG23" s="167"/>
      <c r="CH23" s="167"/>
      <c r="CI23" s="167"/>
      <c r="CJ23" s="167"/>
      <c r="CK23" s="167"/>
      <c r="CL23" s="167"/>
      <c r="CM23" s="167"/>
      <c r="CN23" s="167"/>
      <c r="CO23" s="167"/>
      <c r="CP23" s="167"/>
      <c r="CQ23" s="167"/>
      <c r="CR23" s="167"/>
      <c r="CS23" s="167"/>
      <c r="CT23" s="167"/>
      <c r="CU23" s="167"/>
      <c r="CV23" s="167"/>
      <c r="CW23" s="167"/>
      <c r="CX23" s="167"/>
      <c r="CY23" s="167"/>
      <c r="CZ23" s="167"/>
      <c r="DA23" s="167"/>
      <c r="DB23" s="167"/>
      <c r="DC23" s="167"/>
      <c r="DD23" s="167"/>
      <c r="DE23" s="167"/>
      <c r="DF23" s="167"/>
      <c r="DG23" s="167"/>
      <c r="DH23" s="167"/>
      <c r="DI23" s="167"/>
      <c r="DJ23" s="167"/>
      <c r="DK23" s="167"/>
      <c r="DL23" s="167"/>
      <c r="DM23" s="167"/>
      <c r="DN23" s="167"/>
      <c r="DO23" s="167"/>
      <c r="DP23" s="167"/>
      <c r="DQ23" s="167"/>
      <c r="DR23" s="167"/>
      <c r="DS23" s="167"/>
      <c r="DT23" s="167"/>
      <c r="DU23" s="167"/>
      <c r="DV23" s="167"/>
      <c r="DW23" s="167"/>
      <c r="DX23" s="167"/>
      <c r="DY23" s="167"/>
      <c r="DZ23" s="167"/>
      <c r="EA23" s="167"/>
      <c r="EB23" s="202"/>
    </row>
    <row r="24" spans="1:132" s="59" customFormat="1" ht="200.1" customHeight="1">
      <c r="A24" s="49" t="s">
        <v>976</v>
      </c>
      <c r="B24" s="50" t="s">
        <v>457</v>
      </c>
      <c r="C24" s="51" t="s">
        <v>465</v>
      </c>
      <c r="D24" s="81" t="s">
        <v>925</v>
      </c>
      <c r="E24" s="81" t="s">
        <v>695</v>
      </c>
      <c r="F24" s="51" t="s">
        <v>466</v>
      </c>
      <c r="G24" s="52">
        <v>42826</v>
      </c>
      <c r="H24" s="52">
        <v>43830</v>
      </c>
      <c r="I24" s="72">
        <v>0.55100000000000005</v>
      </c>
      <c r="J24" s="69">
        <v>2.7549999999999999</v>
      </c>
      <c r="K24" s="64">
        <v>0.66800000000000004</v>
      </c>
      <c r="L24" s="73">
        <v>1.1133333333333335</v>
      </c>
      <c r="M24" s="67">
        <v>0.80700000000000005</v>
      </c>
      <c r="N24" s="67">
        <v>1.152857142857143</v>
      </c>
      <c r="O24" s="310" t="s">
        <v>1099</v>
      </c>
      <c r="P24" s="310" t="s">
        <v>1099</v>
      </c>
      <c r="Q24" s="310" t="s">
        <v>1163</v>
      </c>
      <c r="R24" s="314" t="s">
        <v>1101</v>
      </c>
      <c r="S24" s="310" t="s">
        <v>1101</v>
      </c>
      <c r="T24" s="310" t="s">
        <v>777</v>
      </c>
      <c r="U24" s="314" t="s">
        <v>1439</v>
      </c>
      <c r="V24" s="167"/>
      <c r="W24" s="167"/>
      <c r="X24" s="167"/>
      <c r="Y24" s="167"/>
      <c r="Z24" s="167"/>
      <c r="AA24" s="167"/>
      <c r="AB24" s="167"/>
      <c r="AC24" s="167"/>
      <c r="AD24" s="167"/>
      <c r="AE24" s="167"/>
      <c r="AF24" s="167"/>
      <c r="AG24" s="167"/>
      <c r="AH24" s="167"/>
      <c r="AI24" s="167"/>
      <c r="AJ24" s="167"/>
      <c r="AK24" s="167"/>
      <c r="AL24" s="167"/>
      <c r="AM24" s="167"/>
      <c r="AN24" s="167"/>
      <c r="AO24" s="167"/>
      <c r="AP24" s="167"/>
      <c r="AQ24" s="167"/>
      <c r="AR24" s="167"/>
      <c r="AS24" s="167"/>
      <c r="AT24" s="167"/>
      <c r="AU24" s="167"/>
      <c r="AV24" s="167"/>
      <c r="AW24" s="167"/>
      <c r="AX24" s="167"/>
      <c r="AY24" s="167"/>
      <c r="AZ24" s="167"/>
      <c r="BA24" s="167"/>
      <c r="BB24" s="167"/>
      <c r="BC24" s="167"/>
      <c r="BD24" s="167"/>
      <c r="BE24" s="167"/>
      <c r="BF24" s="167"/>
      <c r="BG24" s="167"/>
      <c r="BH24" s="167"/>
      <c r="BI24" s="167"/>
      <c r="BJ24" s="167"/>
      <c r="BK24" s="167"/>
      <c r="BL24" s="167"/>
      <c r="BM24" s="167"/>
      <c r="BN24" s="167"/>
      <c r="BO24" s="167"/>
      <c r="BP24" s="167"/>
      <c r="BQ24" s="167"/>
      <c r="BR24" s="167"/>
      <c r="BS24" s="167"/>
      <c r="BT24" s="167"/>
      <c r="BU24" s="167"/>
      <c r="BV24" s="167"/>
      <c r="BW24" s="167"/>
      <c r="BX24" s="167"/>
      <c r="BY24" s="167"/>
      <c r="BZ24" s="167"/>
      <c r="CA24" s="167"/>
      <c r="CB24" s="167"/>
      <c r="CC24" s="167"/>
      <c r="CD24" s="167"/>
      <c r="CE24" s="167"/>
      <c r="CF24" s="167"/>
      <c r="CG24" s="167"/>
      <c r="CH24" s="167"/>
      <c r="CI24" s="167"/>
      <c r="CJ24" s="167"/>
      <c r="CK24" s="167"/>
      <c r="CL24" s="167"/>
      <c r="CM24" s="167"/>
      <c r="CN24" s="167"/>
      <c r="CO24" s="167"/>
      <c r="CP24" s="167"/>
      <c r="CQ24" s="167"/>
      <c r="CR24" s="167"/>
      <c r="CS24" s="167"/>
      <c r="CT24" s="167"/>
      <c r="CU24" s="167"/>
      <c r="CV24" s="167"/>
      <c r="CW24" s="167"/>
      <c r="CX24" s="167"/>
      <c r="CY24" s="167"/>
      <c r="CZ24" s="167"/>
      <c r="DA24" s="167"/>
      <c r="DB24" s="167"/>
      <c r="DC24" s="167"/>
      <c r="DD24" s="167"/>
      <c r="DE24" s="167"/>
      <c r="DF24" s="167"/>
      <c r="DG24" s="167"/>
      <c r="DH24" s="167"/>
      <c r="DI24" s="167"/>
      <c r="DJ24" s="167"/>
      <c r="DK24" s="167"/>
      <c r="DL24" s="167"/>
      <c r="DM24" s="167"/>
      <c r="DN24" s="167"/>
      <c r="DO24" s="167"/>
      <c r="DP24" s="167"/>
      <c r="DQ24" s="167"/>
      <c r="DR24" s="167"/>
      <c r="DS24" s="167"/>
      <c r="DT24" s="167"/>
      <c r="DU24" s="167"/>
      <c r="DV24" s="167"/>
      <c r="DW24" s="167"/>
      <c r="DX24" s="167"/>
      <c r="DY24" s="167"/>
      <c r="DZ24" s="167"/>
      <c r="EA24" s="167"/>
      <c r="EB24" s="202"/>
    </row>
    <row r="25" spans="1:132" s="129" customFormat="1" ht="200.1" customHeight="1">
      <c r="A25" s="49" t="s">
        <v>977</v>
      </c>
      <c r="B25" s="50" t="s">
        <v>457</v>
      </c>
      <c r="C25" s="51" t="s">
        <v>465</v>
      </c>
      <c r="D25" s="81" t="s">
        <v>454</v>
      </c>
      <c r="E25" s="81" t="s">
        <v>697</v>
      </c>
      <c r="F25" s="51" t="s">
        <v>466</v>
      </c>
      <c r="G25" s="52">
        <v>42826</v>
      </c>
      <c r="H25" s="52">
        <v>42767</v>
      </c>
      <c r="I25" s="64">
        <v>1</v>
      </c>
      <c r="J25" s="69">
        <v>1</v>
      </c>
      <c r="K25" s="81" t="s">
        <v>949</v>
      </c>
      <c r="L25" s="81" t="s">
        <v>949</v>
      </c>
      <c r="M25" s="51" t="s">
        <v>949</v>
      </c>
      <c r="N25" s="51" t="s">
        <v>949</v>
      </c>
      <c r="O25" s="310" t="s">
        <v>777</v>
      </c>
      <c r="P25" s="310" t="s">
        <v>777</v>
      </c>
      <c r="Q25" s="310" t="s">
        <v>777</v>
      </c>
      <c r="R25" s="310" t="s">
        <v>777</v>
      </c>
      <c r="S25" s="310" t="s">
        <v>777</v>
      </c>
      <c r="T25" s="310" t="s">
        <v>777</v>
      </c>
      <c r="U25" s="313" t="s">
        <v>949</v>
      </c>
      <c r="V25" s="167"/>
      <c r="W25" s="167"/>
      <c r="X25" s="167"/>
      <c r="Y25" s="167"/>
      <c r="Z25" s="167"/>
      <c r="AA25" s="167"/>
      <c r="AB25" s="167"/>
      <c r="AC25" s="167"/>
      <c r="AD25" s="167"/>
      <c r="AE25" s="167"/>
      <c r="AF25" s="167"/>
      <c r="AG25" s="167"/>
      <c r="AH25" s="167"/>
      <c r="AI25" s="167"/>
      <c r="AJ25" s="167"/>
      <c r="AK25" s="167"/>
      <c r="AL25" s="167"/>
      <c r="AM25" s="167"/>
      <c r="AN25" s="167"/>
      <c r="AO25" s="167"/>
      <c r="AP25" s="167"/>
      <c r="AQ25" s="167"/>
      <c r="AR25" s="167"/>
      <c r="AS25" s="167"/>
      <c r="AT25" s="167"/>
      <c r="AU25" s="167"/>
      <c r="AV25" s="167"/>
      <c r="AW25" s="167"/>
      <c r="AX25" s="167"/>
      <c r="AY25" s="167"/>
      <c r="AZ25" s="167"/>
      <c r="BA25" s="167"/>
      <c r="BB25" s="167"/>
      <c r="BC25" s="167"/>
      <c r="BD25" s="167"/>
      <c r="BE25" s="167"/>
      <c r="BF25" s="167"/>
      <c r="BG25" s="167"/>
      <c r="BH25" s="167"/>
      <c r="BI25" s="167"/>
      <c r="BJ25" s="167"/>
      <c r="BK25" s="167"/>
      <c r="BL25" s="167"/>
      <c r="BM25" s="167"/>
      <c r="BN25" s="167"/>
      <c r="BO25" s="167"/>
      <c r="BP25" s="167"/>
      <c r="BQ25" s="167"/>
      <c r="BR25" s="167"/>
      <c r="BS25" s="167"/>
      <c r="BT25" s="167"/>
      <c r="BU25" s="167"/>
      <c r="BV25" s="167"/>
      <c r="BW25" s="167"/>
      <c r="BX25" s="167"/>
      <c r="BY25" s="167"/>
      <c r="BZ25" s="167"/>
      <c r="CA25" s="167"/>
      <c r="CB25" s="167"/>
      <c r="CC25" s="167"/>
      <c r="CD25" s="167"/>
      <c r="CE25" s="167"/>
      <c r="CF25" s="167"/>
      <c r="CG25" s="167"/>
      <c r="CH25" s="167"/>
      <c r="CI25" s="167"/>
      <c r="CJ25" s="167"/>
      <c r="CK25" s="167"/>
      <c r="CL25" s="167"/>
      <c r="CM25" s="167"/>
      <c r="CN25" s="167"/>
      <c r="CO25" s="167"/>
      <c r="CP25" s="167"/>
      <c r="CQ25" s="167"/>
      <c r="CR25" s="167"/>
      <c r="CS25" s="167"/>
      <c r="CT25" s="167"/>
      <c r="CU25" s="167"/>
      <c r="CV25" s="167"/>
      <c r="CW25" s="167"/>
      <c r="CX25" s="167"/>
      <c r="CY25" s="167"/>
      <c r="CZ25" s="167"/>
      <c r="DA25" s="167"/>
      <c r="DB25" s="167"/>
      <c r="DC25" s="167"/>
      <c r="DD25" s="167"/>
      <c r="DE25" s="167"/>
      <c r="DF25" s="167"/>
      <c r="DG25" s="167"/>
      <c r="DH25" s="167"/>
      <c r="DI25" s="167"/>
      <c r="DJ25" s="167"/>
      <c r="DK25" s="167"/>
      <c r="DL25" s="167"/>
      <c r="DM25" s="167"/>
      <c r="DN25" s="167"/>
      <c r="DO25" s="167"/>
      <c r="DP25" s="167"/>
      <c r="DQ25" s="167"/>
      <c r="DR25" s="167"/>
      <c r="DS25" s="167"/>
      <c r="DT25" s="167"/>
      <c r="DU25" s="167"/>
      <c r="DV25" s="167"/>
      <c r="DW25" s="167"/>
      <c r="DX25" s="167"/>
      <c r="DY25" s="167"/>
      <c r="DZ25" s="167"/>
      <c r="EA25" s="167"/>
      <c r="EB25" s="204"/>
    </row>
    <row r="26" spans="1:132" s="59" customFormat="1" ht="200.1" customHeight="1">
      <c r="A26" s="49" t="s">
        <v>978</v>
      </c>
      <c r="B26" s="50" t="s">
        <v>457</v>
      </c>
      <c r="C26" s="51" t="s">
        <v>465</v>
      </c>
      <c r="D26" s="81" t="s">
        <v>454</v>
      </c>
      <c r="E26" s="81" t="s">
        <v>699</v>
      </c>
      <c r="F26" s="51" t="s">
        <v>466</v>
      </c>
      <c r="G26" s="52">
        <v>42826</v>
      </c>
      <c r="H26" s="52">
        <v>43830</v>
      </c>
      <c r="I26" s="54">
        <v>0.2</v>
      </c>
      <c r="J26" s="69">
        <v>1</v>
      </c>
      <c r="K26" s="64">
        <v>0.48</v>
      </c>
      <c r="L26" s="74">
        <v>96</v>
      </c>
      <c r="M26" s="54">
        <v>0.75</v>
      </c>
      <c r="N26" s="67">
        <v>1</v>
      </c>
      <c r="O26" s="310" t="s">
        <v>1099</v>
      </c>
      <c r="P26" s="310" t="s">
        <v>1099</v>
      </c>
      <c r="Q26" s="310" t="s">
        <v>1163</v>
      </c>
      <c r="R26" s="314" t="s">
        <v>1101</v>
      </c>
      <c r="S26" s="310" t="s">
        <v>1101</v>
      </c>
      <c r="T26" s="310" t="s">
        <v>777</v>
      </c>
      <c r="U26" s="314" t="s">
        <v>1439</v>
      </c>
      <c r="V26" s="167"/>
      <c r="W26" s="167"/>
      <c r="X26" s="167"/>
      <c r="Y26" s="167"/>
      <c r="Z26" s="167"/>
      <c r="AA26" s="167"/>
      <c r="AB26" s="167"/>
      <c r="AC26" s="167"/>
      <c r="AD26" s="167"/>
      <c r="AE26" s="167"/>
      <c r="AF26" s="167"/>
      <c r="AG26" s="167"/>
      <c r="AH26" s="167"/>
      <c r="AI26" s="167"/>
      <c r="AJ26" s="167"/>
      <c r="AK26" s="167"/>
      <c r="AL26" s="167"/>
      <c r="AM26" s="167"/>
      <c r="AN26" s="167"/>
      <c r="AO26" s="167"/>
      <c r="AP26" s="167"/>
      <c r="AQ26" s="167"/>
      <c r="AR26" s="167"/>
      <c r="AS26" s="167"/>
      <c r="AT26" s="167"/>
      <c r="AU26" s="167"/>
      <c r="AV26" s="167"/>
      <c r="AW26" s="167"/>
      <c r="AX26" s="167"/>
      <c r="AY26" s="167"/>
      <c r="AZ26" s="167"/>
      <c r="BA26" s="167"/>
      <c r="BB26" s="167"/>
      <c r="BC26" s="167"/>
      <c r="BD26" s="167"/>
      <c r="BE26" s="167"/>
      <c r="BF26" s="167"/>
      <c r="BG26" s="167"/>
      <c r="BH26" s="167"/>
      <c r="BI26" s="167"/>
      <c r="BJ26" s="167"/>
      <c r="BK26" s="167"/>
      <c r="BL26" s="167"/>
      <c r="BM26" s="167"/>
      <c r="BN26" s="167"/>
      <c r="BO26" s="167"/>
      <c r="BP26" s="167"/>
      <c r="BQ26" s="167"/>
      <c r="BR26" s="167"/>
      <c r="BS26" s="167"/>
      <c r="BT26" s="167"/>
      <c r="BU26" s="167"/>
      <c r="BV26" s="167"/>
      <c r="BW26" s="167"/>
      <c r="BX26" s="167"/>
      <c r="BY26" s="167"/>
      <c r="BZ26" s="167"/>
      <c r="CA26" s="167"/>
      <c r="CB26" s="167"/>
      <c r="CC26" s="167"/>
      <c r="CD26" s="167"/>
      <c r="CE26" s="167"/>
      <c r="CF26" s="167"/>
      <c r="CG26" s="167"/>
      <c r="CH26" s="167"/>
      <c r="CI26" s="167"/>
      <c r="CJ26" s="167"/>
      <c r="CK26" s="167"/>
      <c r="CL26" s="167"/>
      <c r="CM26" s="167"/>
      <c r="CN26" s="167"/>
      <c r="CO26" s="167"/>
      <c r="CP26" s="167"/>
      <c r="CQ26" s="167"/>
      <c r="CR26" s="167"/>
      <c r="CS26" s="167"/>
      <c r="CT26" s="167"/>
      <c r="CU26" s="167"/>
      <c r="CV26" s="167"/>
      <c r="CW26" s="167"/>
      <c r="CX26" s="167"/>
      <c r="CY26" s="167"/>
      <c r="CZ26" s="167"/>
      <c r="DA26" s="167"/>
      <c r="DB26" s="167"/>
      <c r="DC26" s="167"/>
      <c r="DD26" s="167"/>
      <c r="DE26" s="167"/>
      <c r="DF26" s="167"/>
      <c r="DG26" s="167"/>
      <c r="DH26" s="167"/>
      <c r="DI26" s="167"/>
      <c r="DJ26" s="167"/>
      <c r="DK26" s="167"/>
      <c r="DL26" s="167"/>
      <c r="DM26" s="167"/>
      <c r="DN26" s="167"/>
      <c r="DO26" s="167"/>
      <c r="DP26" s="167"/>
      <c r="DQ26" s="167"/>
      <c r="DR26" s="167"/>
      <c r="DS26" s="167"/>
      <c r="DT26" s="167"/>
      <c r="DU26" s="167"/>
      <c r="DV26" s="167"/>
      <c r="DW26" s="167"/>
      <c r="DX26" s="167"/>
      <c r="DY26" s="167"/>
      <c r="DZ26" s="167"/>
      <c r="EA26" s="167"/>
      <c r="EB26" s="202"/>
    </row>
    <row r="27" spans="1:132" s="59" customFormat="1" ht="200.1" customHeight="1">
      <c r="A27" s="49" t="s">
        <v>979</v>
      </c>
      <c r="B27" s="50" t="s">
        <v>457</v>
      </c>
      <c r="C27" s="51" t="s">
        <v>465</v>
      </c>
      <c r="D27" s="81" t="s">
        <v>454</v>
      </c>
      <c r="E27" s="81" t="s">
        <v>701</v>
      </c>
      <c r="F27" s="51" t="s">
        <v>466</v>
      </c>
      <c r="G27" s="52">
        <v>42826</v>
      </c>
      <c r="H27" s="52">
        <v>43830</v>
      </c>
      <c r="I27" s="54">
        <v>0.28000000000000003</v>
      </c>
      <c r="J27" s="69">
        <v>0.93333333333333346</v>
      </c>
      <c r="K27" s="67">
        <v>0.48299999999999998</v>
      </c>
      <c r="L27" s="74">
        <v>97</v>
      </c>
      <c r="M27" s="67">
        <v>0.7</v>
      </c>
      <c r="N27" s="67">
        <v>1</v>
      </c>
      <c r="O27" s="310" t="s">
        <v>1099</v>
      </c>
      <c r="P27" s="310" t="s">
        <v>1099</v>
      </c>
      <c r="Q27" s="310" t="s">
        <v>1163</v>
      </c>
      <c r="R27" s="314" t="s">
        <v>1101</v>
      </c>
      <c r="S27" s="310" t="s">
        <v>1101</v>
      </c>
      <c r="T27" s="310" t="s">
        <v>777</v>
      </c>
      <c r="U27" s="314" t="s">
        <v>1440</v>
      </c>
      <c r="V27" s="167"/>
      <c r="W27" s="167"/>
      <c r="X27" s="167"/>
      <c r="Y27" s="167"/>
      <c r="Z27" s="167"/>
      <c r="AA27" s="167"/>
      <c r="AB27" s="167"/>
      <c r="AC27" s="167"/>
      <c r="AD27" s="167"/>
      <c r="AE27" s="167"/>
      <c r="AF27" s="167"/>
      <c r="AG27" s="167"/>
      <c r="AH27" s="167"/>
      <c r="AI27" s="167"/>
      <c r="AJ27" s="167"/>
      <c r="AK27" s="167"/>
      <c r="AL27" s="167"/>
      <c r="AM27" s="167"/>
      <c r="AN27" s="167"/>
      <c r="AO27" s="167"/>
      <c r="AP27" s="167"/>
      <c r="AQ27" s="167"/>
      <c r="AR27" s="167"/>
      <c r="AS27" s="167"/>
      <c r="AT27" s="167"/>
      <c r="AU27" s="167"/>
      <c r="AV27" s="167"/>
      <c r="AW27" s="167"/>
      <c r="AX27" s="167"/>
      <c r="AY27" s="167"/>
      <c r="AZ27" s="167"/>
      <c r="BA27" s="167"/>
      <c r="BB27" s="167"/>
      <c r="BC27" s="167"/>
      <c r="BD27" s="167"/>
      <c r="BE27" s="167"/>
      <c r="BF27" s="167"/>
      <c r="BG27" s="167"/>
      <c r="BH27" s="167"/>
      <c r="BI27" s="167"/>
      <c r="BJ27" s="167"/>
      <c r="BK27" s="167"/>
      <c r="BL27" s="167"/>
      <c r="BM27" s="167"/>
      <c r="BN27" s="167"/>
      <c r="BO27" s="167"/>
      <c r="BP27" s="167"/>
      <c r="BQ27" s="167"/>
      <c r="BR27" s="167"/>
      <c r="BS27" s="167"/>
      <c r="BT27" s="167"/>
      <c r="BU27" s="167"/>
      <c r="BV27" s="167"/>
      <c r="BW27" s="167"/>
      <c r="BX27" s="167"/>
      <c r="BY27" s="167"/>
      <c r="BZ27" s="167"/>
      <c r="CA27" s="167"/>
      <c r="CB27" s="167"/>
      <c r="CC27" s="167"/>
      <c r="CD27" s="167"/>
      <c r="CE27" s="167"/>
      <c r="CF27" s="167"/>
      <c r="CG27" s="167"/>
      <c r="CH27" s="167"/>
      <c r="CI27" s="167"/>
      <c r="CJ27" s="167"/>
      <c r="CK27" s="167"/>
      <c r="CL27" s="167"/>
      <c r="CM27" s="167"/>
      <c r="CN27" s="167"/>
      <c r="CO27" s="167"/>
      <c r="CP27" s="167"/>
      <c r="CQ27" s="167"/>
      <c r="CR27" s="167"/>
      <c r="CS27" s="167"/>
      <c r="CT27" s="167"/>
      <c r="CU27" s="167"/>
      <c r="CV27" s="167"/>
      <c r="CW27" s="167"/>
      <c r="CX27" s="167"/>
      <c r="CY27" s="167"/>
      <c r="CZ27" s="167"/>
      <c r="DA27" s="167"/>
      <c r="DB27" s="167"/>
      <c r="DC27" s="167"/>
      <c r="DD27" s="167"/>
      <c r="DE27" s="167"/>
      <c r="DF27" s="167"/>
      <c r="DG27" s="167"/>
      <c r="DH27" s="167"/>
      <c r="DI27" s="167"/>
      <c r="DJ27" s="167"/>
      <c r="DK27" s="167"/>
      <c r="DL27" s="167"/>
      <c r="DM27" s="167"/>
      <c r="DN27" s="167"/>
      <c r="DO27" s="167"/>
      <c r="DP27" s="167"/>
      <c r="DQ27" s="167"/>
      <c r="DR27" s="167"/>
      <c r="DS27" s="167"/>
      <c r="DT27" s="167"/>
      <c r="DU27" s="167"/>
      <c r="DV27" s="167"/>
      <c r="DW27" s="167"/>
      <c r="DX27" s="167"/>
      <c r="DY27" s="167"/>
      <c r="DZ27" s="167"/>
      <c r="EA27" s="167"/>
      <c r="EB27" s="202"/>
    </row>
    <row r="28" spans="1:132" s="59" customFormat="1" ht="200.1" customHeight="1">
      <c r="A28" s="49" t="s">
        <v>980</v>
      </c>
      <c r="B28" s="50" t="s">
        <v>457</v>
      </c>
      <c r="C28" s="51" t="s">
        <v>465</v>
      </c>
      <c r="D28" s="81" t="s">
        <v>454</v>
      </c>
      <c r="E28" s="81" t="s">
        <v>703</v>
      </c>
      <c r="F28" s="51" t="s">
        <v>466</v>
      </c>
      <c r="G28" s="52">
        <v>42826</v>
      </c>
      <c r="H28" s="52">
        <v>43830</v>
      </c>
      <c r="I28" s="54">
        <v>0.28000000000000003</v>
      </c>
      <c r="J28" s="69">
        <v>0.93333333333333346</v>
      </c>
      <c r="K28" s="67">
        <v>0.48299999999999998</v>
      </c>
      <c r="L28" s="74">
        <v>97</v>
      </c>
      <c r="M28" s="67">
        <v>0.55700000000000005</v>
      </c>
      <c r="N28" s="67">
        <v>0.79571428571428582</v>
      </c>
      <c r="O28" s="310" t="s">
        <v>1099</v>
      </c>
      <c r="P28" s="310" t="s">
        <v>1099</v>
      </c>
      <c r="Q28" s="310" t="s">
        <v>1163</v>
      </c>
      <c r="R28" s="314" t="s">
        <v>1101</v>
      </c>
      <c r="S28" s="310" t="s">
        <v>1101</v>
      </c>
      <c r="T28" s="310" t="s">
        <v>777</v>
      </c>
      <c r="U28" s="314" t="s">
        <v>1441</v>
      </c>
      <c r="V28" s="167"/>
      <c r="W28" s="167"/>
      <c r="X28" s="167"/>
      <c r="Y28" s="167"/>
      <c r="Z28" s="167"/>
      <c r="AA28" s="167"/>
      <c r="AB28" s="167"/>
      <c r="AC28" s="167"/>
      <c r="AD28" s="167"/>
      <c r="AE28" s="167"/>
      <c r="AF28" s="167"/>
      <c r="AG28" s="167"/>
      <c r="AH28" s="167"/>
      <c r="AI28" s="167"/>
      <c r="AJ28" s="167"/>
      <c r="AK28" s="167"/>
      <c r="AL28" s="167"/>
      <c r="AM28" s="167"/>
      <c r="AN28" s="167"/>
      <c r="AO28" s="167"/>
      <c r="AP28" s="167"/>
      <c r="AQ28" s="167"/>
      <c r="AR28" s="167"/>
      <c r="AS28" s="167"/>
      <c r="AT28" s="167"/>
      <c r="AU28" s="167"/>
      <c r="AV28" s="167"/>
      <c r="AW28" s="167"/>
      <c r="AX28" s="167"/>
      <c r="AY28" s="167"/>
      <c r="AZ28" s="167"/>
      <c r="BA28" s="167"/>
      <c r="BB28" s="167"/>
      <c r="BC28" s="167"/>
      <c r="BD28" s="167"/>
      <c r="BE28" s="167"/>
      <c r="BF28" s="167"/>
      <c r="BG28" s="167"/>
      <c r="BH28" s="167"/>
      <c r="BI28" s="167"/>
      <c r="BJ28" s="167"/>
      <c r="BK28" s="167"/>
      <c r="BL28" s="167"/>
      <c r="BM28" s="167"/>
      <c r="BN28" s="167"/>
      <c r="BO28" s="167"/>
      <c r="BP28" s="167"/>
      <c r="BQ28" s="167"/>
      <c r="BR28" s="167"/>
      <c r="BS28" s="167"/>
      <c r="BT28" s="167"/>
      <c r="BU28" s="167"/>
      <c r="BV28" s="167"/>
      <c r="BW28" s="167"/>
      <c r="BX28" s="167"/>
      <c r="BY28" s="167"/>
      <c r="BZ28" s="167"/>
      <c r="CA28" s="167"/>
      <c r="CB28" s="167"/>
      <c r="CC28" s="167"/>
      <c r="CD28" s="167"/>
      <c r="CE28" s="167"/>
      <c r="CF28" s="167"/>
      <c r="CG28" s="167"/>
      <c r="CH28" s="167"/>
      <c r="CI28" s="167"/>
      <c r="CJ28" s="167"/>
      <c r="CK28" s="167"/>
      <c r="CL28" s="167"/>
      <c r="CM28" s="167"/>
      <c r="CN28" s="167"/>
      <c r="CO28" s="167"/>
      <c r="CP28" s="167"/>
      <c r="CQ28" s="167"/>
      <c r="CR28" s="167"/>
      <c r="CS28" s="167"/>
      <c r="CT28" s="167"/>
      <c r="CU28" s="167"/>
      <c r="CV28" s="167"/>
      <c r="CW28" s="167"/>
      <c r="CX28" s="167"/>
      <c r="CY28" s="167"/>
      <c r="CZ28" s="167"/>
      <c r="DA28" s="167"/>
      <c r="DB28" s="167"/>
      <c r="DC28" s="167"/>
      <c r="DD28" s="167"/>
      <c r="DE28" s="167"/>
      <c r="DF28" s="167"/>
      <c r="DG28" s="167"/>
      <c r="DH28" s="167"/>
      <c r="DI28" s="167"/>
      <c r="DJ28" s="167"/>
      <c r="DK28" s="167"/>
      <c r="DL28" s="167"/>
      <c r="DM28" s="167"/>
      <c r="DN28" s="167"/>
      <c r="DO28" s="167"/>
      <c r="DP28" s="167"/>
      <c r="DQ28" s="167"/>
      <c r="DR28" s="167"/>
      <c r="DS28" s="167"/>
      <c r="DT28" s="167"/>
      <c r="DU28" s="167"/>
      <c r="DV28" s="167"/>
      <c r="DW28" s="167"/>
      <c r="DX28" s="167"/>
      <c r="DY28" s="167"/>
      <c r="DZ28" s="167"/>
      <c r="EA28" s="167"/>
      <c r="EB28" s="202"/>
    </row>
    <row r="29" spans="1:132" s="59" customFormat="1" ht="200.1" customHeight="1">
      <c r="A29" s="49" t="s">
        <v>981</v>
      </c>
      <c r="B29" s="50" t="s">
        <v>457</v>
      </c>
      <c r="C29" s="51" t="s">
        <v>465</v>
      </c>
      <c r="D29" s="81" t="s">
        <v>454</v>
      </c>
      <c r="E29" s="81" t="s">
        <v>705</v>
      </c>
      <c r="F29" s="51" t="s">
        <v>466</v>
      </c>
      <c r="G29" s="52">
        <v>42826</v>
      </c>
      <c r="H29" s="52">
        <v>43830</v>
      </c>
      <c r="I29" s="72">
        <v>0.307</v>
      </c>
      <c r="J29" s="69">
        <v>1.0233333333333334</v>
      </c>
      <c r="K29" s="66">
        <v>0.5</v>
      </c>
      <c r="L29" s="75">
        <v>1</v>
      </c>
      <c r="M29" s="67">
        <v>0.7</v>
      </c>
      <c r="N29" s="67">
        <v>1</v>
      </c>
      <c r="O29" s="310" t="s">
        <v>1099</v>
      </c>
      <c r="P29" s="310" t="s">
        <v>1099</v>
      </c>
      <c r="Q29" s="310" t="s">
        <v>1163</v>
      </c>
      <c r="R29" s="314" t="s">
        <v>1101</v>
      </c>
      <c r="S29" s="310" t="s">
        <v>1101</v>
      </c>
      <c r="T29" s="310" t="s">
        <v>777</v>
      </c>
      <c r="U29" s="314" t="s">
        <v>1442</v>
      </c>
      <c r="V29" s="167"/>
      <c r="W29" s="167"/>
      <c r="X29" s="167"/>
      <c r="Y29" s="167"/>
      <c r="Z29" s="167"/>
      <c r="AA29" s="167"/>
      <c r="AB29" s="167"/>
      <c r="AC29" s="167"/>
      <c r="AD29" s="167"/>
      <c r="AE29" s="167"/>
      <c r="AF29" s="167"/>
      <c r="AG29" s="167"/>
      <c r="AH29" s="167"/>
      <c r="AI29" s="167"/>
      <c r="AJ29" s="167"/>
      <c r="AK29" s="167"/>
      <c r="AL29" s="167"/>
      <c r="AM29" s="167"/>
      <c r="AN29" s="167"/>
      <c r="AO29" s="167"/>
      <c r="AP29" s="167"/>
      <c r="AQ29" s="167"/>
      <c r="AR29" s="167"/>
      <c r="AS29" s="167"/>
      <c r="AT29" s="167"/>
      <c r="AU29" s="167"/>
      <c r="AV29" s="167"/>
      <c r="AW29" s="167"/>
      <c r="AX29" s="167"/>
      <c r="AY29" s="167"/>
      <c r="AZ29" s="167"/>
      <c r="BA29" s="167"/>
      <c r="BB29" s="167"/>
      <c r="BC29" s="167"/>
      <c r="BD29" s="167"/>
      <c r="BE29" s="167"/>
      <c r="BF29" s="167"/>
      <c r="BG29" s="167"/>
      <c r="BH29" s="167"/>
      <c r="BI29" s="167"/>
      <c r="BJ29" s="167"/>
      <c r="BK29" s="167"/>
      <c r="BL29" s="167"/>
      <c r="BM29" s="167"/>
      <c r="BN29" s="167"/>
      <c r="BO29" s="167"/>
      <c r="BP29" s="167"/>
      <c r="BQ29" s="167"/>
      <c r="BR29" s="167"/>
      <c r="BS29" s="167"/>
      <c r="BT29" s="167"/>
      <c r="BU29" s="167"/>
      <c r="BV29" s="167"/>
      <c r="BW29" s="167"/>
      <c r="BX29" s="167"/>
      <c r="BY29" s="167"/>
      <c r="BZ29" s="167"/>
      <c r="CA29" s="167"/>
      <c r="CB29" s="167"/>
      <c r="CC29" s="167"/>
      <c r="CD29" s="167"/>
      <c r="CE29" s="167"/>
      <c r="CF29" s="167"/>
      <c r="CG29" s="167"/>
      <c r="CH29" s="167"/>
      <c r="CI29" s="167"/>
      <c r="CJ29" s="167"/>
      <c r="CK29" s="167"/>
      <c r="CL29" s="167"/>
      <c r="CM29" s="167"/>
      <c r="CN29" s="167"/>
      <c r="CO29" s="167"/>
      <c r="CP29" s="167"/>
      <c r="CQ29" s="167"/>
      <c r="CR29" s="167"/>
      <c r="CS29" s="167"/>
      <c r="CT29" s="167"/>
      <c r="CU29" s="167"/>
      <c r="CV29" s="167"/>
      <c r="CW29" s="167"/>
      <c r="CX29" s="167"/>
      <c r="CY29" s="167"/>
      <c r="CZ29" s="167"/>
      <c r="DA29" s="167"/>
      <c r="DB29" s="167"/>
      <c r="DC29" s="167"/>
      <c r="DD29" s="167"/>
      <c r="DE29" s="167"/>
      <c r="DF29" s="167"/>
      <c r="DG29" s="167"/>
      <c r="DH29" s="167"/>
      <c r="DI29" s="167"/>
      <c r="DJ29" s="167"/>
      <c r="DK29" s="167"/>
      <c r="DL29" s="167"/>
      <c r="DM29" s="167"/>
      <c r="DN29" s="167"/>
      <c r="DO29" s="167"/>
      <c r="DP29" s="167"/>
      <c r="DQ29" s="167"/>
      <c r="DR29" s="167"/>
      <c r="DS29" s="167"/>
      <c r="DT29" s="167"/>
      <c r="DU29" s="167"/>
      <c r="DV29" s="167"/>
      <c r="DW29" s="167"/>
      <c r="DX29" s="167"/>
      <c r="DY29" s="167"/>
      <c r="DZ29" s="167"/>
      <c r="EA29" s="167"/>
      <c r="EB29" s="202"/>
    </row>
    <row r="30" spans="1:132" s="59" customFormat="1" ht="200.1" customHeight="1">
      <c r="A30" s="49" t="s">
        <v>982</v>
      </c>
      <c r="B30" s="50" t="s">
        <v>457</v>
      </c>
      <c r="C30" s="51" t="s">
        <v>465</v>
      </c>
      <c r="D30" s="81" t="s">
        <v>454</v>
      </c>
      <c r="E30" s="81" t="s">
        <v>707</v>
      </c>
      <c r="F30" s="51" t="s">
        <v>466</v>
      </c>
      <c r="G30" s="52">
        <v>42826</v>
      </c>
      <c r="H30" s="52">
        <v>43830</v>
      </c>
      <c r="I30" s="55">
        <v>0.76</v>
      </c>
      <c r="J30" s="69">
        <v>1.0133333333333334</v>
      </c>
      <c r="K30" s="66">
        <v>0.8</v>
      </c>
      <c r="L30" s="76">
        <v>1</v>
      </c>
      <c r="M30" s="67">
        <v>0.85</v>
      </c>
      <c r="N30" s="67">
        <v>1</v>
      </c>
      <c r="O30" s="310" t="s">
        <v>1099</v>
      </c>
      <c r="P30" s="310" t="s">
        <v>1099</v>
      </c>
      <c r="Q30" s="310" t="s">
        <v>1163</v>
      </c>
      <c r="R30" s="314" t="s">
        <v>1101</v>
      </c>
      <c r="S30" s="310" t="s">
        <v>1101</v>
      </c>
      <c r="T30" s="310" t="s">
        <v>777</v>
      </c>
      <c r="U30" s="314" t="s">
        <v>1443</v>
      </c>
      <c r="V30" s="167"/>
      <c r="W30" s="167"/>
      <c r="X30" s="167"/>
      <c r="Y30" s="167"/>
      <c r="Z30" s="167"/>
      <c r="AA30" s="167"/>
      <c r="AB30" s="167"/>
      <c r="AC30" s="167"/>
      <c r="AD30" s="167"/>
      <c r="AE30" s="167"/>
      <c r="AF30" s="167"/>
      <c r="AG30" s="167"/>
      <c r="AH30" s="167"/>
      <c r="AI30" s="167"/>
      <c r="AJ30" s="167"/>
      <c r="AK30" s="167"/>
      <c r="AL30" s="167"/>
      <c r="AM30" s="167"/>
      <c r="AN30" s="167"/>
      <c r="AO30" s="167"/>
      <c r="AP30" s="167"/>
      <c r="AQ30" s="167"/>
      <c r="AR30" s="167"/>
      <c r="AS30" s="167"/>
      <c r="AT30" s="167"/>
      <c r="AU30" s="167"/>
      <c r="AV30" s="167"/>
      <c r="AW30" s="167"/>
      <c r="AX30" s="167"/>
      <c r="AY30" s="167"/>
      <c r="AZ30" s="167"/>
      <c r="BA30" s="167"/>
      <c r="BB30" s="167"/>
      <c r="BC30" s="167"/>
      <c r="BD30" s="167"/>
      <c r="BE30" s="167"/>
      <c r="BF30" s="167"/>
      <c r="BG30" s="167"/>
      <c r="BH30" s="167"/>
      <c r="BI30" s="167"/>
      <c r="BJ30" s="167"/>
      <c r="BK30" s="167"/>
      <c r="BL30" s="167"/>
      <c r="BM30" s="167"/>
      <c r="BN30" s="167"/>
      <c r="BO30" s="167"/>
      <c r="BP30" s="167"/>
      <c r="BQ30" s="167"/>
      <c r="BR30" s="167"/>
      <c r="BS30" s="167"/>
      <c r="BT30" s="167"/>
      <c r="BU30" s="167"/>
      <c r="BV30" s="167"/>
      <c r="BW30" s="167"/>
      <c r="BX30" s="167"/>
      <c r="BY30" s="167"/>
      <c r="BZ30" s="167"/>
      <c r="CA30" s="167"/>
      <c r="CB30" s="167"/>
      <c r="CC30" s="167"/>
      <c r="CD30" s="167"/>
      <c r="CE30" s="167"/>
      <c r="CF30" s="167"/>
      <c r="CG30" s="167"/>
      <c r="CH30" s="167"/>
      <c r="CI30" s="167"/>
      <c r="CJ30" s="167"/>
      <c r="CK30" s="167"/>
      <c r="CL30" s="167"/>
      <c r="CM30" s="167"/>
      <c r="CN30" s="167"/>
      <c r="CO30" s="167"/>
      <c r="CP30" s="167"/>
      <c r="CQ30" s="167"/>
      <c r="CR30" s="167"/>
      <c r="CS30" s="167"/>
      <c r="CT30" s="167"/>
      <c r="CU30" s="167"/>
      <c r="CV30" s="167"/>
      <c r="CW30" s="167"/>
      <c r="CX30" s="167"/>
      <c r="CY30" s="167"/>
      <c r="CZ30" s="167"/>
      <c r="DA30" s="167"/>
      <c r="DB30" s="167"/>
      <c r="DC30" s="167"/>
      <c r="DD30" s="167"/>
      <c r="DE30" s="167"/>
      <c r="DF30" s="167"/>
      <c r="DG30" s="167"/>
      <c r="DH30" s="167"/>
      <c r="DI30" s="167"/>
      <c r="DJ30" s="167"/>
      <c r="DK30" s="167"/>
      <c r="DL30" s="167"/>
      <c r="DM30" s="167"/>
      <c r="DN30" s="167"/>
      <c r="DO30" s="167"/>
      <c r="DP30" s="167"/>
      <c r="DQ30" s="167"/>
      <c r="DR30" s="167"/>
      <c r="DS30" s="167"/>
      <c r="DT30" s="167"/>
      <c r="DU30" s="167"/>
      <c r="DV30" s="167"/>
      <c r="DW30" s="167"/>
      <c r="DX30" s="167"/>
      <c r="DY30" s="167"/>
      <c r="DZ30" s="167"/>
      <c r="EA30" s="167"/>
      <c r="EB30" s="202"/>
    </row>
    <row r="31" spans="1:132" s="59" customFormat="1" ht="200.1" customHeight="1">
      <c r="A31" s="49" t="s">
        <v>983</v>
      </c>
      <c r="B31" s="50" t="s">
        <v>457</v>
      </c>
      <c r="C31" s="51" t="s">
        <v>465</v>
      </c>
      <c r="D31" s="81" t="s">
        <v>454</v>
      </c>
      <c r="E31" s="81" t="s">
        <v>709</v>
      </c>
      <c r="F31" s="51" t="s">
        <v>466</v>
      </c>
      <c r="G31" s="52">
        <v>42826</v>
      </c>
      <c r="H31" s="52">
        <v>43830</v>
      </c>
      <c r="I31" s="55">
        <v>0.77</v>
      </c>
      <c r="J31" s="69">
        <v>1.0266666666666666</v>
      </c>
      <c r="K31" s="66">
        <v>0.8</v>
      </c>
      <c r="L31" s="76">
        <v>1</v>
      </c>
      <c r="M31" s="67">
        <v>0.85</v>
      </c>
      <c r="N31" s="67">
        <v>1</v>
      </c>
      <c r="O31" s="310" t="s">
        <v>1099</v>
      </c>
      <c r="P31" s="310" t="s">
        <v>1099</v>
      </c>
      <c r="Q31" s="310" t="s">
        <v>1163</v>
      </c>
      <c r="R31" s="314" t="s">
        <v>1101</v>
      </c>
      <c r="S31" s="310" t="s">
        <v>1101</v>
      </c>
      <c r="T31" s="310" t="s">
        <v>777</v>
      </c>
      <c r="U31" s="314" t="s">
        <v>1444</v>
      </c>
      <c r="V31" s="167"/>
      <c r="W31" s="167"/>
      <c r="X31" s="167"/>
      <c r="Y31" s="167"/>
      <c r="Z31" s="167"/>
      <c r="AA31" s="167"/>
      <c r="AB31" s="167"/>
      <c r="AC31" s="167"/>
      <c r="AD31" s="167"/>
      <c r="AE31" s="167"/>
      <c r="AF31" s="167"/>
      <c r="AG31" s="167"/>
      <c r="AH31" s="167"/>
      <c r="AI31" s="167"/>
      <c r="AJ31" s="167"/>
      <c r="AK31" s="167"/>
      <c r="AL31" s="167"/>
      <c r="AM31" s="167"/>
      <c r="AN31" s="167"/>
      <c r="AO31" s="167"/>
      <c r="AP31" s="167"/>
      <c r="AQ31" s="167"/>
      <c r="AR31" s="167"/>
      <c r="AS31" s="167"/>
      <c r="AT31" s="167"/>
      <c r="AU31" s="167"/>
      <c r="AV31" s="167"/>
      <c r="AW31" s="167"/>
      <c r="AX31" s="167"/>
      <c r="AY31" s="167"/>
      <c r="AZ31" s="167"/>
      <c r="BA31" s="167"/>
      <c r="BB31" s="167"/>
      <c r="BC31" s="167"/>
      <c r="BD31" s="167"/>
      <c r="BE31" s="167"/>
      <c r="BF31" s="167"/>
      <c r="BG31" s="167"/>
      <c r="BH31" s="167"/>
      <c r="BI31" s="167"/>
      <c r="BJ31" s="167"/>
      <c r="BK31" s="167"/>
      <c r="BL31" s="167"/>
      <c r="BM31" s="167"/>
      <c r="BN31" s="167"/>
      <c r="BO31" s="167"/>
      <c r="BP31" s="167"/>
      <c r="BQ31" s="167"/>
      <c r="BR31" s="167"/>
      <c r="BS31" s="167"/>
      <c r="BT31" s="167"/>
      <c r="BU31" s="167"/>
      <c r="BV31" s="167"/>
      <c r="BW31" s="167"/>
      <c r="BX31" s="167"/>
      <c r="BY31" s="167"/>
      <c r="BZ31" s="167"/>
      <c r="CA31" s="167"/>
      <c r="CB31" s="167"/>
      <c r="CC31" s="167"/>
      <c r="CD31" s="167"/>
      <c r="CE31" s="167"/>
      <c r="CF31" s="167"/>
      <c r="CG31" s="167"/>
      <c r="CH31" s="167"/>
      <c r="CI31" s="167"/>
      <c r="CJ31" s="167"/>
      <c r="CK31" s="167"/>
      <c r="CL31" s="167"/>
      <c r="CM31" s="167"/>
      <c r="CN31" s="167"/>
      <c r="CO31" s="167"/>
      <c r="CP31" s="167"/>
      <c r="CQ31" s="167"/>
      <c r="CR31" s="167"/>
      <c r="CS31" s="167"/>
      <c r="CT31" s="167"/>
      <c r="CU31" s="167"/>
      <c r="CV31" s="167"/>
      <c r="CW31" s="167"/>
      <c r="CX31" s="167"/>
      <c r="CY31" s="167"/>
      <c r="CZ31" s="167"/>
      <c r="DA31" s="167"/>
      <c r="DB31" s="167"/>
      <c r="DC31" s="167"/>
      <c r="DD31" s="167"/>
      <c r="DE31" s="167"/>
      <c r="DF31" s="167"/>
      <c r="DG31" s="167"/>
      <c r="DH31" s="167"/>
      <c r="DI31" s="167"/>
      <c r="DJ31" s="167"/>
      <c r="DK31" s="167"/>
      <c r="DL31" s="167"/>
      <c r="DM31" s="167"/>
      <c r="DN31" s="167"/>
      <c r="DO31" s="167"/>
      <c r="DP31" s="167"/>
      <c r="DQ31" s="167"/>
      <c r="DR31" s="167"/>
      <c r="DS31" s="167"/>
      <c r="DT31" s="167"/>
      <c r="DU31" s="167"/>
      <c r="DV31" s="167"/>
      <c r="DW31" s="167"/>
      <c r="DX31" s="167"/>
      <c r="DY31" s="167"/>
      <c r="DZ31" s="167"/>
      <c r="EA31" s="167"/>
      <c r="EB31" s="202"/>
    </row>
    <row r="32" spans="1:132" s="129" customFormat="1" ht="200.1" customHeight="1">
      <c r="A32" s="49" t="s">
        <v>984</v>
      </c>
      <c r="B32" s="50" t="s">
        <v>457</v>
      </c>
      <c r="C32" s="51" t="s">
        <v>465</v>
      </c>
      <c r="D32" s="81" t="s">
        <v>454</v>
      </c>
      <c r="E32" s="81" t="s">
        <v>932</v>
      </c>
      <c r="F32" s="51" t="s">
        <v>466</v>
      </c>
      <c r="G32" s="52">
        <v>42826</v>
      </c>
      <c r="H32" s="52">
        <v>42767</v>
      </c>
      <c r="I32" s="69">
        <v>0.25</v>
      </c>
      <c r="J32" s="69">
        <v>1</v>
      </c>
      <c r="K32" s="81" t="s">
        <v>949</v>
      </c>
      <c r="L32" s="81" t="s">
        <v>949</v>
      </c>
      <c r="M32" s="51" t="s">
        <v>949</v>
      </c>
      <c r="N32" s="51" t="s">
        <v>949</v>
      </c>
      <c r="O32" s="310" t="s">
        <v>777</v>
      </c>
      <c r="P32" s="310" t="s">
        <v>777</v>
      </c>
      <c r="Q32" s="310" t="s">
        <v>777</v>
      </c>
      <c r="R32" s="310" t="s">
        <v>777</v>
      </c>
      <c r="S32" s="310" t="s">
        <v>777</v>
      </c>
      <c r="T32" s="310" t="s">
        <v>777</v>
      </c>
      <c r="U32" s="313" t="s">
        <v>949</v>
      </c>
      <c r="V32" s="167"/>
      <c r="W32" s="167"/>
      <c r="X32" s="167"/>
      <c r="Y32" s="167"/>
      <c r="Z32" s="167"/>
      <c r="AA32" s="167"/>
      <c r="AB32" s="167"/>
      <c r="AC32" s="167"/>
      <c r="AD32" s="167"/>
      <c r="AE32" s="167"/>
      <c r="AF32" s="167"/>
      <c r="AG32" s="167"/>
      <c r="AH32" s="167"/>
      <c r="AI32" s="167"/>
      <c r="AJ32" s="167"/>
      <c r="AK32" s="167"/>
      <c r="AL32" s="167"/>
      <c r="AM32" s="167"/>
      <c r="AN32" s="167"/>
      <c r="AO32" s="167"/>
      <c r="AP32" s="167"/>
      <c r="AQ32" s="167"/>
      <c r="AR32" s="167"/>
      <c r="AS32" s="167"/>
      <c r="AT32" s="167"/>
      <c r="AU32" s="167"/>
      <c r="AV32" s="167"/>
      <c r="AW32" s="167"/>
      <c r="AX32" s="167"/>
      <c r="AY32" s="167"/>
      <c r="AZ32" s="167"/>
      <c r="BA32" s="167"/>
      <c r="BB32" s="167"/>
      <c r="BC32" s="167"/>
      <c r="BD32" s="167"/>
      <c r="BE32" s="167"/>
      <c r="BF32" s="167"/>
      <c r="BG32" s="167"/>
      <c r="BH32" s="167"/>
      <c r="BI32" s="167"/>
      <c r="BJ32" s="167"/>
      <c r="BK32" s="167"/>
      <c r="BL32" s="167"/>
      <c r="BM32" s="167"/>
      <c r="BN32" s="167"/>
      <c r="BO32" s="167"/>
      <c r="BP32" s="167"/>
      <c r="BQ32" s="167"/>
      <c r="BR32" s="167"/>
      <c r="BS32" s="167"/>
      <c r="BT32" s="167"/>
      <c r="BU32" s="167"/>
      <c r="BV32" s="167"/>
      <c r="BW32" s="167"/>
      <c r="BX32" s="167"/>
      <c r="BY32" s="167"/>
      <c r="BZ32" s="167"/>
      <c r="CA32" s="167"/>
      <c r="CB32" s="167"/>
      <c r="CC32" s="167"/>
      <c r="CD32" s="167"/>
      <c r="CE32" s="167"/>
      <c r="CF32" s="167"/>
      <c r="CG32" s="167"/>
      <c r="CH32" s="167"/>
      <c r="CI32" s="167"/>
      <c r="CJ32" s="167"/>
      <c r="CK32" s="167"/>
      <c r="CL32" s="167"/>
      <c r="CM32" s="167"/>
      <c r="CN32" s="167"/>
      <c r="CO32" s="167"/>
      <c r="CP32" s="167"/>
      <c r="CQ32" s="167"/>
      <c r="CR32" s="167"/>
      <c r="CS32" s="167"/>
      <c r="CT32" s="167"/>
      <c r="CU32" s="167"/>
      <c r="CV32" s="167"/>
      <c r="CW32" s="167"/>
      <c r="CX32" s="167"/>
      <c r="CY32" s="167"/>
      <c r="CZ32" s="167"/>
      <c r="DA32" s="167"/>
      <c r="DB32" s="167"/>
      <c r="DC32" s="167"/>
      <c r="DD32" s="167"/>
      <c r="DE32" s="167"/>
      <c r="DF32" s="167"/>
      <c r="DG32" s="167"/>
      <c r="DH32" s="167"/>
      <c r="DI32" s="167"/>
      <c r="DJ32" s="167"/>
      <c r="DK32" s="167"/>
      <c r="DL32" s="167"/>
      <c r="DM32" s="167"/>
      <c r="DN32" s="167"/>
      <c r="DO32" s="167"/>
      <c r="DP32" s="167"/>
      <c r="DQ32" s="167"/>
      <c r="DR32" s="167"/>
      <c r="DS32" s="167"/>
      <c r="DT32" s="167"/>
      <c r="DU32" s="167"/>
      <c r="DV32" s="167"/>
      <c r="DW32" s="167"/>
      <c r="DX32" s="167"/>
      <c r="DY32" s="167"/>
      <c r="DZ32" s="167"/>
      <c r="EA32" s="167"/>
      <c r="EB32" s="204"/>
    </row>
    <row r="33" spans="1:132" s="129" customFormat="1" ht="200.1" customHeight="1">
      <c r="A33" s="49" t="s">
        <v>985</v>
      </c>
      <c r="B33" s="50" t="s">
        <v>457</v>
      </c>
      <c r="C33" s="51" t="s">
        <v>465</v>
      </c>
      <c r="D33" s="81" t="s">
        <v>454</v>
      </c>
      <c r="E33" s="81" t="s">
        <v>713</v>
      </c>
      <c r="F33" s="51" t="s">
        <v>466</v>
      </c>
      <c r="G33" s="52">
        <v>42522</v>
      </c>
      <c r="H33" s="52">
        <v>42886</v>
      </c>
      <c r="I33" s="69">
        <v>0.25</v>
      </c>
      <c r="J33" s="69">
        <v>0.96153846153846145</v>
      </c>
      <c r="K33" s="81" t="s">
        <v>949</v>
      </c>
      <c r="L33" s="81" t="s">
        <v>949</v>
      </c>
      <c r="M33" s="51" t="s">
        <v>949</v>
      </c>
      <c r="N33" s="51" t="s">
        <v>949</v>
      </c>
      <c r="O33" s="310" t="s">
        <v>777</v>
      </c>
      <c r="P33" s="310" t="s">
        <v>777</v>
      </c>
      <c r="Q33" s="310" t="s">
        <v>777</v>
      </c>
      <c r="R33" s="310" t="s">
        <v>777</v>
      </c>
      <c r="S33" s="310" t="s">
        <v>777</v>
      </c>
      <c r="T33" s="310" t="s">
        <v>777</v>
      </c>
      <c r="U33" s="313" t="s">
        <v>949</v>
      </c>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7"/>
      <c r="BC33" s="167"/>
      <c r="BD33" s="167"/>
      <c r="BE33" s="167"/>
      <c r="BF33" s="167"/>
      <c r="BG33" s="167"/>
      <c r="BH33" s="167"/>
      <c r="BI33" s="167"/>
      <c r="BJ33" s="167"/>
      <c r="BK33" s="167"/>
      <c r="BL33" s="167"/>
      <c r="BM33" s="167"/>
      <c r="BN33" s="167"/>
      <c r="BO33" s="167"/>
      <c r="BP33" s="167"/>
      <c r="BQ33" s="167"/>
      <c r="BR33" s="167"/>
      <c r="BS33" s="167"/>
      <c r="BT33" s="167"/>
      <c r="BU33" s="167"/>
      <c r="BV33" s="167"/>
      <c r="BW33" s="167"/>
      <c r="BX33" s="167"/>
      <c r="BY33" s="167"/>
      <c r="BZ33" s="167"/>
      <c r="CA33" s="167"/>
      <c r="CB33" s="167"/>
      <c r="CC33" s="167"/>
      <c r="CD33" s="167"/>
      <c r="CE33" s="167"/>
      <c r="CF33" s="167"/>
      <c r="CG33" s="167"/>
      <c r="CH33" s="167"/>
      <c r="CI33" s="167"/>
      <c r="CJ33" s="167"/>
      <c r="CK33" s="167"/>
      <c r="CL33" s="167"/>
      <c r="CM33" s="167"/>
      <c r="CN33" s="167"/>
      <c r="CO33" s="167"/>
      <c r="CP33" s="167"/>
      <c r="CQ33" s="167"/>
      <c r="CR33" s="167"/>
      <c r="CS33" s="167"/>
      <c r="CT33" s="167"/>
      <c r="CU33" s="167"/>
      <c r="CV33" s="167"/>
      <c r="CW33" s="167"/>
      <c r="CX33" s="167"/>
      <c r="CY33" s="167"/>
      <c r="CZ33" s="167"/>
      <c r="DA33" s="167"/>
      <c r="DB33" s="167"/>
      <c r="DC33" s="167"/>
      <c r="DD33" s="167"/>
      <c r="DE33" s="167"/>
      <c r="DF33" s="167"/>
      <c r="DG33" s="167"/>
      <c r="DH33" s="167"/>
      <c r="DI33" s="167"/>
      <c r="DJ33" s="167"/>
      <c r="DK33" s="167"/>
      <c r="DL33" s="167"/>
      <c r="DM33" s="167"/>
      <c r="DN33" s="167"/>
      <c r="DO33" s="167"/>
      <c r="DP33" s="167"/>
      <c r="DQ33" s="167"/>
      <c r="DR33" s="167"/>
      <c r="DS33" s="167"/>
      <c r="DT33" s="167"/>
      <c r="DU33" s="167"/>
      <c r="DV33" s="167"/>
      <c r="DW33" s="167"/>
      <c r="DX33" s="167"/>
      <c r="DY33" s="167"/>
      <c r="DZ33" s="167"/>
      <c r="EA33" s="167"/>
      <c r="EB33" s="204"/>
    </row>
    <row r="34" spans="1:132" s="129" customFormat="1" ht="200.1" customHeight="1">
      <c r="A34" s="49" t="s">
        <v>986</v>
      </c>
      <c r="B34" s="50" t="s">
        <v>457</v>
      </c>
      <c r="C34" s="51" t="s">
        <v>465</v>
      </c>
      <c r="D34" s="81" t="s">
        <v>454</v>
      </c>
      <c r="E34" s="81" t="s">
        <v>715</v>
      </c>
      <c r="F34" s="51" t="s">
        <v>466</v>
      </c>
      <c r="G34" s="52">
        <v>42826</v>
      </c>
      <c r="H34" s="52">
        <v>42767</v>
      </c>
      <c r="I34" s="69">
        <v>0.25</v>
      </c>
      <c r="J34" s="69">
        <v>1</v>
      </c>
      <c r="K34" s="81" t="s">
        <v>949</v>
      </c>
      <c r="L34" s="81" t="s">
        <v>949</v>
      </c>
      <c r="M34" s="51" t="s">
        <v>949</v>
      </c>
      <c r="N34" s="51" t="s">
        <v>949</v>
      </c>
      <c r="O34" s="310" t="s">
        <v>777</v>
      </c>
      <c r="P34" s="310" t="s">
        <v>777</v>
      </c>
      <c r="Q34" s="310" t="s">
        <v>777</v>
      </c>
      <c r="R34" s="310" t="s">
        <v>777</v>
      </c>
      <c r="S34" s="310" t="s">
        <v>777</v>
      </c>
      <c r="T34" s="310" t="s">
        <v>777</v>
      </c>
      <c r="U34" s="313" t="s">
        <v>949</v>
      </c>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7"/>
      <c r="BC34" s="167"/>
      <c r="BD34" s="167"/>
      <c r="BE34" s="167"/>
      <c r="BF34" s="167"/>
      <c r="BG34" s="167"/>
      <c r="BH34" s="167"/>
      <c r="BI34" s="167"/>
      <c r="BJ34" s="167"/>
      <c r="BK34" s="167"/>
      <c r="BL34" s="167"/>
      <c r="BM34" s="167"/>
      <c r="BN34" s="167"/>
      <c r="BO34" s="167"/>
      <c r="BP34" s="167"/>
      <c r="BQ34" s="167"/>
      <c r="BR34" s="167"/>
      <c r="BS34" s="167"/>
      <c r="BT34" s="167"/>
      <c r="BU34" s="167"/>
      <c r="BV34" s="167"/>
      <c r="BW34" s="167"/>
      <c r="BX34" s="167"/>
      <c r="BY34" s="167"/>
      <c r="BZ34" s="167"/>
      <c r="CA34" s="167"/>
      <c r="CB34" s="167"/>
      <c r="CC34" s="167"/>
      <c r="CD34" s="167"/>
      <c r="CE34" s="167"/>
      <c r="CF34" s="167"/>
      <c r="CG34" s="167"/>
      <c r="CH34" s="167"/>
      <c r="CI34" s="167"/>
      <c r="CJ34" s="167"/>
      <c r="CK34" s="167"/>
      <c r="CL34" s="167"/>
      <c r="CM34" s="167"/>
      <c r="CN34" s="167"/>
      <c r="CO34" s="167"/>
      <c r="CP34" s="167"/>
      <c r="CQ34" s="167"/>
      <c r="CR34" s="167"/>
      <c r="CS34" s="167"/>
      <c r="CT34" s="167"/>
      <c r="CU34" s="167"/>
      <c r="CV34" s="167"/>
      <c r="CW34" s="167"/>
      <c r="CX34" s="167"/>
      <c r="CY34" s="167"/>
      <c r="CZ34" s="167"/>
      <c r="DA34" s="167"/>
      <c r="DB34" s="167"/>
      <c r="DC34" s="167"/>
      <c r="DD34" s="167"/>
      <c r="DE34" s="167"/>
      <c r="DF34" s="167"/>
      <c r="DG34" s="167"/>
      <c r="DH34" s="167"/>
      <c r="DI34" s="167"/>
      <c r="DJ34" s="167"/>
      <c r="DK34" s="167"/>
      <c r="DL34" s="167"/>
      <c r="DM34" s="167"/>
      <c r="DN34" s="167"/>
      <c r="DO34" s="167"/>
      <c r="DP34" s="167"/>
      <c r="DQ34" s="167"/>
      <c r="DR34" s="167"/>
      <c r="DS34" s="167"/>
      <c r="DT34" s="167"/>
      <c r="DU34" s="167"/>
      <c r="DV34" s="167"/>
      <c r="DW34" s="167"/>
      <c r="DX34" s="167"/>
      <c r="DY34" s="167"/>
      <c r="DZ34" s="167"/>
      <c r="EA34" s="167"/>
      <c r="EB34" s="204"/>
    </row>
    <row r="35" spans="1:132" s="59" customFormat="1" ht="200.1" customHeight="1">
      <c r="A35" s="49" t="s">
        <v>987</v>
      </c>
      <c r="B35" s="50" t="s">
        <v>601</v>
      </c>
      <c r="C35" s="51" t="s">
        <v>460</v>
      </c>
      <c r="D35" s="81" t="s">
        <v>461</v>
      </c>
      <c r="E35" s="81" t="s">
        <v>871</v>
      </c>
      <c r="F35" s="51" t="s">
        <v>462</v>
      </c>
      <c r="G35" s="77">
        <v>42736</v>
      </c>
      <c r="H35" s="77">
        <v>43982</v>
      </c>
      <c r="I35" s="54">
        <v>1</v>
      </c>
      <c r="J35" s="54">
        <v>1</v>
      </c>
      <c r="K35" s="54">
        <v>1</v>
      </c>
      <c r="L35" s="54">
        <v>1</v>
      </c>
      <c r="M35" s="54">
        <v>1</v>
      </c>
      <c r="N35" s="67">
        <v>1</v>
      </c>
      <c r="O35" s="266" t="s">
        <v>1099</v>
      </c>
      <c r="P35" s="266" t="s">
        <v>1099</v>
      </c>
      <c r="Q35" s="266" t="s">
        <v>1407</v>
      </c>
      <c r="R35" s="266" t="s">
        <v>1101</v>
      </c>
      <c r="S35" s="266" t="s">
        <v>777</v>
      </c>
      <c r="T35" s="266" t="s">
        <v>777</v>
      </c>
      <c r="U35" s="266"/>
      <c r="V35" s="167"/>
      <c r="W35" s="167"/>
      <c r="X35" s="167"/>
      <c r="Y35" s="167"/>
      <c r="Z35" s="167"/>
      <c r="AA35" s="167"/>
      <c r="AB35" s="167"/>
      <c r="AC35" s="167"/>
      <c r="AD35" s="167"/>
      <c r="AE35" s="167"/>
      <c r="AF35" s="167"/>
      <c r="AG35" s="167"/>
      <c r="AH35" s="167"/>
      <c r="AI35" s="167"/>
      <c r="AJ35" s="167"/>
      <c r="AK35" s="167"/>
      <c r="AL35" s="167"/>
      <c r="AM35" s="167"/>
      <c r="AN35" s="167"/>
      <c r="AO35" s="167"/>
      <c r="AP35" s="167"/>
      <c r="AQ35" s="167"/>
      <c r="AR35" s="167"/>
      <c r="AS35" s="167"/>
      <c r="AT35" s="167"/>
      <c r="AU35" s="167"/>
      <c r="AV35" s="167"/>
      <c r="AW35" s="167"/>
      <c r="AX35" s="167"/>
      <c r="AY35" s="167"/>
      <c r="AZ35" s="167"/>
      <c r="BA35" s="167"/>
      <c r="BB35" s="167"/>
      <c r="BC35" s="167"/>
      <c r="BD35" s="167"/>
      <c r="BE35" s="167"/>
      <c r="BF35" s="167"/>
      <c r="BG35" s="167"/>
      <c r="BH35" s="167"/>
      <c r="BI35" s="167"/>
      <c r="BJ35" s="167"/>
      <c r="BK35" s="167"/>
      <c r="BL35" s="167"/>
      <c r="BM35" s="167"/>
      <c r="BN35" s="167"/>
      <c r="BO35" s="167"/>
      <c r="BP35" s="167"/>
      <c r="BQ35" s="167"/>
      <c r="BR35" s="167"/>
      <c r="BS35" s="167"/>
      <c r="BT35" s="167"/>
      <c r="BU35" s="167"/>
      <c r="BV35" s="167"/>
      <c r="BW35" s="167"/>
      <c r="BX35" s="167"/>
      <c r="BY35" s="167"/>
      <c r="BZ35" s="167"/>
      <c r="CA35" s="167"/>
      <c r="CB35" s="167"/>
      <c r="CC35" s="167"/>
      <c r="CD35" s="167"/>
      <c r="CE35" s="167"/>
      <c r="CF35" s="167"/>
      <c r="CG35" s="167"/>
      <c r="CH35" s="167"/>
      <c r="CI35" s="167"/>
      <c r="CJ35" s="167"/>
      <c r="CK35" s="167"/>
      <c r="CL35" s="167"/>
      <c r="CM35" s="167"/>
      <c r="CN35" s="167"/>
      <c r="CO35" s="167"/>
      <c r="CP35" s="167"/>
      <c r="CQ35" s="167"/>
      <c r="CR35" s="167"/>
      <c r="CS35" s="167"/>
      <c r="CT35" s="167"/>
      <c r="CU35" s="167"/>
      <c r="CV35" s="167"/>
      <c r="CW35" s="167"/>
      <c r="CX35" s="167"/>
      <c r="CY35" s="167"/>
      <c r="CZ35" s="167"/>
      <c r="DA35" s="167"/>
      <c r="DB35" s="167"/>
      <c r="DC35" s="167"/>
      <c r="DD35" s="167"/>
      <c r="DE35" s="167"/>
      <c r="DF35" s="167"/>
      <c r="DG35" s="167"/>
      <c r="DH35" s="167"/>
      <c r="DI35" s="167"/>
      <c r="DJ35" s="167"/>
      <c r="DK35" s="167"/>
      <c r="DL35" s="167"/>
      <c r="DM35" s="167"/>
      <c r="DN35" s="167"/>
      <c r="DO35" s="167"/>
      <c r="DP35" s="167"/>
      <c r="DQ35" s="167"/>
      <c r="DR35" s="167"/>
      <c r="DS35" s="167"/>
      <c r="DT35" s="167"/>
      <c r="DU35" s="167"/>
      <c r="DV35" s="167"/>
      <c r="DW35" s="167"/>
      <c r="DX35" s="167"/>
      <c r="DY35" s="167"/>
      <c r="DZ35" s="167"/>
      <c r="EA35" s="167"/>
      <c r="EB35" s="202"/>
    </row>
    <row r="36" spans="1:132" s="59" customFormat="1" ht="200.1" customHeight="1">
      <c r="A36" s="49" t="s">
        <v>988</v>
      </c>
      <c r="B36" s="50" t="s">
        <v>601</v>
      </c>
      <c r="C36" s="51" t="s">
        <v>460</v>
      </c>
      <c r="D36" s="81" t="s">
        <v>461</v>
      </c>
      <c r="E36" s="81" t="s">
        <v>872</v>
      </c>
      <c r="F36" s="51" t="s">
        <v>462</v>
      </c>
      <c r="G36" s="77">
        <v>42736</v>
      </c>
      <c r="H36" s="77">
        <v>43982</v>
      </c>
      <c r="I36" s="54">
        <v>1</v>
      </c>
      <c r="J36" s="54">
        <v>1</v>
      </c>
      <c r="K36" s="54">
        <v>1</v>
      </c>
      <c r="L36" s="54">
        <v>1</v>
      </c>
      <c r="M36" s="54">
        <v>1</v>
      </c>
      <c r="N36" s="67">
        <v>1</v>
      </c>
      <c r="O36" s="266" t="s">
        <v>1099</v>
      </c>
      <c r="P36" s="266" t="s">
        <v>1099</v>
      </c>
      <c r="Q36" s="266" t="s">
        <v>1406</v>
      </c>
      <c r="R36" s="266" t="s">
        <v>1099</v>
      </c>
      <c r="S36" s="207" t="s">
        <v>1101</v>
      </c>
      <c r="T36" s="266" t="s">
        <v>777</v>
      </c>
      <c r="U36" s="266"/>
      <c r="V36" s="167"/>
      <c r="W36" s="167"/>
      <c r="X36" s="167"/>
      <c r="Y36" s="167"/>
      <c r="Z36" s="167"/>
      <c r="AA36" s="167"/>
      <c r="AB36" s="167"/>
      <c r="AC36" s="167"/>
      <c r="AD36" s="167"/>
      <c r="AE36" s="167"/>
      <c r="AF36" s="167"/>
      <c r="AG36" s="167"/>
      <c r="AH36" s="167"/>
      <c r="AI36" s="167"/>
      <c r="AJ36" s="167"/>
      <c r="AK36" s="167"/>
      <c r="AL36" s="167"/>
      <c r="AM36" s="167"/>
      <c r="AN36" s="167"/>
      <c r="AO36" s="167"/>
      <c r="AP36" s="167"/>
      <c r="AQ36" s="167"/>
      <c r="AR36" s="167"/>
      <c r="AS36" s="167"/>
      <c r="AT36" s="167"/>
      <c r="AU36" s="167"/>
      <c r="AV36" s="167"/>
      <c r="AW36" s="167"/>
      <c r="AX36" s="167"/>
      <c r="AY36" s="167"/>
      <c r="AZ36" s="167"/>
      <c r="BA36" s="167"/>
      <c r="BB36" s="167"/>
      <c r="BC36" s="167"/>
      <c r="BD36" s="167"/>
      <c r="BE36" s="167"/>
      <c r="BF36" s="167"/>
      <c r="BG36" s="167"/>
      <c r="BH36" s="167"/>
      <c r="BI36" s="167"/>
      <c r="BJ36" s="167"/>
      <c r="BK36" s="167"/>
      <c r="BL36" s="167"/>
      <c r="BM36" s="167"/>
      <c r="BN36" s="167"/>
      <c r="BO36" s="167"/>
      <c r="BP36" s="167"/>
      <c r="BQ36" s="167"/>
      <c r="BR36" s="167"/>
      <c r="BS36" s="167"/>
      <c r="BT36" s="167"/>
      <c r="BU36" s="167"/>
      <c r="BV36" s="167"/>
      <c r="BW36" s="167"/>
      <c r="BX36" s="167"/>
      <c r="BY36" s="167"/>
      <c r="BZ36" s="167"/>
      <c r="CA36" s="167"/>
      <c r="CB36" s="167"/>
      <c r="CC36" s="167"/>
      <c r="CD36" s="167"/>
      <c r="CE36" s="167"/>
      <c r="CF36" s="167"/>
      <c r="CG36" s="167"/>
      <c r="CH36" s="167"/>
      <c r="CI36" s="167"/>
      <c r="CJ36" s="167"/>
      <c r="CK36" s="167"/>
      <c r="CL36" s="167"/>
      <c r="CM36" s="167"/>
      <c r="CN36" s="167"/>
      <c r="CO36" s="167"/>
      <c r="CP36" s="167"/>
      <c r="CQ36" s="167"/>
      <c r="CR36" s="167"/>
      <c r="CS36" s="167"/>
      <c r="CT36" s="167"/>
      <c r="CU36" s="167"/>
      <c r="CV36" s="167"/>
      <c r="CW36" s="167"/>
      <c r="CX36" s="167"/>
      <c r="CY36" s="167"/>
      <c r="CZ36" s="167"/>
      <c r="DA36" s="167"/>
      <c r="DB36" s="167"/>
      <c r="DC36" s="167"/>
      <c r="DD36" s="167"/>
      <c r="DE36" s="167"/>
      <c r="DF36" s="167"/>
      <c r="DG36" s="167"/>
      <c r="DH36" s="167"/>
      <c r="DI36" s="167"/>
      <c r="DJ36" s="167"/>
      <c r="DK36" s="167"/>
      <c r="DL36" s="167"/>
      <c r="DM36" s="167"/>
      <c r="DN36" s="167"/>
      <c r="DO36" s="167"/>
      <c r="DP36" s="167"/>
      <c r="DQ36" s="167"/>
      <c r="DR36" s="167"/>
      <c r="DS36" s="167"/>
      <c r="DT36" s="167"/>
      <c r="DU36" s="167"/>
      <c r="DV36" s="167"/>
      <c r="DW36" s="167"/>
      <c r="DX36" s="167"/>
      <c r="DY36" s="167"/>
      <c r="DZ36" s="167"/>
      <c r="EA36" s="167"/>
      <c r="EB36" s="202"/>
    </row>
    <row r="37" spans="1:132" s="59" customFormat="1" ht="200.1" customHeight="1">
      <c r="A37" s="49" t="s">
        <v>989</v>
      </c>
      <c r="B37" s="50" t="s">
        <v>601</v>
      </c>
      <c r="C37" s="51" t="s">
        <v>460</v>
      </c>
      <c r="D37" s="81" t="s">
        <v>461</v>
      </c>
      <c r="E37" s="81" t="s">
        <v>873</v>
      </c>
      <c r="F37" s="51" t="s">
        <v>462</v>
      </c>
      <c r="G37" s="77">
        <v>42736</v>
      </c>
      <c r="H37" s="77">
        <v>43982</v>
      </c>
      <c r="I37" s="54">
        <v>1</v>
      </c>
      <c r="J37" s="54">
        <v>1</v>
      </c>
      <c r="K37" s="54">
        <v>1</v>
      </c>
      <c r="L37" s="54">
        <v>1</v>
      </c>
      <c r="M37" s="54">
        <v>1</v>
      </c>
      <c r="N37" s="67">
        <v>1</v>
      </c>
      <c r="O37" s="266" t="s">
        <v>1099</v>
      </c>
      <c r="P37" s="266" t="s">
        <v>1099</v>
      </c>
      <c r="Q37" s="266" t="s">
        <v>1407</v>
      </c>
      <c r="R37" s="266" t="s">
        <v>1099</v>
      </c>
      <c r="S37" s="207" t="s">
        <v>1101</v>
      </c>
      <c r="T37" s="266" t="s">
        <v>777</v>
      </c>
      <c r="U37" s="266"/>
      <c r="V37" s="167"/>
      <c r="W37" s="167"/>
      <c r="X37" s="167"/>
      <c r="Y37" s="167"/>
      <c r="Z37" s="167"/>
      <c r="AA37" s="167"/>
      <c r="AB37" s="167"/>
      <c r="AC37" s="167"/>
      <c r="AD37" s="167"/>
      <c r="AE37" s="167"/>
      <c r="AF37" s="167"/>
      <c r="AG37" s="167"/>
      <c r="AH37" s="167"/>
      <c r="AI37" s="167"/>
      <c r="AJ37" s="167"/>
      <c r="AK37" s="167"/>
      <c r="AL37" s="167"/>
      <c r="AM37" s="167"/>
      <c r="AN37" s="167"/>
      <c r="AO37" s="167"/>
      <c r="AP37" s="167"/>
      <c r="AQ37" s="167"/>
      <c r="AR37" s="167"/>
      <c r="AS37" s="167"/>
      <c r="AT37" s="167"/>
      <c r="AU37" s="167"/>
      <c r="AV37" s="167"/>
      <c r="AW37" s="167"/>
      <c r="AX37" s="167"/>
      <c r="AY37" s="167"/>
      <c r="AZ37" s="167"/>
      <c r="BA37" s="167"/>
      <c r="BB37" s="167"/>
      <c r="BC37" s="167"/>
      <c r="BD37" s="167"/>
      <c r="BE37" s="167"/>
      <c r="BF37" s="167"/>
      <c r="BG37" s="167"/>
      <c r="BH37" s="167"/>
      <c r="BI37" s="167"/>
      <c r="BJ37" s="167"/>
      <c r="BK37" s="167"/>
      <c r="BL37" s="167"/>
      <c r="BM37" s="167"/>
      <c r="BN37" s="167"/>
      <c r="BO37" s="167"/>
      <c r="BP37" s="167"/>
      <c r="BQ37" s="167"/>
      <c r="BR37" s="167"/>
      <c r="BS37" s="167"/>
      <c r="BT37" s="167"/>
      <c r="BU37" s="167"/>
      <c r="BV37" s="167"/>
      <c r="BW37" s="167"/>
      <c r="BX37" s="167"/>
      <c r="BY37" s="167"/>
      <c r="BZ37" s="167"/>
      <c r="CA37" s="167"/>
      <c r="CB37" s="167"/>
      <c r="CC37" s="167"/>
      <c r="CD37" s="167"/>
      <c r="CE37" s="167"/>
      <c r="CF37" s="167"/>
      <c r="CG37" s="167"/>
      <c r="CH37" s="167"/>
      <c r="CI37" s="167"/>
      <c r="CJ37" s="167"/>
      <c r="CK37" s="167"/>
      <c r="CL37" s="167"/>
      <c r="CM37" s="167"/>
      <c r="CN37" s="167"/>
      <c r="CO37" s="167"/>
      <c r="CP37" s="167"/>
      <c r="CQ37" s="167"/>
      <c r="CR37" s="167"/>
      <c r="CS37" s="167"/>
      <c r="CT37" s="167"/>
      <c r="CU37" s="167"/>
      <c r="CV37" s="167"/>
      <c r="CW37" s="167"/>
      <c r="CX37" s="167"/>
      <c r="CY37" s="167"/>
      <c r="CZ37" s="167"/>
      <c r="DA37" s="167"/>
      <c r="DB37" s="167"/>
      <c r="DC37" s="167"/>
      <c r="DD37" s="167"/>
      <c r="DE37" s="167"/>
      <c r="DF37" s="167"/>
      <c r="DG37" s="167"/>
      <c r="DH37" s="167"/>
      <c r="DI37" s="167"/>
      <c r="DJ37" s="167"/>
      <c r="DK37" s="167"/>
      <c r="DL37" s="167"/>
      <c r="DM37" s="167"/>
      <c r="DN37" s="167"/>
      <c r="DO37" s="167"/>
      <c r="DP37" s="167"/>
      <c r="DQ37" s="167"/>
      <c r="DR37" s="167"/>
      <c r="DS37" s="167"/>
      <c r="DT37" s="167"/>
      <c r="DU37" s="167"/>
      <c r="DV37" s="167"/>
      <c r="DW37" s="167"/>
      <c r="DX37" s="167"/>
      <c r="DY37" s="167"/>
      <c r="DZ37" s="167"/>
      <c r="EA37" s="167"/>
      <c r="EB37" s="202"/>
    </row>
    <row r="38" spans="1:132" s="59" customFormat="1" ht="200.1" customHeight="1">
      <c r="A38" s="49" t="s">
        <v>990</v>
      </c>
      <c r="B38" s="50" t="s">
        <v>601</v>
      </c>
      <c r="C38" s="51" t="s">
        <v>460</v>
      </c>
      <c r="D38" s="81" t="s">
        <v>461</v>
      </c>
      <c r="E38" s="81" t="s">
        <v>874</v>
      </c>
      <c r="F38" s="51" t="s">
        <v>462</v>
      </c>
      <c r="G38" s="77">
        <v>42736</v>
      </c>
      <c r="H38" s="77">
        <v>43982</v>
      </c>
      <c r="I38" s="54">
        <v>1</v>
      </c>
      <c r="J38" s="54">
        <v>1</v>
      </c>
      <c r="K38" s="54">
        <v>1</v>
      </c>
      <c r="L38" s="54">
        <v>1</v>
      </c>
      <c r="M38" s="54">
        <v>1</v>
      </c>
      <c r="N38" s="67">
        <v>1</v>
      </c>
      <c r="O38" s="266" t="s">
        <v>1099</v>
      </c>
      <c r="P38" s="266" t="s">
        <v>1099</v>
      </c>
      <c r="Q38" s="266" t="s">
        <v>1408</v>
      </c>
      <c r="R38" s="266" t="s">
        <v>1099</v>
      </c>
      <c r="S38" s="207" t="s">
        <v>1101</v>
      </c>
      <c r="T38" s="266" t="s">
        <v>777</v>
      </c>
      <c r="U38" s="266"/>
      <c r="V38" s="167"/>
      <c r="W38" s="167"/>
      <c r="X38" s="167"/>
      <c r="Y38" s="167"/>
      <c r="Z38" s="167"/>
      <c r="AA38" s="167"/>
      <c r="AB38" s="167"/>
      <c r="AC38" s="167"/>
      <c r="AD38" s="167"/>
      <c r="AE38" s="167"/>
      <c r="AF38" s="167"/>
      <c r="AG38" s="167"/>
      <c r="AH38" s="167"/>
      <c r="AI38" s="167"/>
      <c r="AJ38" s="167"/>
      <c r="AK38" s="167"/>
      <c r="AL38" s="167"/>
      <c r="AM38" s="167"/>
      <c r="AN38" s="167"/>
      <c r="AO38" s="167"/>
      <c r="AP38" s="167"/>
      <c r="AQ38" s="167"/>
      <c r="AR38" s="167"/>
      <c r="AS38" s="167"/>
      <c r="AT38" s="167"/>
      <c r="AU38" s="167"/>
      <c r="AV38" s="167"/>
      <c r="AW38" s="167"/>
      <c r="AX38" s="167"/>
      <c r="AY38" s="167"/>
      <c r="AZ38" s="167"/>
      <c r="BA38" s="167"/>
      <c r="BB38" s="167"/>
      <c r="BC38" s="167"/>
      <c r="BD38" s="167"/>
      <c r="BE38" s="167"/>
      <c r="BF38" s="167"/>
      <c r="BG38" s="167"/>
      <c r="BH38" s="167"/>
      <c r="BI38" s="167"/>
      <c r="BJ38" s="167"/>
      <c r="BK38" s="167"/>
      <c r="BL38" s="167"/>
      <c r="BM38" s="167"/>
      <c r="BN38" s="167"/>
      <c r="BO38" s="167"/>
      <c r="BP38" s="167"/>
      <c r="BQ38" s="167"/>
      <c r="BR38" s="167"/>
      <c r="BS38" s="167"/>
      <c r="BT38" s="167"/>
      <c r="BU38" s="167"/>
      <c r="BV38" s="167"/>
      <c r="BW38" s="167"/>
      <c r="BX38" s="167"/>
      <c r="BY38" s="167"/>
      <c r="BZ38" s="167"/>
      <c r="CA38" s="167"/>
      <c r="CB38" s="167"/>
      <c r="CC38" s="167"/>
      <c r="CD38" s="167"/>
      <c r="CE38" s="167"/>
      <c r="CF38" s="167"/>
      <c r="CG38" s="167"/>
      <c r="CH38" s="167"/>
      <c r="CI38" s="167"/>
      <c r="CJ38" s="167"/>
      <c r="CK38" s="167"/>
      <c r="CL38" s="167"/>
      <c r="CM38" s="167"/>
      <c r="CN38" s="167"/>
      <c r="CO38" s="167"/>
      <c r="CP38" s="167"/>
      <c r="CQ38" s="167"/>
      <c r="CR38" s="167"/>
      <c r="CS38" s="167"/>
      <c r="CT38" s="167"/>
      <c r="CU38" s="167"/>
      <c r="CV38" s="167"/>
      <c r="CW38" s="167"/>
      <c r="CX38" s="167"/>
      <c r="CY38" s="167"/>
      <c r="CZ38" s="167"/>
      <c r="DA38" s="167"/>
      <c r="DB38" s="167"/>
      <c r="DC38" s="167"/>
      <c r="DD38" s="167"/>
      <c r="DE38" s="167"/>
      <c r="DF38" s="167"/>
      <c r="DG38" s="167"/>
      <c r="DH38" s="167"/>
      <c r="DI38" s="167"/>
      <c r="DJ38" s="167"/>
      <c r="DK38" s="167"/>
      <c r="DL38" s="167"/>
      <c r="DM38" s="167"/>
      <c r="DN38" s="167"/>
      <c r="DO38" s="167"/>
      <c r="DP38" s="167"/>
      <c r="DQ38" s="167"/>
      <c r="DR38" s="167"/>
      <c r="DS38" s="167"/>
      <c r="DT38" s="167"/>
      <c r="DU38" s="167"/>
      <c r="DV38" s="167"/>
      <c r="DW38" s="167"/>
      <c r="DX38" s="167"/>
      <c r="DY38" s="167"/>
      <c r="DZ38" s="167"/>
      <c r="EA38" s="167"/>
      <c r="EB38" s="202"/>
    </row>
    <row r="39" spans="1:132" s="59" customFormat="1" ht="200.1" customHeight="1">
      <c r="A39" s="49" t="s">
        <v>991</v>
      </c>
      <c r="B39" s="50" t="s">
        <v>601</v>
      </c>
      <c r="C39" s="51" t="s">
        <v>460</v>
      </c>
      <c r="D39" s="81" t="s">
        <v>461</v>
      </c>
      <c r="E39" s="81" t="s">
        <v>875</v>
      </c>
      <c r="F39" s="51" t="s">
        <v>462</v>
      </c>
      <c r="G39" s="77">
        <v>42736</v>
      </c>
      <c r="H39" s="77">
        <v>43982</v>
      </c>
      <c r="I39" s="54">
        <v>1</v>
      </c>
      <c r="J39" s="54">
        <v>1</v>
      </c>
      <c r="K39" s="54">
        <v>1</v>
      </c>
      <c r="L39" s="54">
        <v>1</v>
      </c>
      <c r="M39" s="54">
        <v>1</v>
      </c>
      <c r="N39" s="67">
        <v>1</v>
      </c>
      <c r="O39" s="266" t="s">
        <v>1099</v>
      </c>
      <c r="P39" s="266" t="s">
        <v>1099</v>
      </c>
      <c r="Q39" s="266" t="s">
        <v>1409</v>
      </c>
      <c r="R39" s="266" t="s">
        <v>1101</v>
      </c>
      <c r="S39" s="266" t="s">
        <v>777</v>
      </c>
      <c r="T39" s="266" t="s">
        <v>777</v>
      </c>
      <c r="U39" s="266"/>
      <c r="V39" s="167"/>
      <c r="W39" s="167"/>
      <c r="X39" s="167"/>
      <c r="Y39" s="167"/>
      <c r="Z39" s="167"/>
      <c r="AA39" s="167"/>
      <c r="AB39" s="167"/>
      <c r="AC39" s="167"/>
      <c r="AD39" s="167"/>
      <c r="AE39" s="167"/>
      <c r="AF39" s="167"/>
      <c r="AG39" s="167"/>
      <c r="AH39" s="167"/>
      <c r="AI39" s="167"/>
      <c r="AJ39" s="167"/>
      <c r="AK39" s="167"/>
      <c r="AL39" s="167"/>
      <c r="AM39" s="167"/>
      <c r="AN39" s="167"/>
      <c r="AO39" s="167"/>
      <c r="AP39" s="167"/>
      <c r="AQ39" s="167"/>
      <c r="AR39" s="167"/>
      <c r="AS39" s="167"/>
      <c r="AT39" s="167"/>
      <c r="AU39" s="167"/>
      <c r="AV39" s="167"/>
      <c r="AW39" s="167"/>
      <c r="AX39" s="167"/>
      <c r="AY39" s="167"/>
      <c r="AZ39" s="167"/>
      <c r="BA39" s="167"/>
      <c r="BB39" s="167"/>
      <c r="BC39" s="167"/>
      <c r="BD39" s="167"/>
      <c r="BE39" s="167"/>
      <c r="BF39" s="167"/>
      <c r="BG39" s="167"/>
      <c r="BH39" s="167"/>
      <c r="BI39" s="167"/>
      <c r="BJ39" s="167"/>
      <c r="BK39" s="167"/>
      <c r="BL39" s="167"/>
      <c r="BM39" s="167"/>
      <c r="BN39" s="167"/>
      <c r="BO39" s="167"/>
      <c r="BP39" s="167"/>
      <c r="BQ39" s="167"/>
      <c r="BR39" s="167"/>
      <c r="BS39" s="167"/>
      <c r="BT39" s="167"/>
      <c r="BU39" s="167"/>
      <c r="BV39" s="167"/>
      <c r="BW39" s="167"/>
      <c r="BX39" s="167"/>
      <c r="BY39" s="167"/>
      <c r="BZ39" s="167"/>
      <c r="CA39" s="167"/>
      <c r="CB39" s="167"/>
      <c r="CC39" s="167"/>
      <c r="CD39" s="167"/>
      <c r="CE39" s="167"/>
      <c r="CF39" s="167"/>
      <c r="CG39" s="167"/>
      <c r="CH39" s="167"/>
      <c r="CI39" s="167"/>
      <c r="CJ39" s="167"/>
      <c r="CK39" s="167"/>
      <c r="CL39" s="167"/>
      <c r="CM39" s="167"/>
      <c r="CN39" s="167"/>
      <c r="CO39" s="167"/>
      <c r="CP39" s="167"/>
      <c r="CQ39" s="167"/>
      <c r="CR39" s="167"/>
      <c r="CS39" s="167"/>
      <c r="CT39" s="167"/>
      <c r="CU39" s="167"/>
      <c r="CV39" s="167"/>
      <c r="CW39" s="167"/>
      <c r="CX39" s="167"/>
      <c r="CY39" s="167"/>
      <c r="CZ39" s="167"/>
      <c r="DA39" s="167"/>
      <c r="DB39" s="167"/>
      <c r="DC39" s="167"/>
      <c r="DD39" s="167"/>
      <c r="DE39" s="167"/>
      <c r="DF39" s="167"/>
      <c r="DG39" s="167"/>
      <c r="DH39" s="167"/>
      <c r="DI39" s="167"/>
      <c r="DJ39" s="167"/>
      <c r="DK39" s="167"/>
      <c r="DL39" s="167"/>
      <c r="DM39" s="167"/>
      <c r="DN39" s="167"/>
      <c r="DO39" s="167"/>
      <c r="DP39" s="167"/>
      <c r="DQ39" s="167"/>
      <c r="DR39" s="167"/>
      <c r="DS39" s="167"/>
      <c r="DT39" s="167"/>
      <c r="DU39" s="167"/>
      <c r="DV39" s="167"/>
      <c r="DW39" s="167"/>
      <c r="DX39" s="167"/>
      <c r="DY39" s="167"/>
      <c r="DZ39" s="167"/>
      <c r="EA39" s="167"/>
      <c r="EB39" s="202"/>
    </row>
    <row r="40" spans="1:132" s="59" customFormat="1" ht="200.1" customHeight="1">
      <c r="A40" s="49" t="s">
        <v>1021</v>
      </c>
      <c r="B40" s="81" t="s">
        <v>601</v>
      </c>
      <c r="C40" s="51" t="s">
        <v>460</v>
      </c>
      <c r="D40" s="81" t="s">
        <v>461</v>
      </c>
      <c r="E40" s="81" t="s">
        <v>876</v>
      </c>
      <c r="F40" s="51" t="s">
        <v>455</v>
      </c>
      <c r="G40" s="52">
        <v>42522</v>
      </c>
      <c r="H40" s="52">
        <v>43981</v>
      </c>
      <c r="I40" s="54">
        <v>1</v>
      </c>
      <c r="J40" s="54">
        <v>1</v>
      </c>
      <c r="K40" s="79">
        <v>96.366939146230706</v>
      </c>
      <c r="L40" s="54">
        <v>0.96</v>
      </c>
      <c r="M40" s="54">
        <v>0.84</v>
      </c>
      <c r="N40" s="54">
        <v>0.84</v>
      </c>
      <c r="O40" s="182" t="s">
        <v>1101</v>
      </c>
      <c r="P40" s="182" t="s">
        <v>1101</v>
      </c>
      <c r="Q40" s="269" t="s">
        <v>1102</v>
      </c>
      <c r="R40" s="182" t="s">
        <v>1099</v>
      </c>
      <c r="S40" s="182" t="s">
        <v>1099</v>
      </c>
      <c r="T40" s="214" t="s">
        <v>1339</v>
      </c>
      <c r="U40" s="214" t="s">
        <v>1340</v>
      </c>
      <c r="V40" s="167"/>
      <c r="W40" s="167"/>
      <c r="X40" s="167"/>
      <c r="Y40" s="167"/>
      <c r="Z40" s="167"/>
      <c r="AA40" s="167"/>
      <c r="AB40" s="167"/>
      <c r="AC40" s="167"/>
      <c r="AD40" s="167"/>
      <c r="AE40" s="167"/>
      <c r="AF40" s="167"/>
      <c r="AG40" s="167"/>
      <c r="AH40" s="167"/>
      <c r="AI40" s="167"/>
      <c r="AJ40" s="167"/>
      <c r="AK40" s="167"/>
      <c r="AL40" s="167"/>
      <c r="AM40" s="167"/>
      <c r="AN40" s="167"/>
      <c r="AO40" s="167"/>
      <c r="AP40" s="167"/>
      <c r="AQ40" s="167"/>
      <c r="AR40" s="167"/>
      <c r="AS40" s="167"/>
      <c r="AT40" s="167"/>
      <c r="AU40" s="167"/>
      <c r="AV40" s="167"/>
      <c r="AW40" s="167"/>
      <c r="AX40" s="167"/>
      <c r="AY40" s="167"/>
      <c r="AZ40" s="167"/>
      <c r="BA40" s="167"/>
      <c r="BB40" s="167"/>
      <c r="BC40" s="167"/>
      <c r="BD40" s="167"/>
      <c r="BE40" s="167"/>
      <c r="BF40" s="167"/>
      <c r="BG40" s="167"/>
      <c r="BH40" s="167"/>
      <c r="BI40" s="167"/>
      <c r="BJ40" s="167"/>
      <c r="BK40" s="167"/>
      <c r="BL40" s="167"/>
      <c r="BM40" s="167"/>
      <c r="BN40" s="167"/>
      <c r="BO40" s="167"/>
      <c r="BP40" s="167"/>
      <c r="BQ40" s="167"/>
      <c r="BR40" s="167"/>
      <c r="BS40" s="167"/>
      <c r="BT40" s="167"/>
      <c r="BU40" s="167"/>
      <c r="BV40" s="167"/>
      <c r="BW40" s="167"/>
      <c r="BX40" s="167"/>
      <c r="BY40" s="167"/>
      <c r="BZ40" s="167"/>
      <c r="CA40" s="167"/>
      <c r="CB40" s="167"/>
      <c r="CC40" s="167"/>
      <c r="CD40" s="167"/>
      <c r="CE40" s="167"/>
      <c r="CF40" s="167"/>
      <c r="CG40" s="167"/>
      <c r="CH40" s="167"/>
      <c r="CI40" s="167"/>
      <c r="CJ40" s="167"/>
      <c r="CK40" s="167"/>
      <c r="CL40" s="167"/>
      <c r="CM40" s="167"/>
      <c r="CN40" s="167"/>
      <c r="CO40" s="167"/>
      <c r="CP40" s="167"/>
      <c r="CQ40" s="167"/>
      <c r="CR40" s="167"/>
      <c r="CS40" s="167"/>
      <c r="CT40" s="167"/>
      <c r="CU40" s="167"/>
      <c r="CV40" s="167"/>
      <c r="CW40" s="167"/>
      <c r="CX40" s="167"/>
      <c r="CY40" s="167"/>
      <c r="CZ40" s="167"/>
      <c r="DA40" s="167"/>
      <c r="DB40" s="167"/>
      <c r="DC40" s="167"/>
      <c r="DD40" s="167"/>
      <c r="DE40" s="167"/>
      <c r="DF40" s="167"/>
      <c r="DG40" s="167"/>
      <c r="DH40" s="167"/>
      <c r="DI40" s="167"/>
      <c r="DJ40" s="167"/>
      <c r="DK40" s="167"/>
      <c r="DL40" s="167"/>
      <c r="DM40" s="167"/>
      <c r="DN40" s="167"/>
      <c r="DO40" s="167"/>
      <c r="DP40" s="167"/>
      <c r="DQ40" s="167"/>
      <c r="DR40" s="167"/>
      <c r="DS40" s="167"/>
      <c r="DT40" s="167"/>
      <c r="DU40" s="167"/>
      <c r="DV40" s="167"/>
      <c r="DW40" s="167"/>
      <c r="DX40" s="167"/>
      <c r="DY40" s="167"/>
      <c r="DZ40" s="167"/>
      <c r="EA40" s="167"/>
      <c r="EB40" s="202"/>
    </row>
    <row r="41" spans="1:132" s="59" customFormat="1" ht="200.1" customHeight="1">
      <c r="A41" s="49" t="s">
        <v>1022</v>
      </c>
      <c r="B41" s="50" t="s">
        <v>601</v>
      </c>
      <c r="C41" s="51" t="s">
        <v>460</v>
      </c>
      <c r="D41" s="81" t="s">
        <v>461</v>
      </c>
      <c r="E41" s="81" t="s">
        <v>877</v>
      </c>
      <c r="F41" s="51" t="s">
        <v>455</v>
      </c>
      <c r="G41" s="52">
        <v>42522</v>
      </c>
      <c r="H41" s="52">
        <v>43981</v>
      </c>
      <c r="I41" s="54">
        <v>0.68200000000000005</v>
      </c>
      <c r="J41" s="54">
        <v>0.68</v>
      </c>
      <c r="K41" s="79">
        <v>0.68</v>
      </c>
      <c r="L41" s="79">
        <v>0.68</v>
      </c>
      <c r="M41" s="54">
        <v>0.92</v>
      </c>
      <c r="N41" s="62">
        <v>0.91999999999999993</v>
      </c>
      <c r="O41" s="182" t="s">
        <v>1101</v>
      </c>
      <c r="P41" s="182" t="s">
        <v>1101</v>
      </c>
      <c r="Q41" s="269" t="s">
        <v>1102</v>
      </c>
      <c r="R41" s="182" t="s">
        <v>1101</v>
      </c>
      <c r="S41" s="182" t="s">
        <v>777</v>
      </c>
      <c r="T41" s="269" t="s">
        <v>777</v>
      </c>
      <c r="U41" s="214" t="s">
        <v>1341</v>
      </c>
      <c r="V41" s="167"/>
      <c r="W41" s="167"/>
      <c r="X41" s="167"/>
      <c r="Y41" s="167"/>
      <c r="Z41" s="167"/>
      <c r="AA41" s="167"/>
      <c r="AB41" s="167"/>
      <c r="AC41" s="167"/>
      <c r="AD41" s="167"/>
      <c r="AE41" s="167"/>
      <c r="AF41" s="167"/>
      <c r="AG41" s="167"/>
      <c r="AH41" s="167"/>
      <c r="AI41" s="167"/>
      <c r="AJ41" s="167"/>
      <c r="AK41" s="167"/>
      <c r="AL41" s="167"/>
      <c r="AM41" s="167"/>
      <c r="AN41" s="167"/>
      <c r="AO41" s="167"/>
      <c r="AP41" s="167"/>
      <c r="AQ41" s="167"/>
      <c r="AR41" s="167"/>
      <c r="AS41" s="167"/>
      <c r="AT41" s="167"/>
      <c r="AU41" s="167"/>
      <c r="AV41" s="167"/>
      <c r="AW41" s="167"/>
      <c r="AX41" s="167"/>
      <c r="AY41" s="167"/>
      <c r="AZ41" s="167"/>
      <c r="BA41" s="167"/>
      <c r="BB41" s="167"/>
      <c r="BC41" s="167"/>
      <c r="BD41" s="167"/>
      <c r="BE41" s="167"/>
      <c r="BF41" s="167"/>
      <c r="BG41" s="167"/>
      <c r="BH41" s="167"/>
      <c r="BI41" s="167"/>
      <c r="BJ41" s="167"/>
      <c r="BK41" s="167"/>
      <c r="BL41" s="167"/>
      <c r="BM41" s="167"/>
      <c r="BN41" s="167"/>
      <c r="BO41" s="167"/>
      <c r="BP41" s="167"/>
      <c r="BQ41" s="167"/>
      <c r="BR41" s="167"/>
      <c r="BS41" s="167"/>
      <c r="BT41" s="167"/>
      <c r="BU41" s="167"/>
      <c r="BV41" s="167"/>
      <c r="BW41" s="167"/>
      <c r="BX41" s="167"/>
      <c r="BY41" s="167"/>
      <c r="BZ41" s="167"/>
      <c r="CA41" s="167"/>
      <c r="CB41" s="167"/>
      <c r="CC41" s="167"/>
      <c r="CD41" s="167"/>
      <c r="CE41" s="167"/>
      <c r="CF41" s="167"/>
      <c r="CG41" s="167"/>
      <c r="CH41" s="167"/>
      <c r="CI41" s="167"/>
      <c r="CJ41" s="167"/>
      <c r="CK41" s="167"/>
      <c r="CL41" s="167"/>
      <c r="CM41" s="167"/>
      <c r="CN41" s="167"/>
      <c r="CO41" s="167"/>
      <c r="CP41" s="167"/>
      <c r="CQ41" s="167"/>
      <c r="CR41" s="167"/>
      <c r="CS41" s="167"/>
      <c r="CT41" s="167"/>
      <c r="CU41" s="167"/>
      <c r="CV41" s="167"/>
      <c r="CW41" s="167"/>
      <c r="CX41" s="167"/>
      <c r="CY41" s="167"/>
      <c r="CZ41" s="167"/>
      <c r="DA41" s="167"/>
      <c r="DB41" s="167"/>
      <c r="DC41" s="167"/>
      <c r="DD41" s="167"/>
      <c r="DE41" s="167"/>
      <c r="DF41" s="167"/>
      <c r="DG41" s="167"/>
      <c r="DH41" s="167"/>
      <c r="DI41" s="167"/>
      <c r="DJ41" s="167"/>
      <c r="DK41" s="167"/>
      <c r="DL41" s="167"/>
      <c r="DM41" s="167"/>
      <c r="DN41" s="167"/>
      <c r="DO41" s="167"/>
      <c r="DP41" s="167"/>
      <c r="DQ41" s="167"/>
      <c r="DR41" s="167"/>
      <c r="DS41" s="167"/>
      <c r="DT41" s="167"/>
      <c r="DU41" s="167"/>
      <c r="DV41" s="167"/>
      <c r="DW41" s="167"/>
      <c r="DX41" s="167"/>
      <c r="DY41" s="167"/>
      <c r="DZ41" s="167"/>
      <c r="EA41" s="167"/>
      <c r="EB41" s="202"/>
    </row>
    <row r="42" spans="1:132" s="59" customFormat="1" ht="200.1" customHeight="1">
      <c r="A42" s="49" t="s">
        <v>1023</v>
      </c>
      <c r="B42" s="50" t="s">
        <v>601</v>
      </c>
      <c r="C42" s="51" t="s">
        <v>460</v>
      </c>
      <c r="D42" s="81" t="s">
        <v>461</v>
      </c>
      <c r="E42" s="81" t="s">
        <v>878</v>
      </c>
      <c r="F42" s="51" t="s">
        <v>455</v>
      </c>
      <c r="G42" s="52">
        <v>42522</v>
      </c>
      <c r="H42" s="52">
        <v>43981</v>
      </c>
      <c r="I42" s="51" t="s">
        <v>774</v>
      </c>
      <c r="J42" s="54">
        <v>0.49</v>
      </c>
      <c r="K42" s="54">
        <v>0.49</v>
      </c>
      <c r="L42" s="54">
        <v>0.49</v>
      </c>
      <c r="M42" s="54">
        <v>1</v>
      </c>
      <c r="N42" s="62">
        <v>1</v>
      </c>
      <c r="O42" s="264"/>
      <c r="P42" s="264"/>
      <c r="Q42" s="261" t="s">
        <v>1102</v>
      </c>
      <c r="R42" s="264"/>
      <c r="S42" s="272"/>
      <c r="T42" s="272"/>
      <c r="U42" s="261"/>
      <c r="V42" s="167"/>
      <c r="W42" s="167"/>
      <c r="X42" s="167"/>
      <c r="Y42" s="167"/>
      <c r="Z42" s="167"/>
      <c r="AA42" s="167"/>
      <c r="AB42" s="167"/>
      <c r="AC42" s="167"/>
      <c r="AD42" s="167"/>
      <c r="AE42" s="167"/>
      <c r="AF42" s="167"/>
      <c r="AG42" s="167"/>
      <c r="AH42" s="167"/>
      <c r="AI42" s="167"/>
      <c r="AJ42" s="167"/>
      <c r="AK42" s="167"/>
      <c r="AL42" s="167"/>
      <c r="AM42" s="167"/>
      <c r="AN42" s="167"/>
      <c r="AO42" s="167"/>
      <c r="AP42" s="167"/>
      <c r="AQ42" s="167"/>
      <c r="AR42" s="167"/>
      <c r="AS42" s="167"/>
      <c r="AT42" s="167"/>
      <c r="AU42" s="167"/>
      <c r="AV42" s="167"/>
      <c r="AW42" s="167"/>
      <c r="AX42" s="167"/>
      <c r="AY42" s="167"/>
      <c r="AZ42" s="167"/>
      <c r="BA42" s="167"/>
      <c r="BB42" s="167"/>
      <c r="BC42" s="167"/>
      <c r="BD42" s="167"/>
      <c r="BE42" s="167"/>
      <c r="BF42" s="167"/>
      <c r="BG42" s="167"/>
      <c r="BH42" s="167"/>
      <c r="BI42" s="167"/>
      <c r="BJ42" s="167"/>
      <c r="BK42" s="167"/>
      <c r="BL42" s="167"/>
      <c r="BM42" s="167"/>
      <c r="BN42" s="167"/>
      <c r="BO42" s="167"/>
      <c r="BP42" s="167"/>
      <c r="BQ42" s="167"/>
      <c r="BR42" s="167"/>
      <c r="BS42" s="167"/>
      <c r="BT42" s="167"/>
      <c r="BU42" s="167"/>
      <c r="BV42" s="167"/>
      <c r="BW42" s="167"/>
      <c r="BX42" s="167"/>
      <c r="BY42" s="167"/>
      <c r="BZ42" s="167"/>
      <c r="CA42" s="167"/>
      <c r="CB42" s="167"/>
      <c r="CC42" s="167"/>
      <c r="CD42" s="167"/>
      <c r="CE42" s="167"/>
      <c r="CF42" s="167"/>
      <c r="CG42" s="167"/>
      <c r="CH42" s="167"/>
      <c r="CI42" s="167"/>
      <c r="CJ42" s="167"/>
      <c r="CK42" s="167"/>
      <c r="CL42" s="167"/>
      <c r="CM42" s="167"/>
      <c r="CN42" s="167"/>
      <c r="CO42" s="167"/>
      <c r="CP42" s="167"/>
      <c r="CQ42" s="167"/>
      <c r="CR42" s="167"/>
      <c r="CS42" s="167"/>
      <c r="CT42" s="167"/>
      <c r="CU42" s="167"/>
      <c r="CV42" s="167"/>
      <c r="CW42" s="167"/>
      <c r="CX42" s="167"/>
      <c r="CY42" s="167"/>
      <c r="CZ42" s="167"/>
      <c r="DA42" s="167"/>
      <c r="DB42" s="167"/>
      <c r="DC42" s="167"/>
      <c r="DD42" s="167"/>
      <c r="DE42" s="167"/>
      <c r="DF42" s="167"/>
      <c r="DG42" s="167"/>
      <c r="DH42" s="167"/>
      <c r="DI42" s="167"/>
      <c r="DJ42" s="167"/>
      <c r="DK42" s="167"/>
      <c r="DL42" s="167"/>
      <c r="DM42" s="167"/>
      <c r="DN42" s="167"/>
      <c r="DO42" s="167"/>
      <c r="DP42" s="167"/>
      <c r="DQ42" s="167"/>
      <c r="DR42" s="167"/>
      <c r="DS42" s="167"/>
      <c r="DT42" s="167"/>
      <c r="DU42" s="167"/>
      <c r="DV42" s="167"/>
      <c r="DW42" s="167"/>
      <c r="DX42" s="167"/>
      <c r="DY42" s="167"/>
      <c r="DZ42" s="167"/>
      <c r="EA42" s="167"/>
      <c r="EB42" s="202"/>
    </row>
    <row r="43" spans="1:132" s="59" customFormat="1" ht="200.1" customHeight="1">
      <c r="A43" s="49" t="s">
        <v>1003</v>
      </c>
      <c r="B43" s="50" t="s">
        <v>601</v>
      </c>
      <c r="C43" s="51" t="s">
        <v>609</v>
      </c>
      <c r="D43" s="81" t="s">
        <v>461</v>
      </c>
      <c r="E43" s="81" t="s">
        <v>879</v>
      </c>
      <c r="F43" s="51" t="s">
        <v>471</v>
      </c>
      <c r="G43" s="52">
        <v>42767</v>
      </c>
      <c r="H43" s="52">
        <v>43799</v>
      </c>
      <c r="I43" s="51">
        <v>100</v>
      </c>
      <c r="J43" s="54">
        <v>1</v>
      </c>
      <c r="K43" s="67">
        <v>1</v>
      </c>
      <c r="L43" s="54">
        <v>1</v>
      </c>
      <c r="M43" s="54">
        <v>1</v>
      </c>
      <c r="N43" s="54">
        <v>1</v>
      </c>
      <c r="O43" s="207" t="s">
        <v>1314</v>
      </c>
      <c r="P43" s="207" t="s">
        <v>1316</v>
      </c>
      <c r="Q43" s="207" t="s">
        <v>1311</v>
      </c>
      <c r="R43" s="207" t="s">
        <v>1099</v>
      </c>
      <c r="S43" s="207" t="s">
        <v>1101</v>
      </c>
      <c r="T43" s="207" t="s">
        <v>777</v>
      </c>
      <c r="U43" s="207" t="s">
        <v>777</v>
      </c>
      <c r="V43" s="167"/>
      <c r="W43" s="167"/>
      <c r="X43" s="167"/>
      <c r="Y43" s="167"/>
      <c r="Z43" s="167"/>
      <c r="AA43" s="167"/>
      <c r="AB43" s="167"/>
      <c r="AC43" s="167"/>
      <c r="AD43" s="167"/>
      <c r="AE43" s="167"/>
      <c r="AF43" s="167"/>
      <c r="AG43" s="167"/>
      <c r="AH43" s="167"/>
      <c r="AI43" s="167"/>
      <c r="AJ43" s="167"/>
      <c r="AK43" s="167"/>
      <c r="AL43" s="167"/>
      <c r="AM43" s="167"/>
      <c r="AN43" s="167"/>
      <c r="AO43" s="167"/>
      <c r="AP43" s="167"/>
      <c r="AQ43" s="167"/>
      <c r="AR43" s="167"/>
      <c r="AS43" s="167"/>
      <c r="AT43" s="167"/>
      <c r="AU43" s="167"/>
      <c r="AV43" s="167"/>
      <c r="AW43" s="167"/>
      <c r="AX43" s="167"/>
      <c r="AY43" s="167"/>
      <c r="AZ43" s="167"/>
      <c r="BA43" s="167"/>
      <c r="BB43" s="167"/>
      <c r="BC43" s="167"/>
      <c r="BD43" s="167"/>
      <c r="BE43" s="167"/>
      <c r="BF43" s="167"/>
      <c r="BG43" s="167"/>
      <c r="BH43" s="167"/>
      <c r="BI43" s="167"/>
      <c r="BJ43" s="167"/>
      <c r="BK43" s="167"/>
      <c r="BL43" s="167"/>
      <c r="BM43" s="167"/>
      <c r="BN43" s="167"/>
      <c r="BO43" s="167"/>
      <c r="BP43" s="167"/>
      <c r="BQ43" s="167"/>
      <c r="BR43" s="167"/>
      <c r="BS43" s="167"/>
      <c r="BT43" s="167"/>
      <c r="BU43" s="167"/>
      <c r="BV43" s="167"/>
      <c r="BW43" s="167"/>
      <c r="BX43" s="167"/>
      <c r="BY43" s="167"/>
      <c r="BZ43" s="167"/>
      <c r="CA43" s="167"/>
      <c r="CB43" s="167"/>
      <c r="CC43" s="167"/>
      <c r="CD43" s="167"/>
      <c r="CE43" s="167"/>
      <c r="CF43" s="167"/>
      <c r="CG43" s="167"/>
      <c r="CH43" s="167"/>
      <c r="CI43" s="167"/>
      <c r="CJ43" s="167"/>
      <c r="CK43" s="167"/>
      <c r="CL43" s="167"/>
      <c r="CM43" s="167"/>
      <c r="CN43" s="167"/>
      <c r="CO43" s="167"/>
      <c r="CP43" s="167"/>
      <c r="CQ43" s="167"/>
      <c r="CR43" s="167"/>
      <c r="CS43" s="167"/>
      <c r="CT43" s="167"/>
      <c r="CU43" s="167"/>
      <c r="CV43" s="167"/>
      <c r="CW43" s="167"/>
      <c r="CX43" s="167"/>
      <c r="CY43" s="167"/>
      <c r="CZ43" s="167"/>
      <c r="DA43" s="167"/>
      <c r="DB43" s="167"/>
      <c r="DC43" s="167"/>
      <c r="DD43" s="167"/>
      <c r="DE43" s="167"/>
      <c r="DF43" s="167"/>
      <c r="DG43" s="167"/>
      <c r="DH43" s="167"/>
      <c r="DI43" s="167"/>
      <c r="DJ43" s="167"/>
      <c r="DK43" s="167"/>
      <c r="DL43" s="167"/>
      <c r="DM43" s="167"/>
      <c r="DN43" s="167"/>
      <c r="DO43" s="167"/>
      <c r="DP43" s="167"/>
      <c r="DQ43" s="167"/>
      <c r="DR43" s="167"/>
      <c r="DS43" s="167"/>
      <c r="DT43" s="167"/>
      <c r="DU43" s="167"/>
      <c r="DV43" s="167"/>
      <c r="DW43" s="167"/>
      <c r="DX43" s="167"/>
      <c r="DY43" s="167"/>
      <c r="DZ43" s="167"/>
      <c r="EA43" s="167"/>
      <c r="EB43" s="202"/>
    </row>
    <row r="44" spans="1:132" s="59" customFormat="1" ht="200.1" customHeight="1">
      <c r="A44" s="49" t="s">
        <v>992</v>
      </c>
      <c r="B44" s="50" t="s">
        <v>601</v>
      </c>
      <c r="C44" s="51" t="s">
        <v>460</v>
      </c>
      <c r="D44" s="81" t="s">
        <v>461</v>
      </c>
      <c r="E44" s="81" t="s">
        <v>880</v>
      </c>
      <c r="F44" s="51" t="s">
        <v>462</v>
      </c>
      <c r="G44" s="77">
        <v>42736</v>
      </c>
      <c r="H44" s="77">
        <v>44196</v>
      </c>
      <c r="I44" s="51"/>
      <c r="J44" s="51"/>
      <c r="K44" s="54">
        <v>1</v>
      </c>
      <c r="L44" s="54">
        <v>1</v>
      </c>
      <c r="M44" s="54">
        <v>1</v>
      </c>
      <c r="N44" s="62">
        <v>1</v>
      </c>
      <c r="O44" s="266" t="s">
        <v>1099</v>
      </c>
      <c r="P44" s="266" t="s">
        <v>1099</v>
      </c>
      <c r="Q44" s="266" t="s">
        <v>1409</v>
      </c>
      <c r="R44" s="266" t="s">
        <v>1099</v>
      </c>
      <c r="S44" s="207" t="s">
        <v>1101</v>
      </c>
      <c r="T44" s="266" t="s">
        <v>777</v>
      </c>
      <c r="U44" s="266"/>
      <c r="V44" s="167"/>
      <c r="W44" s="167"/>
      <c r="X44" s="167"/>
      <c r="Y44" s="167"/>
      <c r="Z44" s="167"/>
      <c r="AA44" s="167"/>
      <c r="AB44" s="167"/>
      <c r="AC44" s="167"/>
      <c r="AD44" s="167"/>
      <c r="AE44" s="167"/>
      <c r="AF44" s="167"/>
      <c r="AG44" s="167"/>
      <c r="AH44" s="167"/>
      <c r="AI44" s="167"/>
      <c r="AJ44" s="167"/>
      <c r="AK44" s="167"/>
      <c r="AL44" s="167"/>
      <c r="AM44" s="167"/>
      <c r="AN44" s="167"/>
      <c r="AO44" s="167"/>
      <c r="AP44" s="167"/>
      <c r="AQ44" s="167"/>
      <c r="AR44" s="167"/>
      <c r="AS44" s="167"/>
      <c r="AT44" s="167"/>
      <c r="AU44" s="167"/>
      <c r="AV44" s="167"/>
      <c r="AW44" s="167"/>
      <c r="AX44" s="167"/>
      <c r="AY44" s="167"/>
      <c r="AZ44" s="167"/>
      <c r="BA44" s="167"/>
      <c r="BB44" s="167"/>
      <c r="BC44" s="167"/>
      <c r="BD44" s="167"/>
      <c r="BE44" s="167"/>
      <c r="BF44" s="167"/>
      <c r="BG44" s="167"/>
      <c r="BH44" s="167"/>
      <c r="BI44" s="167"/>
      <c r="BJ44" s="167"/>
      <c r="BK44" s="167"/>
      <c r="BL44" s="167"/>
      <c r="BM44" s="167"/>
      <c r="BN44" s="167"/>
      <c r="BO44" s="167"/>
      <c r="BP44" s="167"/>
      <c r="BQ44" s="167"/>
      <c r="BR44" s="167"/>
      <c r="BS44" s="167"/>
      <c r="BT44" s="167"/>
      <c r="BU44" s="167"/>
      <c r="BV44" s="167"/>
      <c r="BW44" s="167"/>
      <c r="BX44" s="167"/>
      <c r="BY44" s="167"/>
      <c r="BZ44" s="167"/>
      <c r="CA44" s="167"/>
      <c r="CB44" s="167"/>
      <c r="CC44" s="167"/>
      <c r="CD44" s="167"/>
      <c r="CE44" s="167"/>
      <c r="CF44" s="167"/>
      <c r="CG44" s="167"/>
      <c r="CH44" s="167"/>
      <c r="CI44" s="167"/>
      <c r="CJ44" s="167"/>
      <c r="CK44" s="167"/>
      <c r="CL44" s="167"/>
      <c r="CM44" s="167"/>
      <c r="CN44" s="167"/>
      <c r="CO44" s="167"/>
      <c r="CP44" s="167"/>
      <c r="CQ44" s="167"/>
      <c r="CR44" s="167"/>
      <c r="CS44" s="167"/>
      <c r="CT44" s="167"/>
      <c r="CU44" s="167"/>
      <c r="CV44" s="167"/>
      <c r="CW44" s="167"/>
      <c r="CX44" s="167"/>
      <c r="CY44" s="167"/>
      <c r="CZ44" s="167"/>
      <c r="DA44" s="167"/>
      <c r="DB44" s="167"/>
      <c r="DC44" s="167"/>
      <c r="DD44" s="167"/>
      <c r="DE44" s="167"/>
      <c r="DF44" s="167"/>
      <c r="DG44" s="167"/>
      <c r="DH44" s="167"/>
      <c r="DI44" s="167"/>
      <c r="DJ44" s="167"/>
      <c r="DK44" s="167"/>
      <c r="DL44" s="167"/>
      <c r="DM44" s="167"/>
      <c r="DN44" s="167"/>
      <c r="DO44" s="167"/>
      <c r="DP44" s="167"/>
      <c r="DQ44" s="167"/>
      <c r="DR44" s="167"/>
      <c r="DS44" s="167"/>
      <c r="DT44" s="167"/>
      <c r="DU44" s="167"/>
      <c r="DV44" s="167"/>
      <c r="DW44" s="167"/>
      <c r="DX44" s="167"/>
      <c r="DY44" s="167"/>
      <c r="DZ44" s="167"/>
      <c r="EA44" s="167"/>
      <c r="EB44" s="202"/>
    </row>
    <row r="45" spans="1:132" s="59" customFormat="1" ht="200.1" customHeight="1">
      <c r="A45" s="49" t="s">
        <v>993</v>
      </c>
      <c r="B45" s="50" t="s">
        <v>601</v>
      </c>
      <c r="C45" s="51" t="s">
        <v>460</v>
      </c>
      <c r="D45" s="81" t="s">
        <v>461</v>
      </c>
      <c r="E45" s="81" t="s">
        <v>881</v>
      </c>
      <c r="F45" s="51" t="s">
        <v>462</v>
      </c>
      <c r="G45" s="77">
        <v>42736</v>
      </c>
      <c r="H45" s="77">
        <v>43982</v>
      </c>
      <c r="I45" s="51"/>
      <c r="J45" s="51"/>
      <c r="K45" s="54">
        <v>1</v>
      </c>
      <c r="L45" s="54">
        <v>1</v>
      </c>
      <c r="M45" s="54">
        <v>1</v>
      </c>
      <c r="N45" s="62">
        <v>1</v>
      </c>
      <c r="O45" s="266" t="s">
        <v>1099</v>
      </c>
      <c r="P45" s="266" t="s">
        <v>1099</v>
      </c>
      <c r="Q45" s="207" t="s">
        <v>1410</v>
      </c>
      <c r="R45" s="266" t="s">
        <v>1099</v>
      </c>
      <c r="S45" s="207" t="s">
        <v>1101</v>
      </c>
      <c r="T45" s="266" t="s">
        <v>777</v>
      </c>
      <c r="U45" s="266"/>
      <c r="V45" s="167"/>
      <c r="W45" s="167"/>
      <c r="X45" s="167"/>
      <c r="Y45" s="167"/>
      <c r="Z45" s="167"/>
      <c r="AA45" s="167"/>
      <c r="AB45" s="167"/>
      <c r="AC45" s="167"/>
      <c r="AD45" s="167"/>
      <c r="AE45" s="167"/>
      <c r="AF45" s="167"/>
      <c r="AG45" s="167"/>
      <c r="AH45" s="167"/>
      <c r="AI45" s="167"/>
      <c r="AJ45" s="167"/>
      <c r="AK45" s="167"/>
      <c r="AL45" s="167"/>
      <c r="AM45" s="167"/>
      <c r="AN45" s="167"/>
      <c r="AO45" s="167"/>
      <c r="AP45" s="167"/>
      <c r="AQ45" s="167"/>
      <c r="AR45" s="167"/>
      <c r="AS45" s="167"/>
      <c r="AT45" s="167"/>
      <c r="AU45" s="167"/>
      <c r="AV45" s="167"/>
      <c r="AW45" s="167"/>
      <c r="AX45" s="167"/>
      <c r="AY45" s="167"/>
      <c r="AZ45" s="167"/>
      <c r="BA45" s="167"/>
      <c r="BB45" s="167"/>
      <c r="BC45" s="167"/>
      <c r="BD45" s="167"/>
      <c r="BE45" s="167"/>
      <c r="BF45" s="167"/>
      <c r="BG45" s="167"/>
      <c r="BH45" s="167"/>
      <c r="BI45" s="167"/>
      <c r="BJ45" s="167"/>
      <c r="BK45" s="167"/>
      <c r="BL45" s="167"/>
      <c r="BM45" s="167"/>
      <c r="BN45" s="167"/>
      <c r="BO45" s="167"/>
      <c r="BP45" s="167"/>
      <c r="BQ45" s="167"/>
      <c r="BR45" s="167"/>
      <c r="BS45" s="167"/>
      <c r="BT45" s="167"/>
      <c r="BU45" s="167"/>
      <c r="BV45" s="167"/>
      <c r="BW45" s="167"/>
      <c r="BX45" s="167"/>
      <c r="BY45" s="167"/>
      <c r="BZ45" s="167"/>
      <c r="CA45" s="167"/>
      <c r="CB45" s="167"/>
      <c r="CC45" s="167"/>
      <c r="CD45" s="167"/>
      <c r="CE45" s="167"/>
      <c r="CF45" s="167"/>
      <c r="CG45" s="167"/>
      <c r="CH45" s="167"/>
      <c r="CI45" s="167"/>
      <c r="CJ45" s="167"/>
      <c r="CK45" s="167"/>
      <c r="CL45" s="167"/>
      <c r="CM45" s="167"/>
      <c r="CN45" s="167"/>
      <c r="CO45" s="167"/>
      <c r="CP45" s="167"/>
      <c r="CQ45" s="167"/>
      <c r="CR45" s="167"/>
      <c r="CS45" s="167"/>
      <c r="CT45" s="167"/>
      <c r="CU45" s="167"/>
      <c r="CV45" s="167"/>
      <c r="CW45" s="167"/>
      <c r="CX45" s="167"/>
      <c r="CY45" s="167"/>
      <c r="CZ45" s="167"/>
      <c r="DA45" s="167"/>
      <c r="DB45" s="167"/>
      <c r="DC45" s="167"/>
      <c r="DD45" s="167"/>
      <c r="DE45" s="167"/>
      <c r="DF45" s="167"/>
      <c r="DG45" s="167"/>
      <c r="DH45" s="167"/>
      <c r="DI45" s="167"/>
      <c r="DJ45" s="167"/>
      <c r="DK45" s="167"/>
      <c r="DL45" s="167"/>
      <c r="DM45" s="167"/>
      <c r="DN45" s="167"/>
      <c r="DO45" s="167"/>
      <c r="DP45" s="167"/>
      <c r="DQ45" s="167"/>
      <c r="DR45" s="167"/>
      <c r="DS45" s="167"/>
      <c r="DT45" s="167"/>
      <c r="DU45" s="167"/>
      <c r="DV45" s="167"/>
      <c r="DW45" s="167"/>
      <c r="DX45" s="167"/>
      <c r="DY45" s="167"/>
      <c r="DZ45" s="167"/>
      <c r="EA45" s="167"/>
      <c r="EB45" s="202"/>
    </row>
    <row r="46" spans="1:132" s="59" customFormat="1" ht="200.1" customHeight="1">
      <c r="A46" s="49" t="s">
        <v>1002</v>
      </c>
      <c r="B46" s="84" t="s">
        <v>771</v>
      </c>
      <c r="C46" s="85" t="s">
        <v>731</v>
      </c>
      <c r="D46" s="158" t="s">
        <v>461</v>
      </c>
      <c r="E46" s="158" t="s">
        <v>882</v>
      </c>
      <c r="F46" s="86" t="s">
        <v>577</v>
      </c>
      <c r="G46" s="84" t="s">
        <v>955</v>
      </c>
      <c r="H46" s="84" t="s">
        <v>775</v>
      </c>
      <c r="I46" s="88">
        <v>1481</v>
      </c>
      <c r="J46" s="89">
        <v>1.7121387283236995</v>
      </c>
      <c r="K46" s="90">
        <v>2295</v>
      </c>
      <c r="L46" s="91">
        <v>2.8687499999999999</v>
      </c>
      <c r="M46" s="92">
        <v>2295</v>
      </c>
      <c r="N46" s="93">
        <v>2.8687499999999999</v>
      </c>
      <c r="O46" s="277" t="s">
        <v>1099</v>
      </c>
      <c r="P46" s="277" t="s">
        <v>1099</v>
      </c>
      <c r="Q46" s="277" t="s">
        <v>1367</v>
      </c>
      <c r="R46" s="277" t="s">
        <v>1099</v>
      </c>
      <c r="S46" s="277" t="s">
        <v>1101</v>
      </c>
      <c r="T46" s="277"/>
      <c r="U46" s="277"/>
      <c r="V46" s="167"/>
      <c r="W46" s="167"/>
      <c r="X46" s="167"/>
      <c r="Y46" s="167"/>
      <c r="Z46" s="167"/>
      <c r="AA46" s="167"/>
      <c r="AB46" s="167"/>
      <c r="AC46" s="167"/>
      <c r="AD46" s="167"/>
      <c r="AE46" s="167"/>
      <c r="AF46" s="167"/>
      <c r="AG46" s="167"/>
      <c r="AH46" s="167"/>
      <c r="AI46" s="167"/>
      <c r="AJ46" s="167"/>
      <c r="AK46" s="167"/>
      <c r="AL46" s="167"/>
      <c r="AM46" s="167"/>
      <c r="AN46" s="167"/>
      <c r="AO46" s="167"/>
      <c r="AP46" s="167"/>
      <c r="AQ46" s="167"/>
      <c r="AR46" s="167"/>
      <c r="AS46" s="167"/>
      <c r="AT46" s="167"/>
      <c r="AU46" s="167"/>
      <c r="AV46" s="167"/>
      <c r="AW46" s="167"/>
      <c r="AX46" s="167"/>
      <c r="AY46" s="167"/>
      <c r="AZ46" s="167"/>
      <c r="BA46" s="167"/>
      <c r="BB46" s="167"/>
      <c r="BC46" s="167"/>
      <c r="BD46" s="167"/>
      <c r="BE46" s="167"/>
      <c r="BF46" s="167"/>
      <c r="BG46" s="167"/>
      <c r="BH46" s="167"/>
      <c r="BI46" s="167"/>
      <c r="BJ46" s="167"/>
      <c r="BK46" s="167"/>
      <c r="BL46" s="167"/>
      <c r="BM46" s="167"/>
      <c r="BN46" s="167"/>
      <c r="BO46" s="167"/>
      <c r="BP46" s="167"/>
      <c r="BQ46" s="167"/>
      <c r="BR46" s="167"/>
      <c r="BS46" s="167"/>
      <c r="BT46" s="167"/>
      <c r="BU46" s="167"/>
      <c r="BV46" s="167"/>
      <c r="BW46" s="167"/>
      <c r="BX46" s="167"/>
      <c r="BY46" s="167"/>
      <c r="BZ46" s="167"/>
      <c r="CA46" s="167"/>
      <c r="CB46" s="167"/>
      <c r="CC46" s="167"/>
      <c r="CD46" s="167"/>
      <c r="CE46" s="167"/>
      <c r="CF46" s="167"/>
      <c r="CG46" s="167"/>
      <c r="CH46" s="167"/>
      <c r="CI46" s="167"/>
      <c r="CJ46" s="167"/>
      <c r="CK46" s="167"/>
      <c r="CL46" s="167"/>
      <c r="CM46" s="167"/>
      <c r="CN46" s="167"/>
      <c r="CO46" s="167"/>
      <c r="CP46" s="167"/>
      <c r="CQ46" s="167"/>
      <c r="CR46" s="167"/>
      <c r="CS46" s="167"/>
      <c r="CT46" s="167"/>
      <c r="CU46" s="167"/>
      <c r="CV46" s="167"/>
      <c r="CW46" s="167"/>
      <c r="CX46" s="167"/>
      <c r="CY46" s="167"/>
      <c r="CZ46" s="167"/>
      <c r="DA46" s="167"/>
      <c r="DB46" s="167"/>
      <c r="DC46" s="167"/>
      <c r="DD46" s="167"/>
      <c r="DE46" s="167"/>
      <c r="DF46" s="167"/>
      <c r="DG46" s="167"/>
      <c r="DH46" s="167"/>
      <c r="DI46" s="167"/>
      <c r="DJ46" s="167"/>
      <c r="DK46" s="167"/>
      <c r="DL46" s="167"/>
      <c r="DM46" s="167"/>
      <c r="DN46" s="167"/>
      <c r="DO46" s="167"/>
      <c r="DP46" s="167"/>
      <c r="DQ46" s="167"/>
      <c r="DR46" s="167"/>
      <c r="DS46" s="167"/>
      <c r="DT46" s="167"/>
      <c r="DU46" s="167"/>
      <c r="DV46" s="167"/>
      <c r="DW46" s="167"/>
      <c r="DX46" s="167"/>
      <c r="DY46" s="167"/>
      <c r="DZ46" s="167"/>
      <c r="EA46" s="167"/>
      <c r="EB46" s="202"/>
    </row>
    <row r="47" spans="1:132" s="59" customFormat="1" ht="200.1" customHeight="1">
      <c r="A47" s="49" t="s">
        <v>1004</v>
      </c>
      <c r="B47" s="50" t="s">
        <v>605</v>
      </c>
      <c r="C47" s="51" t="s">
        <v>606</v>
      </c>
      <c r="D47" s="81" t="s">
        <v>461</v>
      </c>
      <c r="E47" s="81" t="s">
        <v>883</v>
      </c>
      <c r="F47" s="51" t="s">
        <v>471</v>
      </c>
      <c r="G47" s="52">
        <v>42767</v>
      </c>
      <c r="H47" s="52">
        <v>43799</v>
      </c>
      <c r="I47" s="54">
        <v>1</v>
      </c>
      <c r="J47" s="54">
        <v>1</v>
      </c>
      <c r="K47" s="54">
        <v>1</v>
      </c>
      <c r="L47" s="54">
        <v>1</v>
      </c>
      <c r="M47" s="54">
        <v>1</v>
      </c>
      <c r="N47" s="54">
        <v>1</v>
      </c>
      <c r="O47" s="207" t="s">
        <v>1315</v>
      </c>
      <c r="P47" s="207" t="s">
        <v>1316</v>
      </c>
      <c r="Q47" s="207" t="s">
        <v>1312</v>
      </c>
      <c r="R47" s="207" t="s">
        <v>1099</v>
      </c>
      <c r="S47" s="207" t="s">
        <v>1099</v>
      </c>
      <c r="T47" s="207" t="s">
        <v>1313</v>
      </c>
      <c r="U47" s="207" t="s">
        <v>1317</v>
      </c>
      <c r="V47" s="167"/>
      <c r="W47" s="167"/>
      <c r="X47" s="167"/>
      <c r="Y47" s="167"/>
      <c r="Z47" s="167"/>
      <c r="AA47" s="167"/>
      <c r="AB47" s="167"/>
      <c r="AC47" s="167"/>
      <c r="AD47" s="167"/>
      <c r="AE47" s="167"/>
      <c r="AF47" s="167"/>
      <c r="AG47" s="167"/>
      <c r="AH47" s="167"/>
      <c r="AI47" s="167"/>
      <c r="AJ47" s="167"/>
      <c r="AK47" s="167"/>
      <c r="AL47" s="167"/>
      <c r="AM47" s="167"/>
      <c r="AN47" s="167"/>
      <c r="AO47" s="167"/>
      <c r="AP47" s="167"/>
      <c r="AQ47" s="167"/>
      <c r="AR47" s="167"/>
      <c r="AS47" s="167"/>
      <c r="AT47" s="167"/>
      <c r="AU47" s="167"/>
      <c r="AV47" s="167"/>
      <c r="AW47" s="167"/>
      <c r="AX47" s="167"/>
      <c r="AY47" s="167"/>
      <c r="AZ47" s="167"/>
      <c r="BA47" s="167"/>
      <c r="BB47" s="167"/>
      <c r="BC47" s="167"/>
      <c r="BD47" s="167"/>
      <c r="BE47" s="167"/>
      <c r="BF47" s="167"/>
      <c r="BG47" s="167"/>
      <c r="BH47" s="167"/>
      <c r="BI47" s="167"/>
      <c r="BJ47" s="167"/>
      <c r="BK47" s="167"/>
      <c r="BL47" s="167"/>
      <c r="BM47" s="167"/>
      <c r="BN47" s="167"/>
      <c r="BO47" s="167"/>
      <c r="BP47" s="167"/>
      <c r="BQ47" s="167"/>
      <c r="BR47" s="167"/>
      <c r="BS47" s="167"/>
      <c r="BT47" s="167"/>
      <c r="BU47" s="167"/>
      <c r="BV47" s="167"/>
      <c r="BW47" s="167"/>
      <c r="BX47" s="167"/>
      <c r="BY47" s="167"/>
      <c r="BZ47" s="167"/>
      <c r="CA47" s="167"/>
      <c r="CB47" s="167"/>
      <c r="CC47" s="167"/>
      <c r="CD47" s="167"/>
      <c r="CE47" s="167"/>
      <c r="CF47" s="167"/>
      <c r="CG47" s="167"/>
      <c r="CH47" s="167"/>
      <c r="CI47" s="167"/>
      <c r="CJ47" s="167"/>
      <c r="CK47" s="167"/>
      <c r="CL47" s="167"/>
      <c r="CM47" s="167"/>
      <c r="CN47" s="167"/>
      <c r="CO47" s="167"/>
      <c r="CP47" s="167"/>
      <c r="CQ47" s="167"/>
      <c r="CR47" s="167"/>
      <c r="CS47" s="167"/>
      <c r="CT47" s="167"/>
      <c r="CU47" s="167"/>
      <c r="CV47" s="167"/>
      <c r="CW47" s="167"/>
      <c r="CX47" s="167"/>
      <c r="CY47" s="167"/>
      <c r="CZ47" s="167"/>
      <c r="DA47" s="167"/>
      <c r="DB47" s="167"/>
      <c r="DC47" s="167"/>
      <c r="DD47" s="167"/>
      <c r="DE47" s="167"/>
      <c r="DF47" s="167"/>
      <c r="DG47" s="167"/>
      <c r="DH47" s="167"/>
      <c r="DI47" s="167"/>
      <c r="DJ47" s="167"/>
      <c r="DK47" s="167"/>
      <c r="DL47" s="167"/>
      <c r="DM47" s="167"/>
      <c r="DN47" s="167"/>
      <c r="DO47" s="167"/>
      <c r="DP47" s="167"/>
      <c r="DQ47" s="167"/>
      <c r="DR47" s="167"/>
      <c r="DS47" s="167"/>
      <c r="DT47" s="167"/>
      <c r="DU47" s="167"/>
      <c r="DV47" s="167"/>
      <c r="DW47" s="167"/>
      <c r="DX47" s="167"/>
      <c r="DY47" s="167"/>
      <c r="DZ47" s="167"/>
      <c r="EA47" s="167"/>
      <c r="EB47" s="202"/>
    </row>
    <row r="48" spans="1:132" s="129" customFormat="1" ht="200.1" customHeight="1">
      <c r="A48" s="49" t="s">
        <v>1024</v>
      </c>
      <c r="B48" s="50" t="s">
        <v>604</v>
      </c>
      <c r="C48" s="51" t="s">
        <v>456</v>
      </c>
      <c r="D48" s="81" t="s">
        <v>452</v>
      </c>
      <c r="E48" s="81" t="s">
        <v>884</v>
      </c>
      <c r="F48" s="51" t="s">
        <v>455</v>
      </c>
      <c r="G48" s="52">
        <v>42522</v>
      </c>
      <c r="H48" s="52">
        <v>43981</v>
      </c>
      <c r="I48" s="54">
        <v>1</v>
      </c>
      <c r="J48" s="54">
        <v>1</v>
      </c>
      <c r="K48" s="54">
        <v>1</v>
      </c>
      <c r="L48" s="54">
        <v>1</v>
      </c>
      <c r="M48" s="51" t="s">
        <v>1065</v>
      </c>
      <c r="N48" s="51" t="s">
        <v>1065</v>
      </c>
      <c r="O48" s="206" t="s">
        <v>1101</v>
      </c>
      <c r="P48" s="206" t="s">
        <v>1099</v>
      </c>
      <c r="Q48" s="209" t="s">
        <v>1104</v>
      </c>
      <c r="R48" s="206" t="s">
        <v>1101</v>
      </c>
      <c r="S48" s="206" t="s">
        <v>1103</v>
      </c>
      <c r="T48" s="206" t="s">
        <v>1103</v>
      </c>
      <c r="U48" s="209" t="s">
        <v>1106</v>
      </c>
      <c r="V48" s="167"/>
      <c r="W48" s="167"/>
      <c r="X48" s="167"/>
      <c r="Y48" s="167"/>
      <c r="Z48" s="167"/>
      <c r="AA48" s="167"/>
      <c r="AB48" s="167"/>
      <c r="AC48" s="167"/>
      <c r="AD48" s="167"/>
      <c r="AE48" s="167"/>
      <c r="AF48" s="167"/>
      <c r="AG48" s="167"/>
      <c r="AH48" s="167"/>
      <c r="AI48" s="167"/>
      <c r="AJ48" s="167"/>
      <c r="AK48" s="167"/>
      <c r="AL48" s="167"/>
      <c r="AM48" s="167"/>
      <c r="AN48" s="167"/>
      <c r="AO48" s="167"/>
      <c r="AP48" s="167"/>
      <c r="AQ48" s="167"/>
      <c r="AR48" s="167"/>
      <c r="AS48" s="167"/>
      <c r="AT48" s="167"/>
      <c r="AU48" s="167"/>
      <c r="AV48" s="167"/>
      <c r="AW48" s="167"/>
      <c r="AX48" s="167"/>
      <c r="AY48" s="167"/>
      <c r="AZ48" s="167"/>
      <c r="BA48" s="167"/>
      <c r="BB48" s="167"/>
      <c r="BC48" s="167"/>
      <c r="BD48" s="167"/>
      <c r="BE48" s="167"/>
      <c r="BF48" s="167"/>
      <c r="BG48" s="167"/>
      <c r="BH48" s="167"/>
      <c r="BI48" s="167"/>
      <c r="BJ48" s="167"/>
      <c r="BK48" s="167"/>
      <c r="BL48" s="167"/>
      <c r="BM48" s="167"/>
      <c r="BN48" s="167"/>
      <c r="BO48" s="167"/>
      <c r="BP48" s="167"/>
      <c r="BQ48" s="167"/>
      <c r="BR48" s="167"/>
      <c r="BS48" s="167"/>
      <c r="BT48" s="167"/>
      <c r="BU48" s="167"/>
      <c r="BV48" s="167"/>
      <c r="BW48" s="167"/>
      <c r="BX48" s="167"/>
      <c r="BY48" s="167"/>
      <c r="BZ48" s="167"/>
      <c r="CA48" s="167"/>
      <c r="CB48" s="167"/>
      <c r="CC48" s="167"/>
      <c r="CD48" s="167"/>
      <c r="CE48" s="167"/>
      <c r="CF48" s="167"/>
      <c r="CG48" s="167"/>
      <c r="CH48" s="167"/>
      <c r="CI48" s="167"/>
      <c r="CJ48" s="167"/>
      <c r="CK48" s="167"/>
      <c r="CL48" s="167"/>
      <c r="CM48" s="167"/>
      <c r="CN48" s="167"/>
      <c r="CO48" s="167"/>
      <c r="CP48" s="167"/>
      <c r="CQ48" s="167"/>
      <c r="CR48" s="167"/>
      <c r="CS48" s="167"/>
      <c r="CT48" s="167"/>
      <c r="CU48" s="167"/>
      <c r="CV48" s="167"/>
      <c r="CW48" s="167"/>
      <c r="CX48" s="167"/>
      <c r="CY48" s="167"/>
      <c r="CZ48" s="167"/>
      <c r="DA48" s="167"/>
      <c r="DB48" s="167"/>
      <c r="DC48" s="167"/>
      <c r="DD48" s="167"/>
      <c r="DE48" s="167"/>
      <c r="DF48" s="167"/>
      <c r="DG48" s="167"/>
      <c r="DH48" s="167"/>
      <c r="DI48" s="167"/>
      <c r="DJ48" s="167"/>
      <c r="DK48" s="167"/>
      <c r="DL48" s="167"/>
      <c r="DM48" s="167"/>
      <c r="DN48" s="167"/>
      <c r="DO48" s="167"/>
      <c r="DP48" s="167"/>
      <c r="DQ48" s="167"/>
      <c r="DR48" s="167"/>
      <c r="DS48" s="167"/>
      <c r="DT48" s="167"/>
      <c r="DU48" s="167"/>
      <c r="DV48" s="167"/>
      <c r="DW48" s="167"/>
      <c r="DX48" s="167"/>
      <c r="DY48" s="167"/>
      <c r="DZ48" s="167"/>
      <c r="EA48" s="167"/>
      <c r="EB48" s="204"/>
    </row>
    <row r="49" spans="1:132" s="59" customFormat="1" ht="200.1" customHeight="1">
      <c r="A49" s="49" t="s">
        <v>1025</v>
      </c>
      <c r="B49" s="50" t="s">
        <v>604</v>
      </c>
      <c r="C49" s="51" t="s">
        <v>456</v>
      </c>
      <c r="D49" s="81" t="s">
        <v>452</v>
      </c>
      <c r="E49" s="81" t="s">
        <v>885</v>
      </c>
      <c r="F49" s="51" t="s">
        <v>455</v>
      </c>
      <c r="G49" s="52">
        <v>42522</v>
      </c>
      <c r="H49" s="52">
        <v>43981</v>
      </c>
      <c r="I49" s="98">
        <v>1693</v>
      </c>
      <c r="J49" s="54">
        <v>1</v>
      </c>
      <c r="K49" s="54">
        <v>1</v>
      </c>
      <c r="L49" s="51">
        <v>100</v>
      </c>
      <c r="M49" s="62">
        <v>1</v>
      </c>
      <c r="N49" s="54">
        <v>1</v>
      </c>
      <c r="O49" s="206" t="s">
        <v>1101</v>
      </c>
      <c r="P49" s="206" t="s">
        <v>1099</v>
      </c>
      <c r="Q49" s="209" t="s">
        <v>1105</v>
      </c>
      <c r="R49" s="206" t="s">
        <v>1101</v>
      </c>
      <c r="S49" s="206" t="s">
        <v>1103</v>
      </c>
      <c r="T49" s="206" t="s">
        <v>1103</v>
      </c>
      <c r="U49" s="209" t="s">
        <v>1107</v>
      </c>
      <c r="V49" s="167"/>
      <c r="W49" s="167"/>
      <c r="X49" s="167"/>
      <c r="Y49" s="167"/>
      <c r="Z49" s="167"/>
      <c r="AA49" s="167"/>
      <c r="AB49" s="167"/>
      <c r="AC49" s="167"/>
      <c r="AD49" s="167"/>
      <c r="AE49" s="167"/>
      <c r="AF49" s="167"/>
      <c r="AG49" s="167"/>
      <c r="AH49" s="167"/>
      <c r="AI49" s="167"/>
      <c r="AJ49" s="167"/>
      <c r="AK49" s="167"/>
      <c r="AL49" s="167"/>
      <c r="AM49" s="167"/>
      <c r="AN49" s="167"/>
      <c r="AO49" s="167"/>
      <c r="AP49" s="167"/>
      <c r="AQ49" s="167"/>
      <c r="AR49" s="167"/>
      <c r="AS49" s="167"/>
      <c r="AT49" s="167"/>
      <c r="AU49" s="167"/>
      <c r="AV49" s="167"/>
      <c r="AW49" s="167"/>
      <c r="AX49" s="167"/>
      <c r="AY49" s="167"/>
      <c r="AZ49" s="167"/>
      <c r="BA49" s="167"/>
      <c r="BB49" s="167"/>
      <c r="BC49" s="167"/>
      <c r="BD49" s="167"/>
      <c r="BE49" s="167"/>
      <c r="BF49" s="167"/>
      <c r="BG49" s="167"/>
      <c r="BH49" s="167"/>
      <c r="BI49" s="167"/>
      <c r="BJ49" s="167"/>
      <c r="BK49" s="167"/>
      <c r="BL49" s="167"/>
      <c r="BM49" s="167"/>
      <c r="BN49" s="167"/>
      <c r="BO49" s="167"/>
      <c r="BP49" s="167"/>
      <c r="BQ49" s="167"/>
      <c r="BR49" s="167"/>
      <c r="BS49" s="167"/>
      <c r="BT49" s="167"/>
      <c r="BU49" s="167"/>
      <c r="BV49" s="167"/>
      <c r="BW49" s="167"/>
      <c r="BX49" s="167"/>
      <c r="BY49" s="167"/>
      <c r="BZ49" s="167"/>
      <c r="CA49" s="167"/>
      <c r="CB49" s="167"/>
      <c r="CC49" s="167"/>
      <c r="CD49" s="167"/>
      <c r="CE49" s="167"/>
      <c r="CF49" s="167"/>
      <c r="CG49" s="167"/>
      <c r="CH49" s="167"/>
      <c r="CI49" s="167"/>
      <c r="CJ49" s="167"/>
      <c r="CK49" s="167"/>
      <c r="CL49" s="167"/>
      <c r="CM49" s="167"/>
      <c r="CN49" s="167"/>
      <c r="CO49" s="167"/>
      <c r="CP49" s="167"/>
      <c r="CQ49" s="167"/>
      <c r="CR49" s="167"/>
      <c r="CS49" s="167"/>
      <c r="CT49" s="167"/>
      <c r="CU49" s="167"/>
      <c r="CV49" s="167"/>
      <c r="CW49" s="167"/>
      <c r="CX49" s="167"/>
      <c r="CY49" s="167"/>
      <c r="CZ49" s="167"/>
      <c r="DA49" s="167"/>
      <c r="DB49" s="167"/>
      <c r="DC49" s="167"/>
      <c r="DD49" s="167"/>
      <c r="DE49" s="167"/>
      <c r="DF49" s="167"/>
      <c r="DG49" s="167"/>
      <c r="DH49" s="167"/>
      <c r="DI49" s="167"/>
      <c r="DJ49" s="167"/>
      <c r="DK49" s="167"/>
      <c r="DL49" s="167"/>
      <c r="DM49" s="167"/>
      <c r="DN49" s="167"/>
      <c r="DO49" s="167"/>
      <c r="DP49" s="167"/>
      <c r="DQ49" s="167"/>
      <c r="DR49" s="167"/>
      <c r="DS49" s="167"/>
      <c r="DT49" s="167"/>
      <c r="DU49" s="167"/>
      <c r="DV49" s="167"/>
      <c r="DW49" s="167"/>
      <c r="DX49" s="167"/>
      <c r="DY49" s="167"/>
      <c r="DZ49" s="167"/>
      <c r="EA49" s="167"/>
      <c r="EB49" s="202"/>
    </row>
    <row r="50" spans="1:132" s="59" customFormat="1" ht="200.1" customHeight="1">
      <c r="A50" s="49" t="s">
        <v>1026</v>
      </c>
      <c r="B50" s="50" t="s">
        <v>604</v>
      </c>
      <c r="C50" s="51" t="s">
        <v>456</v>
      </c>
      <c r="D50" s="81" t="s">
        <v>452</v>
      </c>
      <c r="E50" s="81" t="s">
        <v>886</v>
      </c>
      <c r="F50" s="51" t="s">
        <v>455</v>
      </c>
      <c r="G50" s="52">
        <v>42522</v>
      </c>
      <c r="H50" s="52">
        <v>43981</v>
      </c>
      <c r="I50" s="98">
        <v>1795</v>
      </c>
      <c r="J50" s="54">
        <v>1</v>
      </c>
      <c r="K50" s="54">
        <v>1</v>
      </c>
      <c r="L50" s="51">
        <v>100</v>
      </c>
      <c r="M50" s="62">
        <v>1</v>
      </c>
      <c r="N50" s="54">
        <v>1</v>
      </c>
      <c r="O50" s="206" t="s">
        <v>1099</v>
      </c>
      <c r="P50" s="206" t="s">
        <v>1099</v>
      </c>
      <c r="Q50" s="207" t="s">
        <v>1108</v>
      </c>
      <c r="R50" s="206" t="s">
        <v>1099</v>
      </c>
      <c r="S50" s="206" t="s">
        <v>1099</v>
      </c>
      <c r="T50" s="209" t="s">
        <v>1109</v>
      </c>
      <c r="U50" s="210" t="s">
        <v>1110</v>
      </c>
      <c r="V50" s="167"/>
      <c r="W50" s="167"/>
      <c r="X50" s="167"/>
      <c r="Y50" s="167"/>
      <c r="Z50" s="167"/>
      <c r="AA50" s="167"/>
      <c r="AB50" s="167"/>
      <c r="AC50" s="167"/>
      <c r="AD50" s="167"/>
      <c r="AE50" s="167"/>
      <c r="AF50" s="167"/>
      <c r="AG50" s="167"/>
      <c r="AH50" s="167"/>
      <c r="AI50" s="167"/>
      <c r="AJ50" s="167"/>
      <c r="AK50" s="167"/>
      <c r="AL50" s="167"/>
      <c r="AM50" s="167"/>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7"/>
      <c r="BQ50" s="167"/>
      <c r="BR50" s="167"/>
      <c r="BS50" s="167"/>
      <c r="BT50" s="167"/>
      <c r="BU50" s="167"/>
      <c r="BV50" s="167"/>
      <c r="BW50" s="167"/>
      <c r="BX50" s="167"/>
      <c r="BY50" s="167"/>
      <c r="BZ50" s="167"/>
      <c r="CA50" s="167"/>
      <c r="CB50" s="167"/>
      <c r="CC50" s="167"/>
      <c r="CD50" s="167"/>
      <c r="CE50" s="167"/>
      <c r="CF50" s="167"/>
      <c r="CG50" s="167"/>
      <c r="CH50" s="167"/>
      <c r="CI50" s="167"/>
      <c r="CJ50" s="167"/>
      <c r="CK50" s="167"/>
      <c r="CL50" s="167"/>
      <c r="CM50" s="167"/>
      <c r="CN50" s="167"/>
      <c r="CO50" s="167"/>
      <c r="CP50" s="167"/>
      <c r="CQ50" s="167"/>
      <c r="CR50" s="167"/>
      <c r="CS50" s="167"/>
      <c r="CT50" s="167"/>
      <c r="CU50" s="167"/>
      <c r="CV50" s="167"/>
      <c r="CW50" s="167"/>
      <c r="CX50" s="167"/>
      <c r="CY50" s="167"/>
      <c r="CZ50" s="167"/>
      <c r="DA50" s="167"/>
      <c r="DB50" s="167"/>
      <c r="DC50" s="167"/>
      <c r="DD50" s="167"/>
      <c r="DE50" s="167"/>
      <c r="DF50" s="167"/>
      <c r="DG50" s="167"/>
      <c r="DH50" s="167"/>
      <c r="DI50" s="167"/>
      <c r="DJ50" s="167"/>
      <c r="DK50" s="167"/>
      <c r="DL50" s="167"/>
      <c r="DM50" s="167"/>
      <c r="DN50" s="167"/>
      <c r="DO50" s="167"/>
      <c r="DP50" s="167"/>
      <c r="DQ50" s="167"/>
      <c r="DR50" s="167"/>
      <c r="DS50" s="167"/>
      <c r="DT50" s="167"/>
      <c r="DU50" s="167"/>
      <c r="DV50" s="167"/>
      <c r="DW50" s="167"/>
      <c r="DX50" s="167"/>
      <c r="DY50" s="167"/>
      <c r="DZ50" s="167"/>
      <c r="EA50" s="167"/>
      <c r="EB50" s="202"/>
    </row>
    <row r="51" spans="1:132" s="59" customFormat="1" ht="200.1" customHeight="1">
      <c r="A51" s="49" t="s">
        <v>1027</v>
      </c>
      <c r="B51" s="50" t="s">
        <v>604</v>
      </c>
      <c r="C51" s="51" t="s">
        <v>456</v>
      </c>
      <c r="D51" s="81" t="s">
        <v>452</v>
      </c>
      <c r="E51" s="81" t="s">
        <v>887</v>
      </c>
      <c r="F51" s="51" t="s">
        <v>455</v>
      </c>
      <c r="G51" s="52">
        <v>42522</v>
      </c>
      <c r="H51" s="52">
        <v>43981</v>
      </c>
      <c r="I51" s="98">
        <v>1715</v>
      </c>
      <c r="J51" s="54">
        <v>1</v>
      </c>
      <c r="K51" s="54">
        <v>1</v>
      </c>
      <c r="L51" s="51">
        <v>100</v>
      </c>
      <c r="M51" s="62">
        <v>1</v>
      </c>
      <c r="N51" s="54">
        <v>1</v>
      </c>
      <c r="O51" s="206" t="s">
        <v>1101</v>
      </c>
      <c r="P51" s="206" t="s">
        <v>1099</v>
      </c>
      <c r="Q51" s="209" t="s">
        <v>1105</v>
      </c>
      <c r="R51" s="206" t="s">
        <v>1101</v>
      </c>
      <c r="S51" s="206" t="s">
        <v>1103</v>
      </c>
      <c r="T51" s="206" t="s">
        <v>1103</v>
      </c>
      <c r="U51" s="209" t="s">
        <v>1107</v>
      </c>
      <c r="V51" s="167"/>
      <c r="W51" s="167"/>
      <c r="X51" s="167"/>
      <c r="Y51" s="167"/>
      <c r="Z51" s="167"/>
      <c r="AA51" s="167"/>
      <c r="AB51" s="167"/>
      <c r="AC51" s="167"/>
      <c r="AD51" s="167"/>
      <c r="AE51" s="167"/>
      <c r="AF51" s="167"/>
      <c r="AG51" s="167"/>
      <c r="AH51" s="167"/>
      <c r="AI51" s="167"/>
      <c r="AJ51" s="167"/>
      <c r="AK51" s="167"/>
      <c r="AL51" s="167"/>
      <c r="AM51" s="167"/>
      <c r="AN51" s="167"/>
      <c r="AO51" s="167"/>
      <c r="AP51" s="167"/>
      <c r="AQ51" s="167"/>
      <c r="AR51" s="167"/>
      <c r="AS51" s="167"/>
      <c r="AT51" s="167"/>
      <c r="AU51" s="167"/>
      <c r="AV51" s="167"/>
      <c r="AW51" s="167"/>
      <c r="AX51" s="167"/>
      <c r="AY51" s="167"/>
      <c r="AZ51" s="167"/>
      <c r="BA51" s="167"/>
      <c r="BB51" s="167"/>
      <c r="BC51" s="167"/>
      <c r="BD51" s="167"/>
      <c r="BE51" s="167"/>
      <c r="BF51" s="167"/>
      <c r="BG51" s="167"/>
      <c r="BH51" s="167"/>
      <c r="BI51" s="167"/>
      <c r="BJ51" s="167"/>
      <c r="BK51" s="167"/>
      <c r="BL51" s="167"/>
      <c r="BM51" s="167"/>
      <c r="BN51" s="167"/>
      <c r="BO51" s="167"/>
      <c r="BP51" s="167"/>
      <c r="BQ51" s="167"/>
      <c r="BR51" s="167"/>
      <c r="BS51" s="167"/>
      <c r="BT51" s="167"/>
      <c r="BU51" s="167"/>
      <c r="BV51" s="167"/>
      <c r="BW51" s="167"/>
      <c r="BX51" s="167"/>
      <c r="BY51" s="167"/>
      <c r="BZ51" s="167"/>
      <c r="CA51" s="167"/>
      <c r="CB51" s="167"/>
      <c r="CC51" s="167"/>
      <c r="CD51" s="167"/>
      <c r="CE51" s="167"/>
      <c r="CF51" s="167"/>
      <c r="CG51" s="167"/>
      <c r="CH51" s="167"/>
      <c r="CI51" s="167"/>
      <c r="CJ51" s="167"/>
      <c r="CK51" s="167"/>
      <c r="CL51" s="167"/>
      <c r="CM51" s="167"/>
      <c r="CN51" s="167"/>
      <c r="CO51" s="167"/>
      <c r="CP51" s="167"/>
      <c r="CQ51" s="167"/>
      <c r="CR51" s="167"/>
      <c r="CS51" s="167"/>
      <c r="CT51" s="167"/>
      <c r="CU51" s="167"/>
      <c r="CV51" s="167"/>
      <c r="CW51" s="167"/>
      <c r="CX51" s="167"/>
      <c r="CY51" s="167"/>
      <c r="CZ51" s="167"/>
      <c r="DA51" s="167"/>
      <c r="DB51" s="167"/>
      <c r="DC51" s="167"/>
      <c r="DD51" s="167"/>
      <c r="DE51" s="167"/>
      <c r="DF51" s="167"/>
      <c r="DG51" s="167"/>
      <c r="DH51" s="167"/>
      <c r="DI51" s="167"/>
      <c r="DJ51" s="167"/>
      <c r="DK51" s="167"/>
      <c r="DL51" s="167"/>
      <c r="DM51" s="167"/>
      <c r="DN51" s="167"/>
      <c r="DO51" s="167"/>
      <c r="DP51" s="167"/>
      <c r="DQ51" s="167"/>
      <c r="DR51" s="167"/>
      <c r="DS51" s="167"/>
      <c r="DT51" s="167"/>
      <c r="DU51" s="167"/>
      <c r="DV51" s="167"/>
      <c r="DW51" s="167"/>
      <c r="DX51" s="167"/>
      <c r="DY51" s="167"/>
      <c r="DZ51" s="167"/>
      <c r="EA51" s="167"/>
      <c r="EB51" s="202"/>
    </row>
    <row r="52" spans="1:132" s="59" customFormat="1" ht="200.1" customHeight="1">
      <c r="A52" s="49" t="s">
        <v>1051</v>
      </c>
      <c r="B52" s="50" t="s">
        <v>613</v>
      </c>
      <c r="C52" s="51" t="s">
        <v>611</v>
      </c>
      <c r="D52" s="81" t="s">
        <v>452</v>
      </c>
      <c r="E52" s="81" t="s">
        <v>676</v>
      </c>
      <c r="F52" s="51" t="s">
        <v>453</v>
      </c>
      <c r="G52" s="101">
        <v>43466</v>
      </c>
      <c r="H52" s="52">
        <v>43830</v>
      </c>
      <c r="I52" s="51"/>
      <c r="J52" s="51"/>
      <c r="K52" s="51"/>
      <c r="L52" s="49"/>
      <c r="M52" s="51"/>
      <c r="N52" s="51" t="s">
        <v>1068</v>
      </c>
      <c r="O52" s="157"/>
      <c r="P52" s="157"/>
      <c r="Q52" s="157"/>
      <c r="R52" s="157"/>
      <c r="S52" s="157"/>
      <c r="T52" s="157"/>
      <c r="U52" s="157"/>
      <c r="V52" s="167"/>
      <c r="W52" s="167"/>
      <c r="X52" s="167"/>
      <c r="Y52" s="167"/>
      <c r="Z52" s="167"/>
      <c r="AA52" s="167"/>
      <c r="AB52" s="167"/>
      <c r="AC52" s="167"/>
      <c r="AD52" s="167"/>
      <c r="AE52" s="167"/>
      <c r="AF52" s="167"/>
      <c r="AG52" s="167"/>
      <c r="AH52" s="167"/>
      <c r="AI52" s="167"/>
      <c r="AJ52" s="167"/>
      <c r="AK52" s="167"/>
      <c r="AL52" s="167"/>
      <c r="AM52" s="167"/>
      <c r="AN52" s="167"/>
      <c r="AO52" s="167"/>
      <c r="AP52" s="167"/>
      <c r="AQ52" s="167"/>
      <c r="AR52" s="167"/>
      <c r="AS52" s="167"/>
      <c r="AT52" s="167"/>
      <c r="AU52" s="167"/>
      <c r="AV52" s="167"/>
      <c r="AW52" s="167"/>
      <c r="AX52" s="167"/>
      <c r="AY52" s="167"/>
      <c r="AZ52" s="167"/>
      <c r="BA52" s="167"/>
      <c r="BB52" s="167"/>
      <c r="BC52" s="167"/>
      <c r="BD52" s="167"/>
      <c r="BE52" s="167"/>
      <c r="BF52" s="167"/>
      <c r="BG52" s="167"/>
      <c r="BH52" s="167"/>
      <c r="BI52" s="167"/>
      <c r="BJ52" s="167"/>
      <c r="BK52" s="167"/>
      <c r="BL52" s="167"/>
      <c r="BM52" s="167"/>
      <c r="BN52" s="167"/>
      <c r="BO52" s="167"/>
      <c r="BP52" s="167"/>
      <c r="BQ52" s="167"/>
      <c r="BR52" s="167"/>
      <c r="BS52" s="167"/>
      <c r="BT52" s="167"/>
      <c r="BU52" s="167"/>
      <c r="BV52" s="167"/>
      <c r="BW52" s="167"/>
      <c r="BX52" s="167"/>
      <c r="BY52" s="167"/>
      <c r="BZ52" s="167"/>
      <c r="CA52" s="167"/>
      <c r="CB52" s="167"/>
      <c r="CC52" s="167"/>
      <c r="CD52" s="167"/>
      <c r="CE52" s="167"/>
      <c r="CF52" s="167"/>
      <c r="CG52" s="167"/>
      <c r="CH52" s="167"/>
      <c r="CI52" s="167"/>
      <c r="CJ52" s="167"/>
      <c r="CK52" s="167"/>
      <c r="CL52" s="167"/>
      <c r="CM52" s="167"/>
      <c r="CN52" s="167"/>
      <c r="CO52" s="167"/>
      <c r="CP52" s="167"/>
      <c r="CQ52" s="167"/>
      <c r="CR52" s="167"/>
      <c r="CS52" s="167"/>
      <c r="CT52" s="167"/>
      <c r="CU52" s="167"/>
      <c r="CV52" s="167"/>
      <c r="CW52" s="167"/>
      <c r="CX52" s="167"/>
      <c r="CY52" s="167"/>
      <c r="CZ52" s="167"/>
      <c r="DA52" s="167"/>
      <c r="DB52" s="167"/>
      <c r="DC52" s="167"/>
      <c r="DD52" s="167"/>
      <c r="DE52" s="167"/>
      <c r="DF52" s="167"/>
      <c r="DG52" s="167"/>
      <c r="DH52" s="167"/>
      <c r="DI52" s="167"/>
      <c r="DJ52" s="167"/>
      <c r="DK52" s="167"/>
      <c r="DL52" s="167"/>
      <c r="DM52" s="167"/>
      <c r="DN52" s="167"/>
      <c r="DO52" s="167"/>
      <c r="DP52" s="167"/>
      <c r="DQ52" s="167"/>
      <c r="DR52" s="167"/>
      <c r="DS52" s="167"/>
      <c r="DT52" s="167"/>
      <c r="DU52" s="167"/>
      <c r="DV52" s="167"/>
      <c r="DW52" s="167"/>
      <c r="DX52" s="167"/>
      <c r="DY52" s="167"/>
      <c r="DZ52" s="167"/>
      <c r="EA52" s="167"/>
      <c r="EB52" s="202"/>
    </row>
    <row r="53" spans="1:132" s="59" customFormat="1" ht="200.1" customHeight="1">
      <c r="A53" s="49" t="s">
        <v>1052</v>
      </c>
      <c r="B53" s="50" t="s">
        <v>613</v>
      </c>
      <c r="C53" s="51" t="s">
        <v>612</v>
      </c>
      <c r="D53" s="81" t="s">
        <v>452</v>
      </c>
      <c r="E53" s="81" t="s">
        <v>677</v>
      </c>
      <c r="F53" s="51" t="s">
        <v>453</v>
      </c>
      <c r="G53" s="101">
        <v>43466</v>
      </c>
      <c r="H53" s="52">
        <v>43830</v>
      </c>
      <c r="I53" s="51">
        <v>1</v>
      </c>
      <c r="J53" s="54">
        <v>1</v>
      </c>
      <c r="K53" s="51"/>
      <c r="L53" s="102"/>
      <c r="M53" s="51">
        <v>1</v>
      </c>
      <c r="N53" s="51">
        <v>100</v>
      </c>
      <c r="O53" s="157"/>
      <c r="P53" s="157"/>
      <c r="Q53" s="157"/>
      <c r="R53" s="157"/>
      <c r="S53" s="157"/>
      <c r="T53" s="157"/>
      <c r="U53" s="157"/>
      <c r="V53" s="167"/>
      <c r="W53" s="167"/>
      <c r="X53" s="167"/>
      <c r="Y53" s="167"/>
      <c r="Z53" s="167"/>
      <c r="AA53" s="167"/>
      <c r="AB53" s="167"/>
      <c r="AC53" s="167"/>
      <c r="AD53" s="167"/>
      <c r="AE53" s="167"/>
      <c r="AF53" s="167"/>
      <c r="AG53" s="167"/>
      <c r="AH53" s="167"/>
      <c r="AI53" s="167"/>
      <c r="AJ53" s="167"/>
      <c r="AK53" s="167"/>
      <c r="AL53" s="167"/>
      <c r="AM53" s="167"/>
      <c r="AN53" s="167"/>
      <c r="AO53" s="167"/>
      <c r="AP53" s="167"/>
      <c r="AQ53" s="167"/>
      <c r="AR53" s="167"/>
      <c r="AS53" s="167"/>
      <c r="AT53" s="167"/>
      <c r="AU53" s="167"/>
      <c r="AV53" s="167"/>
      <c r="AW53" s="167"/>
      <c r="AX53" s="167"/>
      <c r="AY53" s="167"/>
      <c r="AZ53" s="167"/>
      <c r="BA53" s="167"/>
      <c r="BB53" s="167"/>
      <c r="BC53" s="167"/>
      <c r="BD53" s="167"/>
      <c r="BE53" s="167"/>
      <c r="BF53" s="167"/>
      <c r="BG53" s="167"/>
      <c r="BH53" s="167"/>
      <c r="BI53" s="167"/>
      <c r="BJ53" s="167"/>
      <c r="BK53" s="167"/>
      <c r="BL53" s="167"/>
      <c r="BM53" s="167"/>
      <c r="BN53" s="167"/>
      <c r="BO53" s="167"/>
      <c r="BP53" s="167"/>
      <c r="BQ53" s="167"/>
      <c r="BR53" s="167"/>
      <c r="BS53" s="167"/>
      <c r="BT53" s="167"/>
      <c r="BU53" s="167"/>
      <c r="BV53" s="167"/>
      <c r="BW53" s="167"/>
      <c r="BX53" s="167"/>
      <c r="BY53" s="167"/>
      <c r="BZ53" s="167"/>
      <c r="CA53" s="167"/>
      <c r="CB53" s="167"/>
      <c r="CC53" s="167"/>
      <c r="CD53" s="167"/>
      <c r="CE53" s="167"/>
      <c r="CF53" s="167"/>
      <c r="CG53" s="167"/>
      <c r="CH53" s="167"/>
      <c r="CI53" s="167"/>
      <c r="CJ53" s="167"/>
      <c r="CK53" s="167"/>
      <c r="CL53" s="167"/>
      <c r="CM53" s="167"/>
      <c r="CN53" s="167"/>
      <c r="CO53" s="167"/>
      <c r="CP53" s="167"/>
      <c r="CQ53" s="167"/>
      <c r="CR53" s="167"/>
      <c r="CS53" s="167"/>
      <c r="CT53" s="167"/>
      <c r="CU53" s="167"/>
      <c r="CV53" s="167"/>
      <c r="CW53" s="167"/>
      <c r="CX53" s="167"/>
      <c r="CY53" s="167"/>
      <c r="CZ53" s="167"/>
      <c r="DA53" s="167"/>
      <c r="DB53" s="167"/>
      <c r="DC53" s="167"/>
      <c r="DD53" s="167"/>
      <c r="DE53" s="167"/>
      <c r="DF53" s="167"/>
      <c r="DG53" s="167"/>
      <c r="DH53" s="167"/>
      <c r="DI53" s="167"/>
      <c r="DJ53" s="167"/>
      <c r="DK53" s="167"/>
      <c r="DL53" s="167"/>
      <c r="DM53" s="167"/>
      <c r="DN53" s="167"/>
      <c r="DO53" s="167"/>
      <c r="DP53" s="167"/>
      <c r="DQ53" s="167"/>
      <c r="DR53" s="167"/>
      <c r="DS53" s="167"/>
      <c r="DT53" s="167"/>
      <c r="DU53" s="167"/>
      <c r="DV53" s="167"/>
      <c r="DW53" s="167"/>
      <c r="DX53" s="167"/>
      <c r="DY53" s="167"/>
      <c r="DZ53" s="167"/>
      <c r="EA53" s="167"/>
      <c r="EB53" s="202"/>
    </row>
    <row r="54" spans="1:132" s="59" customFormat="1" ht="200.1" customHeight="1">
      <c r="A54" s="49" t="s">
        <v>994</v>
      </c>
      <c r="B54" s="50" t="s">
        <v>613</v>
      </c>
      <c r="C54" s="51" t="s">
        <v>612</v>
      </c>
      <c r="D54" s="81" t="s">
        <v>452</v>
      </c>
      <c r="E54" s="81" t="s">
        <v>728</v>
      </c>
      <c r="F54" s="51" t="s">
        <v>462</v>
      </c>
      <c r="G54" s="77">
        <v>42736</v>
      </c>
      <c r="H54" s="52">
        <v>43982</v>
      </c>
      <c r="I54" s="51">
        <v>1</v>
      </c>
      <c r="J54" s="54">
        <v>1</v>
      </c>
      <c r="K54" s="51">
        <v>1</v>
      </c>
      <c r="L54" s="54">
        <v>1</v>
      </c>
      <c r="M54" s="98">
        <v>1</v>
      </c>
      <c r="N54" s="62">
        <v>1</v>
      </c>
      <c r="O54" s="266" t="s">
        <v>1099</v>
      </c>
      <c r="P54" s="266" t="s">
        <v>1099</v>
      </c>
      <c r="Q54" s="266" t="s">
        <v>1411</v>
      </c>
      <c r="R54" s="266" t="s">
        <v>1101</v>
      </c>
      <c r="S54" s="266" t="s">
        <v>777</v>
      </c>
      <c r="T54" s="266" t="s">
        <v>777</v>
      </c>
      <c r="U54" s="266"/>
      <c r="V54" s="167"/>
      <c r="W54" s="167"/>
      <c r="X54" s="167"/>
      <c r="Y54" s="167"/>
      <c r="Z54" s="167"/>
      <c r="AA54" s="167"/>
      <c r="AB54" s="167"/>
      <c r="AC54" s="167"/>
      <c r="AD54" s="167"/>
      <c r="AE54" s="167"/>
      <c r="AF54" s="167"/>
      <c r="AG54" s="167"/>
      <c r="AH54" s="167"/>
      <c r="AI54" s="167"/>
      <c r="AJ54" s="167"/>
      <c r="AK54" s="167"/>
      <c r="AL54" s="167"/>
      <c r="AM54" s="167"/>
      <c r="AN54" s="167"/>
      <c r="AO54" s="167"/>
      <c r="AP54" s="167"/>
      <c r="AQ54" s="167"/>
      <c r="AR54" s="167"/>
      <c r="AS54" s="167"/>
      <c r="AT54" s="167"/>
      <c r="AU54" s="167"/>
      <c r="AV54" s="167"/>
      <c r="AW54" s="167"/>
      <c r="AX54" s="167"/>
      <c r="AY54" s="167"/>
      <c r="AZ54" s="167"/>
      <c r="BA54" s="167"/>
      <c r="BB54" s="167"/>
      <c r="BC54" s="167"/>
      <c r="BD54" s="167"/>
      <c r="BE54" s="167"/>
      <c r="BF54" s="167"/>
      <c r="BG54" s="167"/>
      <c r="BH54" s="167"/>
      <c r="BI54" s="167"/>
      <c r="BJ54" s="167"/>
      <c r="BK54" s="167"/>
      <c r="BL54" s="167"/>
      <c r="BM54" s="167"/>
      <c r="BN54" s="167"/>
      <c r="BO54" s="167"/>
      <c r="BP54" s="167"/>
      <c r="BQ54" s="167"/>
      <c r="BR54" s="167"/>
      <c r="BS54" s="167"/>
      <c r="BT54" s="167"/>
      <c r="BU54" s="167"/>
      <c r="BV54" s="167"/>
      <c r="BW54" s="167"/>
      <c r="BX54" s="167"/>
      <c r="BY54" s="167"/>
      <c r="BZ54" s="167"/>
      <c r="CA54" s="167"/>
      <c r="CB54" s="167"/>
      <c r="CC54" s="167"/>
      <c r="CD54" s="167"/>
      <c r="CE54" s="167"/>
      <c r="CF54" s="167"/>
      <c r="CG54" s="167"/>
      <c r="CH54" s="167"/>
      <c r="CI54" s="167"/>
      <c r="CJ54" s="167"/>
      <c r="CK54" s="167"/>
      <c r="CL54" s="167"/>
      <c r="CM54" s="167"/>
      <c r="CN54" s="167"/>
      <c r="CO54" s="167"/>
      <c r="CP54" s="167"/>
      <c r="CQ54" s="167"/>
      <c r="CR54" s="167"/>
      <c r="CS54" s="167"/>
      <c r="CT54" s="167"/>
      <c r="CU54" s="167"/>
      <c r="CV54" s="167"/>
      <c r="CW54" s="167"/>
      <c r="CX54" s="167"/>
      <c r="CY54" s="167"/>
      <c r="CZ54" s="167"/>
      <c r="DA54" s="167"/>
      <c r="DB54" s="167"/>
      <c r="DC54" s="167"/>
      <c r="DD54" s="167"/>
      <c r="DE54" s="167"/>
      <c r="DF54" s="167"/>
      <c r="DG54" s="167"/>
      <c r="DH54" s="167"/>
      <c r="DI54" s="167"/>
      <c r="DJ54" s="167"/>
      <c r="DK54" s="167"/>
      <c r="DL54" s="167"/>
      <c r="DM54" s="167"/>
      <c r="DN54" s="167"/>
      <c r="DO54" s="167"/>
      <c r="DP54" s="167"/>
      <c r="DQ54" s="167"/>
      <c r="DR54" s="167"/>
      <c r="DS54" s="167"/>
      <c r="DT54" s="167"/>
      <c r="DU54" s="167"/>
      <c r="DV54" s="167"/>
      <c r="DW54" s="167"/>
      <c r="DX54" s="167"/>
      <c r="DY54" s="167"/>
      <c r="DZ54" s="167"/>
      <c r="EA54" s="167"/>
      <c r="EB54" s="202"/>
    </row>
    <row r="55" spans="1:132" s="60" customFormat="1" ht="200.1" customHeight="1">
      <c r="A55" s="49" t="s">
        <v>1044</v>
      </c>
      <c r="B55" s="50" t="s">
        <v>804</v>
      </c>
      <c r="C55" s="51" t="s">
        <v>803</v>
      </c>
      <c r="D55" s="81" t="s">
        <v>452</v>
      </c>
      <c r="E55" s="81" t="s">
        <v>805</v>
      </c>
      <c r="F55" s="51" t="s">
        <v>807</v>
      </c>
      <c r="G55" s="77">
        <v>42736</v>
      </c>
      <c r="H55" s="77">
        <v>44012</v>
      </c>
      <c r="I55" s="61">
        <v>3612</v>
      </c>
      <c r="J55" s="197">
        <v>1.1185028571428572</v>
      </c>
      <c r="K55" s="61">
        <v>37493</v>
      </c>
      <c r="L55" s="198">
        <v>0.30299999999999999</v>
      </c>
      <c r="M55" s="51"/>
      <c r="N55" s="51"/>
      <c r="O55" s="207" t="s">
        <v>1099</v>
      </c>
      <c r="P55" s="207" t="s">
        <v>1099</v>
      </c>
      <c r="Q55" s="207" t="s">
        <v>1145</v>
      </c>
      <c r="R55" s="207" t="s">
        <v>1101</v>
      </c>
      <c r="S55" s="207" t="s">
        <v>1099</v>
      </c>
      <c r="T55" s="209" t="s">
        <v>1146</v>
      </c>
      <c r="U55" s="207" t="s">
        <v>777</v>
      </c>
      <c r="V55" s="168"/>
      <c r="W55" s="168"/>
      <c r="X55" s="168"/>
      <c r="Y55" s="168"/>
      <c r="Z55" s="168"/>
      <c r="AA55" s="168"/>
      <c r="AB55" s="168"/>
      <c r="AC55" s="168"/>
      <c r="AD55" s="168"/>
      <c r="AE55" s="168"/>
      <c r="AF55" s="168"/>
      <c r="AG55" s="168"/>
      <c r="AH55" s="168"/>
      <c r="AI55" s="168"/>
      <c r="AJ55" s="168"/>
      <c r="AK55" s="168"/>
      <c r="AL55" s="168"/>
      <c r="AM55" s="168"/>
      <c r="AN55" s="168"/>
      <c r="AO55" s="168"/>
      <c r="AP55" s="168"/>
      <c r="AQ55" s="168"/>
      <c r="AR55" s="168"/>
      <c r="AS55" s="168"/>
      <c r="AT55" s="168"/>
      <c r="AU55" s="168"/>
      <c r="AV55" s="168"/>
      <c r="AW55" s="168"/>
      <c r="AX55" s="168"/>
      <c r="AY55" s="168"/>
      <c r="AZ55" s="168"/>
      <c r="BA55" s="168"/>
      <c r="BB55" s="168"/>
      <c r="BC55" s="168"/>
      <c r="BD55" s="168"/>
      <c r="BE55" s="168"/>
      <c r="BF55" s="168"/>
      <c r="BG55" s="168"/>
      <c r="BH55" s="168"/>
      <c r="BI55" s="168"/>
      <c r="BJ55" s="168"/>
      <c r="BK55" s="168"/>
      <c r="BL55" s="168"/>
      <c r="BM55" s="168"/>
      <c r="BN55" s="168"/>
      <c r="BO55" s="168"/>
      <c r="BP55" s="168"/>
      <c r="BQ55" s="168"/>
      <c r="BR55" s="168"/>
      <c r="BS55" s="168"/>
      <c r="BT55" s="168"/>
      <c r="BU55" s="168"/>
      <c r="BV55" s="168"/>
      <c r="BW55" s="168"/>
      <c r="BX55" s="168"/>
      <c r="BY55" s="168"/>
      <c r="BZ55" s="168"/>
      <c r="CA55" s="168"/>
      <c r="CB55" s="168"/>
      <c r="CC55" s="168"/>
      <c r="CD55" s="168"/>
      <c r="CE55" s="168"/>
      <c r="CF55" s="168"/>
      <c r="CG55" s="168"/>
      <c r="CH55" s="168"/>
      <c r="CI55" s="168"/>
      <c r="CJ55" s="168"/>
      <c r="CK55" s="168"/>
      <c r="CL55" s="168"/>
      <c r="CM55" s="168"/>
      <c r="CN55" s="168"/>
      <c r="CO55" s="168"/>
      <c r="CP55" s="168"/>
      <c r="CQ55" s="168"/>
      <c r="CR55" s="168"/>
      <c r="CS55" s="168"/>
      <c r="CT55" s="168"/>
      <c r="CU55" s="168"/>
      <c r="CV55" s="168"/>
      <c r="CW55" s="168"/>
      <c r="CX55" s="168"/>
      <c r="CY55" s="168"/>
      <c r="CZ55" s="168"/>
      <c r="DA55" s="168"/>
      <c r="DB55" s="168"/>
      <c r="DC55" s="168"/>
      <c r="DD55" s="168"/>
      <c r="DE55" s="168"/>
      <c r="DF55" s="168"/>
      <c r="DG55" s="168"/>
      <c r="DH55" s="168"/>
      <c r="DI55" s="168"/>
      <c r="DJ55" s="168"/>
      <c r="DK55" s="168"/>
      <c r="DL55" s="168"/>
      <c r="DM55" s="168"/>
      <c r="DN55" s="168"/>
      <c r="DO55" s="168"/>
      <c r="DP55" s="168"/>
      <c r="DQ55" s="168"/>
      <c r="DR55" s="168"/>
      <c r="DS55" s="168"/>
      <c r="DT55" s="168"/>
      <c r="DU55" s="168"/>
      <c r="DV55" s="168"/>
      <c r="DW55" s="168"/>
      <c r="DX55" s="168"/>
      <c r="DY55" s="168"/>
      <c r="DZ55" s="168"/>
      <c r="EA55" s="168"/>
      <c r="EB55" s="203"/>
    </row>
    <row r="56" spans="1:132" s="60" customFormat="1" ht="200.1" customHeight="1">
      <c r="A56" s="49" t="s">
        <v>1045</v>
      </c>
      <c r="B56" s="50" t="s">
        <v>804</v>
      </c>
      <c r="C56" s="51" t="s">
        <v>803</v>
      </c>
      <c r="D56" s="81" t="s">
        <v>452</v>
      </c>
      <c r="E56" s="81" t="s">
        <v>805</v>
      </c>
      <c r="F56" s="51" t="s">
        <v>807</v>
      </c>
      <c r="G56" s="77">
        <v>42736</v>
      </c>
      <c r="H56" s="77">
        <v>44012</v>
      </c>
      <c r="I56" s="61">
        <v>101</v>
      </c>
      <c r="J56" s="197">
        <v>1.1466666666666667</v>
      </c>
      <c r="K56" s="61">
        <v>92</v>
      </c>
      <c r="L56" s="198">
        <v>0.3</v>
      </c>
      <c r="M56" s="51"/>
      <c r="N56" s="51"/>
      <c r="O56" s="207" t="s">
        <v>1099</v>
      </c>
      <c r="P56" s="207" t="s">
        <v>1099</v>
      </c>
      <c r="Q56" s="207" t="s">
        <v>1145</v>
      </c>
      <c r="R56" s="207" t="s">
        <v>1101</v>
      </c>
      <c r="S56" s="207" t="s">
        <v>1101</v>
      </c>
      <c r="T56" s="209" t="s">
        <v>1147</v>
      </c>
      <c r="U56" s="207" t="s">
        <v>777</v>
      </c>
      <c r="V56" s="168"/>
      <c r="W56" s="168"/>
      <c r="X56" s="168"/>
      <c r="Y56" s="168"/>
      <c r="Z56" s="168"/>
      <c r="AA56" s="168"/>
      <c r="AB56" s="168"/>
      <c r="AC56" s="168"/>
      <c r="AD56" s="168"/>
      <c r="AE56" s="168"/>
      <c r="AF56" s="168"/>
      <c r="AG56" s="168"/>
      <c r="AH56" s="168"/>
      <c r="AI56" s="168"/>
      <c r="AJ56" s="168"/>
      <c r="AK56" s="168"/>
      <c r="AL56" s="168"/>
      <c r="AM56" s="168"/>
      <c r="AN56" s="168"/>
      <c r="AO56" s="168"/>
      <c r="AP56" s="168"/>
      <c r="AQ56" s="168"/>
      <c r="AR56" s="168"/>
      <c r="AS56" s="168"/>
      <c r="AT56" s="168"/>
      <c r="AU56" s="168"/>
      <c r="AV56" s="168"/>
      <c r="AW56" s="168"/>
      <c r="AX56" s="168"/>
      <c r="AY56" s="168"/>
      <c r="AZ56" s="168"/>
      <c r="BA56" s="168"/>
      <c r="BB56" s="168"/>
      <c r="BC56" s="168"/>
      <c r="BD56" s="168"/>
      <c r="BE56" s="168"/>
      <c r="BF56" s="168"/>
      <c r="BG56" s="168"/>
      <c r="BH56" s="168"/>
      <c r="BI56" s="168"/>
      <c r="BJ56" s="168"/>
      <c r="BK56" s="168"/>
      <c r="BL56" s="168"/>
      <c r="BM56" s="168"/>
      <c r="BN56" s="168"/>
      <c r="BO56" s="168"/>
      <c r="BP56" s="168"/>
      <c r="BQ56" s="168"/>
      <c r="BR56" s="168"/>
      <c r="BS56" s="168"/>
      <c r="BT56" s="168"/>
      <c r="BU56" s="168"/>
      <c r="BV56" s="168"/>
      <c r="BW56" s="168"/>
      <c r="BX56" s="168"/>
      <c r="BY56" s="168"/>
      <c r="BZ56" s="168"/>
      <c r="CA56" s="168"/>
      <c r="CB56" s="168"/>
      <c r="CC56" s="168"/>
      <c r="CD56" s="168"/>
      <c r="CE56" s="168"/>
      <c r="CF56" s="168"/>
      <c r="CG56" s="168"/>
      <c r="CH56" s="168"/>
      <c r="CI56" s="168"/>
      <c r="CJ56" s="168"/>
      <c r="CK56" s="168"/>
      <c r="CL56" s="168"/>
      <c r="CM56" s="168"/>
      <c r="CN56" s="168"/>
      <c r="CO56" s="168"/>
      <c r="CP56" s="168"/>
      <c r="CQ56" s="168"/>
      <c r="CR56" s="168"/>
      <c r="CS56" s="168"/>
      <c r="CT56" s="168"/>
      <c r="CU56" s="168"/>
      <c r="CV56" s="168"/>
      <c r="CW56" s="168"/>
      <c r="CX56" s="168"/>
      <c r="CY56" s="168"/>
      <c r="CZ56" s="168"/>
      <c r="DA56" s="168"/>
      <c r="DB56" s="168"/>
      <c r="DC56" s="168"/>
      <c r="DD56" s="168"/>
      <c r="DE56" s="168"/>
      <c r="DF56" s="168"/>
      <c r="DG56" s="168"/>
      <c r="DH56" s="168"/>
      <c r="DI56" s="168"/>
      <c r="DJ56" s="168"/>
      <c r="DK56" s="168"/>
      <c r="DL56" s="168"/>
      <c r="DM56" s="168"/>
      <c r="DN56" s="168"/>
      <c r="DO56" s="168"/>
      <c r="DP56" s="168"/>
      <c r="DQ56" s="168"/>
      <c r="DR56" s="168"/>
      <c r="DS56" s="168"/>
      <c r="DT56" s="168"/>
      <c r="DU56" s="168"/>
      <c r="DV56" s="168"/>
      <c r="DW56" s="168"/>
      <c r="DX56" s="168"/>
      <c r="DY56" s="168"/>
      <c r="DZ56" s="168"/>
      <c r="EA56" s="168"/>
      <c r="EB56" s="203"/>
    </row>
    <row r="57" spans="1:132" s="60" customFormat="1" ht="200.1" customHeight="1">
      <c r="A57" s="49" t="s">
        <v>1046</v>
      </c>
      <c r="B57" s="50" t="s">
        <v>804</v>
      </c>
      <c r="C57" s="51" t="s">
        <v>803</v>
      </c>
      <c r="D57" s="81" t="s">
        <v>452</v>
      </c>
      <c r="E57" s="81" t="s">
        <v>805</v>
      </c>
      <c r="F57" s="51" t="s">
        <v>807</v>
      </c>
      <c r="G57" s="77">
        <v>42736</v>
      </c>
      <c r="H57" s="77">
        <v>44012</v>
      </c>
      <c r="I57" s="61">
        <v>488</v>
      </c>
      <c r="J57" s="197">
        <v>1.8293885714285714</v>
      </c>
      <c r="K57" s="61">
        <v>23013</v>
      </c>
      <c r="L57" s="198">
        <v>0.13700000000000001</v>
      </c>
      <c r="M57" s="51"/>
      <c r="N57" s="51"/>
      <c r="O57" s="207" t="s">
        <v>1099</v>
      </c>
      <c r="P57" s="207" t="s">
        <v>1099</v>
      </c>
      <c r="Q57" s="207" t="s">
        <v>1145</v>
      </c>
      <c r="R57" s="207" t="s">
        <v>1101</v>
      </c>
      <c r="S57" s="207" t="s">
        <v>1101</v>
      </c>
      <c r="T57" s="209" t="s">
        <v>1147</v>
      </c>
      <c r="U57" s="207" t="s">
        <v>777</v>
      </c>
      <c r="V57" s="168"/>
      <c r="W57" s="168"/>
      <c r="X57" s="168"/>
      <c r="Y57" s="168"/>
      <c r="Z57" s="168"/>
      <c r="AA57" s="168"/>
      <c r="AB57" s="168"/>
      <c r="AC57" s="168"/>
      <c r="AD57" s="168"/>
      <c r="AE57" s="168"/>
      <c r="AF57" s="168"/>
      <c r="AG57" s="168"/>
      <c r="AH57" s="168"/>
      <c r="AI57" s="168"/>
      <c r="AJ57" s="168"/>
      <c r="AK57" s="168"/>
      <c r="AL57" s="168"/>
      <c r="AM57" s="168"/>
      <c r="AN57" s="168"/>
      <c r="AO57" s="168"/>
      <c r="AP57" s="168"/>
      <c r="AQ57" s="168"/>
      <c r="AR57" s="168"/>
      <c r="AS57" s="168"/>
      <c r="AT57" s="168"/>
      <c r="AU57" s="168"/>
      <c r="AV57" s="168"/>
      <c r="AW57" s="168"/>
      <c r="AX57" s="168"/>
      <c r="AY57" s="168"/>
      <c r="AZ57" s="168"/>
      <c r="BA57" s="168"/>
      <c r="BB57" s="168"/>
      <c r="BC57" s="168"/>
      <c r="BD57" s="168"/>
      <c r="BE57" s="168"/>
      <c r="BF57" s="168"/>
      <c r="BG57" s="168"/>
      <c r="BH57" s="168"/>
      <c r="BI57" s="168"/>
      <c r="BJ57" s="168"/>
      <c r="BK57" s="168"/>
      <c r="BL57" s="168"/>
      <c r="BM57" s="168"/>
      <c r="BN57" s="168"/>
      <c r="BO57" s="168"/>
      <c r="BP57" s="168"/>
      <c r="BQ57" s="168"/>
      <c r="BR57" s="168"/>
      <c r="BS57" s="168"/>
      <c r="BT57" s="168"/>
      <c r="BU57" s="168"/>
      <c r="BV57" s="168"/>
      <c r="BW57" s="168"/>
      <c r="BX57" s="168"/>
      <c r="BY57" s="168"/>
      <c r="BZ57" s="168"/>
      <c r="CA57" s="168"/>
      <c r="CB57" s="168"/>
      <c r="CC57" s="168"/>
      <c r="CD57" s="168"/>
      <c r="CE57" s="168"/>
      <c r="CF57" s="168"/>
      <c r="CG57" s="168"/>
      <c r="CH57" s="168"/>
      <c r="CI57" s="168"/>
      <c r="CJ57" s="168"/>
      <c r="CK57" s="168"/>
      <c r="CL57" s="168"/>
      <c r="CM57" s="168"/>
      <c r="CN57" s="168"/>
      <c r="CO57" s="168"/>
      <c r="CP57" s="168"/>
      <c r="CQ57" s="168"/>
      <c r="CR57" s="168"/>
      <c r="CS57" s="168"/>
      <c r="CT57" s="168"/>
      <c r="CU57" s="168"/>
      <c r="CV57" s="168"/>
      <c r="CW57" s="168"/>
      <c r="CX57" s="168"/>
      <c r="CY57" s="168"/>
      <c r="CZ57" s="168"/>
      <c r="DA57" s="168"/>
      <c r="DB57" s="168"/>
      <c r="DC57" s="168"/>
      <c r="DD57" s="168"/>
      <c r="DE57" s="168"/>
      <c r="DF57" s="168"/>
      <c r="DG57" s="168"/>
      <c r="DH57" s="168"/>
      <c r="DI57" s="168"/>
      <c r="DJ57" s="168"/>
      <c r="DK57" s="168"/>
      <c r="DL57" s="168"/>
      <c r="DM57" s="168"/>
      <c r="DN57" s="168"/>
      <c r="DO57" s="168"/>
      <c r="DP57" s="168"/>
      <c r="DQ57" s="168"/>
      <c r="DR57" s="168"/>
      <c r="DS57" s="168"/>
      <c r="DT57" s="168"/>
      <c r="DU57" s="168"/>
      <c r="DV57" s="168"/>
      <c r="DW57" s="168"/>
      <c r="DX57" s="168"/>
      <c r="DY57" s="168"/>
      <c r="DZ57" s="168"/>
      <c r="EA57" s="168"/>
      <c r="EB57" s="203"/>
    </row>
    <row r="58" spans="1:132" s="60" customFormat="1" ht="200.1" customHeight="1">
      <c r="A58" s="49" t="s">
        <v>1047</v>
      </c>
      <c r="B58" s="50" t="s">
        <v>804</v>
      </c>
      <c r="C58" s="51" t="s">
        <v>803</v>
      </c>
      <c r="D58" s="81" t="s">
        <v>452</v>
      </c>
      <c r="E58" s="81" t="s">
        <v>805</v>
      </c>
      <c r="F58" s="51" t="s">
        <v>807</v>
      </c>
      <c r="G58" s="77">
        <v>42736</v>
      </c>
      <c r="H58" s="77">
        <v>44012</v>
      </c>
      <c r="I58" s="61">
        <v>140</v>
      </c>
      <c r="J58" s="197">
        <v>1.1027027027027028</v>
      </c>
      <c r="K58" s="61">
        <v>375</v>
      </c>
      <c r="L58" s="198">
        <v>0.29699999999999999</v>
      </c>
      <c r="M58" s="51"/>
      <c r="N58" s="51"/>
      <c r="O58" s="207" t="s">
        <v>1099</v>
      </c>
      <c r="P58" s="207" t="s">
        <v>1099</v>
      </c>
      <c r="Q58" s="207" t="s">
        <v>1145</v>
      </c>
      <c r="R58" s="207" t="s">
        <v>1101</v>
      </c>
      <c r="S58" s="207" t="s">
        <v>1101</v>
      </c>
      <c r="T58" s="209" t="s">
        <v>1147</v>
      </c>
      <c r="U58" s="207" t="s">
        <v>777</v>
      </c>
      <c r="V58" s="168"/>
      <c r="W58" s="168"/>
      <c r="X58" s="168"/>
      <c r="Y58" s="168"/>
      <c r="Z58" s="168"/>
      <c r="AA58" s="168"/>
      <c r="AB58" s="168"/>
      <c r="AC58" s="168"/>
      <c r="AD58" s="168"/>
      <c r="AE58" s="168"/>
      <c r="AF58" s="168"/>
      <c r="AG58" s="168"/>
      <c r="AH58" s="168"/>
      <c r="AI58" s="168"/>
      <c r="AJ58" s="168"/>
      <c r="AK58" s="168"/>
      <c r="AL58" s="168"/>
      <c r="AM58" s="168"/>
      <c r="AN58" s="168"/>
      <c r="AO58" s="168"/>
      <c r="AP58" s="168"/>
      <c r="AQ58" s="168"/>
      <c r="AR58" s="168"/>
      <c r="AS58" s="168"/>
      <c r="AT58" s="168"/>
      <c r="AU58" s="168"/>
      <c r="AV58" s="168"/>
      <c r="AW58" s="168"/>
      <c r="AX58" s="168"/>
      <c r="AY58" s="168"/>
      <c r="AZ58" s="168"/>
      <c r="BA58" s="168"/>
      <c r="BB58" s="168"/>
      <c r="BC58" s="168"/>
      <c r="BD58" s="168"/>
      <c r="BE58" s="168"/>
      <c r="BF58" s="168"/>
      <c r="BG58" s="168"/>
      <c r="BH58" s="168"/>
      <c r="BI58" s="168"/>
      <c r="BJ58" s="168"/>
      <c r="BK58" s="168"/>
      <c r="BL58" s="168"/>
      <c r="BM58" s="168"/>
      <c r="BN58" s="168"/>
      <c r="BO58" s="168"/>
      <c r="BP58" s="168"/>
      <c r="BQ58" s="168"/>
      <c r="BR58" s="168"/>
      <c r="BS58" s="168"/>
      <c r="BT58" s="168"/>
      <c r="BU58" s="168"/>
      <c r="BV58" s="168"/>
      <c r="BW58" s="168"/>
      <c r="BX58" s="168"/>
      <c r="BY58" s="168"/>
      <c r="BZ58" s="168"/>
      <c r="CA58" s="168"/>
      <c r="CB58" s="168"/>
      <c r="CC58" s="168"/>
      <c r="CD58" s="168"/>
      <c r="CE58" s="168"/>
      <c r="CF58" s="168"/>
      <c r="CG58" s="168"/>
      <c r="CH58" s="168"/>
      <c r="CI58" s="168"/>
      <c r="CJ58" s="168"/>
      <c r="CK58" s="168"/>
      <c r="CL58" s="168"/>
      <c r="CM58" s="168"/>
      <c r="CN58" s="168"/>
      <c r="CO58" s="168"/>
      <c r="CP58" s="168"/>
      <c r="CQ58" s="168"/>
      <c r="CR58" s="168"/>
      <c r="CS58" s="168"/>
      <c r="CT58" s="168"/>
      <c r="CU58" s="168"/>
      <c r="CV58" s="168"/>
      <c r="CW58" s="168"/>
      <c r="CX58" s="168"/>
      <c r="CY58" s="168"/>
      <c r="CZ58" s="168"/>
      <c r="DA58" s="168"/>
      <c r="DB58" s="168"/>
      <c r="DC58" s="168"/>
      <c r="DD58" s="168"/>
      <c r="DE58" s="168"/>
      <c r="DF58" s="168"/>
      <c r="DG58" s="168"/>
      <c r="DH58" s="168"/>
      <c r="DI58" s="168"/>
      <c r="DJ58" s="168"/>
      <c r="DK58" s="168"/>
      <c r="DL58" s="168"/>
      <c r="DM58" s="168"/>
      <c r="DN58" s="168"/>
      <c r="DO58" s="168"/>
      <c r="DP58" s="168"/>
      <c r="DQ58" s="168"/>
      <c r="DR58" s="168"/>
      <c r="DS58" s="168"/>
      <c r="DT58" s="168"/>
      <c r="DU58" s="168"/>
      <c r="DV58" s="168"/>
      <c r="DW58" s="168"/>
      <c r="DX58" s="168"/>
      <c r="DY58" s="168"/>
      <c r="DZ58" s="168"/>
      <c r="EA58" s="168"/>
      <c r="EB58" s="203"/>
    </row>
    <row r="59" spans="1:132" s="59" customFormat="1" ht="200.1" customHeight="1">
      <c r="A59" s="49" t="s">
        <v>1048</v>
      </c>
      <c r="B59" s="50" t="s">
        <v>804</v>
      </c>
      <c r="C59" s="51" t="s">
        <v>803</v>
      </c>
      <c r="D59" s="81" t="s">
        <v>452</v>
      </c>
      <c r="E59" s="81" t="s">
        <v>805</v>
      </c>
      <c r="F59" s="51" t="s">
        <v>807</v>
      </c>
      <c r="G59" s="77">
        <v>42736</v>
      </c>
      <c r="H59" s="77">
        <v>44012</v>
      </c>
      <c r="I59" s="61">
        <v>118702</v>
      </c>
      <c r="J59" s="197">
        <v>1.0476555555555556</v>
      </c>
      <c r="K59" s="51">
        <v>51457</v>
      </c>
      <c r="L59" s="64">
        <v>0.52900000000000003</v>
      </c>
      <c r="M59" s="51"/>
      <c r="N59" s="51"/>
      <c r="O59" s="207" t="s">
        <v>1099</v>
      </c>
      <c r="P59" s="207" t="s">
        <v>1099</v>
      </c>
      <c r="Q59" s="207" t="s">
        <v>1145</v>
      </c>
      <c r="R59" s="207" t="s">
        <v>1101</v>
      </c>
      <c r="S59" s="207" t="s">
        <v>1101</v>
      </c>
      <c r="T59" s="209" t="s">
        <v>1147</v>
      </c>
      <c r="U59" s="207" t="s">
        <v>777</v>
      </c>
      <c r="V59" s="167"/>
      <c r="W59" s="167"/>
      <c r="X59" s="167"/>
      <c r="Y59" s="167"/>
      <c r="Z59" s="167"/>
      <c r="AA59" s="167"/>
      <c r="AB59" s="167"/>
      <c r="AC59" s="167"/>
      <c r="AD59" s="167"/>
      <c r="AE59" s="167"/>
      <c r="AF59" s="167"/>
      <c r="AG59" s="167"/>
      <c r="AH59" s="167"/>
      <c r="AI59" s="167"/>
      <c r="AJ59" s="167"/>
      <c r="AK59" s="167"/>
      <c r="AL59" s="167"/>
      <c r="AM59" s="167"/>
      <c r="AN59" s="167"/>
      <c r="AO59" s="167"/>
      <c r="AP59" s="167"/>
      <c r="AQ59" s="167"/>
      <c r="AR59" s="167"/>
      <c r="AS59" s="167"/>
      <c r="AT59" s="167"/>
      <c r="AU59" s="167"/>
      <c r="AV59" s="167"/>
      <c r="AW59" s="167"/>
      <c r="AX59" s="167"/>
      <c r="AY59" s="167"/>
      <c r="AZ59" s="167"/>
      <c r="BA59" s="167"/>
      <c r="BB59" s="167"/>
      <c r="BC59" s="167"/>
      <c r="BD59" s="167"/>
      <c r="BE59" s="167"/>
      <c r="BF59" s="167"/>
      <c r="BG59" s="167"/>
      <c r="BH59" s="167"/>
      <c r="BI59" s="167"/>
      <c r="BJ59" s="167"/>
      <c r="BK59" s="167"/>
      <c r="BL59" s="167"/>
      <c r="BM59" s="167"/>
      <c r="BN59" s="167"/>
      <c r="BO59" s="167"/>
      <c r="BP59" s="167"/>
      <c r="BQ59" s="167"/>
      <c r="BR59" s="167"/>
      <c r="BS59" s="167"/>
      <c r="BT59" s="167"/>
      <c r="BU59" s="167"/>
      <c r="BV59" s="167"/>
      <c r="BW59" s="167"/>
      <c r="BX59" s="167"/>
      <c r="BY59" s="167"/>
      <c r="BZ59" s="167"/>
      <c r="CA59" s="167"/>
      <c r="CB59" s="167"/>
      <c r="CC59" s="167"/>
      <c r="CD59" s="167"/>
      <c r="CE59" s="167"/>
      <c r="CF59" s="167"/>
      <c r="CG59" s="167"/>
      <c r="CH59" s="167"/>
      <c r="CI59" s="167"/>
      <c r="CJ59" s="167"/>
      <c r="CK59" s="167"/>
      <c r="CL59" s="167"/>
      <c r="CM59" s="167"/>
      <c r="CN59" s="167"/>
      <c r="CO59" s="167"/>
      <c r="CP59" s="167"/>
      <c r="CQ59" s="167"/>
      <c r="CR59" s="167"/>
      <c r="CS59" s="167"/>
      <c r="CT59" s="167"/>
      <c r="CU59" s="167"/>
      <c r="CV59" s="167"/>
      <c r="CW59" s="167"/>
      <c r="CX59" s="167"/>
      <c r="CY59" s="167"/>
      <c r="CZ59" s="167"/>
      <c r="DA59" s="167"/>
      <c r="DB59" s="167"/>
      <c r="DC59" s="167"/>
      <c r="DD59" s="167"/>
      <c r="DE59" s="167"/>
      <c r="DF59" s="167"/>
      <c r="DG59" s="167"/>
      <c r="DH59" s="167"/>
      <c r="DI59" s="167"/>
      <c r="DJ59" s="167"/>
      <c r="DK59" s="167"/>
      <c r="DL59" s="167"/>
      <c r="DM59" s="167"/>
      <c r="DN59" s="167"/>
      <c r="DO59" s="167"/>
      <c r="DP59" s="167"/>
      <c r="DQ59" s="167"/>
      <c r="DR59" s="167"/>
      <c r="DS59" s="167"/>
      <c r="DT59" s="167"/>
      <c r="DU59" s="167"/>
      <c r="DV59" s="167"/>
      <c r="DW59" s="167"/>
      <c r="DX59" s="167"/>
      <c r="DY59" s="167"/>
      <c r="DZ59" s="167"/>
      <c r="EA59" s="167"/>
      <c r="EB59" s="202"/>
    </row>
    <row r="60" spans="1:132" s="59" customFormat="1" ht="200.1" customHeight="1">
      <c r="A60" s="49" t="s">
        <v>1049</v>
      </c>
      <c r="B60" s="50" t="s">
        <v>840</v>
      </c>
      <c r="C60" s="51" t="s">
        <v>803</v>
      </c>
      <c r="D60" s="81" t="s">
        <v>452</v>
      </c>
      <c r="E60" s="81" t="s">
        <v>805</v>
      </c>
      <c r="F60" s="51" t="s">
        <v>807</v>
      </c>
      <c r="G60" s="77">
        <v>42736</v>
      </c>
      <c r="H60" s="77">
        <v>44012</v>
      </c>
      <c r="I60" s="61">
        <v>1227</v>
      </c>
      <c r="J60" s="197">
        <v>1.0069273539330963</v>
      </c>
      <c r="K60" s="61">
        <v>232</v>
      </c>
      <c r="L60" s="64">
        <v>0.41699999999999998</v>
      </c>
      <c r="M60" s="51"/>
      <c r="N60" s="51"/>
      <c r="O60" s="207" t="s">
        <v>1099</v>
      </c>
      <c r="P60" s="207" t="s">
        <v>1099</v>
      </c>
      <c r="Q60" s="207" t="s">
        <v>1145</v>
      </c>
      <c r="R60" s="207" t="s">
        <v>1101</v>
      </c>
      <c r="S60" s="207" t="s">
        <v>1101</v>
      </c>
      <c r="T60" s="209" t="s">
        <v>1147</v>
      </c>
      <c r="U60" s="207" t="s">
        <v>777</v>
      </c>
      <c r="V60" s="167"/>
      <c r="W60" s="167"/>
      <c r="X60" s="167"/>
      <c r="Y60" s="167"/>
      <c r="Z60" s="167"/>
      <c r="AA60" s="167"/>
      <c r="AB60" s="167"/>
      <c r="AC60" s="167"/>
      <c r="AD60" s="167"/>
      <c r="AE60" s="167"/>
      <c r="AF60" s="167"/>
      <c r="AG60" s="167"/>
      <c r="AH60" s="167"/>
      <c r="AI60" s="167"/>
      <c r="AJ60" s="167"/>
      <c r="AK60" s="167"/>
      <c r="AL60" s="167"/>
      <c r="AM60" s="167"/>
      <c r="AN60" s="167"/>
      <c r="AO60" s="167"/>
      <c r="AP60" s="167"/>
      <c r="AQ60" s="167"/>
      <c r="AR60" s="167"/>
      <c r="AS60" s="167"/>
      <c r="AT60" s="167"/>
      <c r="AU60" s="167"/>
      <c r="AV60" s="167"/>
      <c r="AW60" s="167"/>
      <c r="AX60" s="167"/>
      <c r="AY60" s="167"/>
      <c r="AZ60" s="167"/>
      <c r="BA60" s="167"/>
      <c r="BB60" s="167"/>
      <c r="BC60" s="167"/>
      <c r="BD60" s="167"/>
      <c r="BE60" s="167"/>
      <c r="BF60" s="167"/>
      <c r="BG60" s="167"/>
      <c r="BH60" s="167"/>
      <c r="BI60" s="167"/>
      <c r="BJ60" s="167"/>
      <c r="BK60" s="167"/>
      <c r="BL60" s="167"/>
      <c r="BM60" s="167"/>
      <c r="BN60" s="167"/>
      <c r="BO60" s="167"/>
      <c r="BP60" s="167"/>
      <c r="BQ60" s="167"/>
      <c r="BR60" s="167"/>
      <c r="BS60" s="167"/>
      <c r="BT60" s="167"/>
      <c r="BU60" s="167"/>
      <c r="BV60" s="167"/>
      <c r="BW60" s="167"/>
      <c r="BX60" s="167"/>
      <c r="BY60" s="167"/>
      <c r="BZ60" s="167"/>
      <c r="CA60" s="167"/>
      <c r="CB60" s="167"/>
      <c r="CC60" s="167"/>
      <c r="CD60" s="167"/>
      <c r="CE60" s="167"/>
      <c r="CF60" s="167"/>
      <c r="CG60" s="167"/>
      <c r="CH60" s="167"/>
      <c r="CI60" s="167"/>
      <c r="CJ60" s="167"/>
      <c r="CK60" s="167"/>
      <c r="CL60" s="167"/>
      <c r="CM60" s="167"/>
      <c r="CN60" s="167"/>
      <c r="CO60" s="167"/>
      <c r="CP60" s="167"/>
      <c r="CQ60" s="167"/>
      <c r="CR60" s="167"/>
      <c r="CS60" s="167"/>
      <c r="CT60" s="167"/>
      <c r="CU60" s="167"/>
      <c r="CV60" s="167"/>
      <c r="CW60" s="167"/>
      <c r="CX60" s="167"/>
      <c r="CY60" s="167"/>
      <c r="CZ60" s="167"/>
      <c r="DA60" s="167"/>
      <c r="DB60" s="167"/>
      <c r="DC60" s="167"/>
      <c r="DD60" s="167"/>
      <c r="DE60" s="167"/>
      <c r="DF60" s="167"/>
      <c r="DG60" s="167"/>
      <c r="DH60" s="167"/>
      <c r="DI60" s="167"/>
      <c r="DJ60" s="167"/>
      <c r="DK60" s="167"/>
      <c r="DL60" s="167"/>
      <c r="DM60" s="167"/>
      <c r="DN60" s="167"/>
      <c r="DO60" s="167"/>
      <c r="DP60" s="167"/>
      <c r="DQ60" s="167"/>
      <c r="DR60" s="167"/>
      <c r="DS60" s="167"/>
      <c r="DT60" s="167"/>
      <c r="DU60" s="167"/>
      <c r="DV60" s="167"/>
      <c r="DW60" s="167"/>
      <c r="DX60" s="167"/>
      <c r="DY60" s="167"/>
      <c r="DZ60" s="167"/>
      <c r="EA60" s="167"/>
      <c r="EB60" s="202"/>
    </row>
    <row r="61" spans="1:132" s="59" customFormat="1" ht="200.1" customHeight="1">
      <c r="A61" s="49" t="s">
        <v>1133</v>
      </c>
      <c r="B61" s="50" t="s">
        <v>600</v>
      </c>
      <c r="C61" s="51" t="s">
        <v>608</v>
      </c>
      <c r="D61" s="81" t="s">
        <v>459</v>
      </c>
      <c r="E61" s="81" t="s">
        <v>870</v>
      </c>
      <c r="F61" s="51" t="s">
        <v>455</v>
      </c>
      <c r="G61" s="52">
        <v>42522</v>
      </c>
      <c r="H61" s="52">
        <v>43830</v>
      </c>
      <c r="I61" s="54">
        <v>1</v>
      </c>
      <c r="J61" s="54">
        <v>1</v>
      </c>
      <c r="K61" s="54">
        <v>1</v>
      </c>
      <c r="L61" s="54">
        <v>1</v>
      </c>
      <c r="M61" s="62">
        <v>1</v>
      </c>
      <c r="N61" s="54">
        <v>1</v>
      </c>
      <c r="O61" s="206" t="s">
        <v>1101</v>
      </c>
      <c r="P61" s="206" t="s">
        <v>1099</v>
      </c>
      <c r="Q61" s="207" t="s">
        <v>1113</v>
      </c>
      <c r="R61" s="206" t="s">
        <v>1101</v>
      </c>
      <c r="S61" s="206" t="s">
        <v>1103</v>
      </c>
      <c r="T61" s="206" t="s">
        <v>1103</v>
      </c>
      <c r="U61" s="209" t="s">
        <v>1111</v>
      </c>
      <c r="V61" s="167">
        <v>1108</v>
      </c>
      <c r="W61" s="167"/>
      <c r="X61" s="167"/>
      <c r="Y61" s="167"/>
      <c r="Z61" s="167"/>
      <c r="AA61" s="167"/>
      <c r="AB61" s="167"/>
      <c r="AC61" s="167"/>
      <c r="AD61" s="167"/>
      <c r="AE61" s="167"/>
      <c r="AF61" s="167"/>
      <c r="AG61" s="167"/>
      <c r="AH61" s="167"/>
      <c r="AI61" s="167"/>
      <c r="AJ61" s="167"/>
      <c r="AK61" s="167"/>
      <c r="AL61" s="167"/>
      <c r="AM61" s="167"/>
      <c r="AN61" s="167"/>
      <c r="AO61" s="167"/>
      <c r="AP61" s="167"/>
      <c r="AQ61" s="167"/>
      <c r="AR61" s="167"/>
      <c r="AS61" s="167"/>
      <c r="AT61" s="167"/>
      <c r="AU61" s="167"/>
      <c r="AV61" s="167"/>
      <c r="AW61" s="167"/>
      <c r="AX61" s="167"/>
      <c r="AY61" s="167"/>
      <c r="AZ61" s="167"/>
      <c r="BA61" s="167"/>
      <c r="BB61" s="167"/>
      <c r="BC61" s="167"/>
      <c r="BD61" s="167"/>
      <c r="BE61" s="167"/>
      <c r="BF61" s="167"/>
      <c r="BG61" s="167"/>
      <c r="BH61" s="167"/>
      <c r="BI61" s="167"/>
      <c r="BJ61" s="167"/>
      <c r="BK61" s="167"/>
      <c r="BL61" s="167"/>
      <c r="BM61" s="167"/>
      <c r="BN61" s="167"/>
      <c r="BO61" s="167"/>
      <c r="BP61" s="167"/>
      <c r="BQ61" s="167"/>
      <c r="BR61" s="167"/>
      <c r="BS61" s="167"/>
      <c r="BT61" s="167"/>
      <c r="BU61" s="167"/>
      <c r="BV61" s="167"/>
      <c r="BW61" s="167"/>
      <c r="BX61" s="167"/>
      <c r="BY61" s="167"/>
      <c r="BZ61" s="167"/>
      <c r="CA61" s="167"/>
      <c r="CB61" s="167"/>
      <c r="CC61" s="167"/>
      <c r="CD61" s="167"/>
      <c r="CE61" s="167"/>
      <c r="CF61" s="167"/>
      <c r="CG61" s="167"/>
      <c r="CH61" s="167"/>
      <c r="CI61" s="167"/>
      <c r="CJ61" s="167"/>
      <c r="CK61" s="167"/>
      <c r="CL61" s="167"/>
      <c r="CM61" s="167"/>
      <c r="CN61" s="167"/>
      <c r="CO61" s="167"/>
      <c r="CP61" s="167"/>
      <c r="CQ61" s="167"/>
      <c r="CR61" s="167"/>
      <c r="CS61" s="167"/>
      <c r="CT61" s="167"/>
      <c r="CU61" s="167"/>
      <c r="CV61" s="167"/>
      <c r="CW61" s="167"/>
      <c r="CX61" s="167"/>
      <c r="CY61" s="167"/>
      <c r="CZ61" s="167"/>
      <c r="DA61" s="167"/>
      <c r="DB61" s="167"/>
      <c r="DC61" s="167"/>
      <c r="DD61" s="167"/>
      <c r="DE61" s="167"/>
      <c r="DF61" s="167"/>
      <c r="DG61" s="167"/>
      <c r="DH61" s="167"/>
      <c r="DI61" s="167"/>
      <c r="DJ61" s="167"/>
      <c r="DK61" s="167"/>
      <c r="DL61" s="167"/>
      <c r="DM61" s="167"/>
      <c r="DN61" s="167"/>
      <c r="DO61" s="167"/>
      <c r="DP61" s="167"/>
      <c r="DQ61" s="167"/>
      <c r="DR61" s="167"/>
      <c r="DS61" s="167"/>
      <c r="DT61" s="167"/>
      <c r="DU61" s="167"/>
      <c r="DV61" s="167"/>
      <c r="DW61" s="167"/>
      <c r="DX61" s="167"/>
      <c r="DY61" s="167"/>
      <c r="DZ61" s="167"/>
      <c r="EA61" s="167"/>
      <c r="EB61" s="202"/>
    </row>
    <row r="62" spans="1:132" s="59" customFormat="1" ht="200.1" customHeight="1">
      <c r="A62" s="49" t="s">
        <v>995</v>
      </c>
      <c r="B62" s="50" t="s">
        <v>600</v>
      </c>
      <c r="C62" s="51" t="s">
        <v>473</v>
      </c>
      <c r="D62" s="81" t="s">
        <v>459</v>
      </c>
      <c r="E62" s="81" t="s">
        <v>802</v>
      </c>
      <c r="F62" s="51" t="s">
        <v>462</v>
      </c>
      <c r="G62" s="77">
        <v>42736</v>
      </c>
      <c r="H62" s="77">
        <v>43982</v>
      </c>
      <c r="I62" s="51"/>
      <c r="J62" s="51"/>
      <c r="K62" s="54">
        <v>1</v>
      </c>
      <c r="L62" s="54">
        <v>1</v>
      </c>
      <c r="M62" s="54">
        <v>1</v>
      </c>
      <c r="N62" s="62">
        <v>1</v>
      </c>
      <c r="O62" s="266" t="s">
        <v>1099</v>
      </c>
      <c r="P62" s="266" t="s">
        <v>1099</v>
      </c>
      <c r="Q62" s="266" t="s">
        <v>1412</v>
      </c>
      <c r="R62" s="266" t="s">
        <v>1101</v>
      </c>
      <c r="S62" s="266" t="s">
        <v>777</v>
      </c>
      <c r="T62" s="266" t="s">
        <v>777</v>
      </c>
      <c r="U62" s="266"/>
      <c r="V62" s="167"/>
      <c r="W62" s="167"/>
      <c r="X62" s="167"/>
      <c r="Y62" s="167"/>
      <c r="Z62" s="167"/>
      <c r="AA62" s="167"/>
      <c r="AB62" s="167"/>
      <c r="AC62" s="167"/>
      <c r="AD62" s="167"/>
      <c r="AE62" s="167"/>
      <c r="AF62" s="167"/>
      <c r="AG62" s="167"/>
      <c r="AH62" s="167"/>
      <c r="AI62" s="167"/>
      <c r="AJ62" s="167"/>
      <c r="AK62" s="167"/>
      <c r="AL62" s="167"/>
      <c r="AM62" s="167"/>
      <c r="AN62" s="167"/>
      <c r="AO62" s="167"/>
      <c r="AP62" s="167"/>
      <c r="AQ62" s="167"/>
      <c r="AR62" s="167"/>
      <c r="AS62" s="167"/>
      <c r="AT62" s="167"/>
      <c r="AU62" s="167"/>
      <c r="AV62" s="167"/>
      <c r="AW62" s="167"/>
      <c r="AX62" s="167"/>
      <c r="AY62" s="167"/>
      <c r="AZ62" s="167"/>
      <c r="BA62" s="167"/>
      <c r="BB62" s="167"/>
      <c r="BC62" s="167"/>
      <c r="BD62" s="167"/>
      <c r="BE62" s="167"/>
      <c r="BF62" s="167"/>
      <c r="BG62" s="167"/>
      <c r="BH62" s="167"/>
      <c r="BI62" s="167"/>
      <c r="BJ62" s="167"/>
      <c r="BK62" s="167"/>
      <c r="BL62" s="167"/>
      <c r="BM62" s="167"/>
      <c r="BN62" s="167"/>
      <c r="BO62" s="167"/>
      <c r="BP62" s="167"/>
      <c r="BQ62" s="167"/>
      <c r="BR62" s="167"/>
      <c r="BS62" s="167"/>
      <c r="BT62" s="167"/>
      <c r="BU62" s="167"/>
      <c r="BV62" s="167"/>
      <c r="BW62" s="167"/>
      <c r="BX62" s="167"/>
      <c r="BY62" s="167"/>
      <c r="BZ62" s="167"/>
      <c r="CA62" s="167"/>
      <c r="CB62" s="167"/>
      <c r="CC62" s="167"/>
      <c r="CD62" s="167"/>
      <c r="CE62" s="167"/>
      <c r="CF62" s="167"/>
      <c r="CG62" s="167"/>
      <c r="CH62" s="167"/>
      <c r="CI62" s="167"/>
      <c r="CJ62" s="167"/>
      <c r="CK62" s="167"/>
      <c r="CL62" s="167"/>
      <c r="CM62" s="167"/>
      <c r="CN62" s="167"/>
      <c r="CO62" s="167"/>
      <c r="CP62" s="167"/>
      <c r="CQ62" s="167"/>
      <c r="CR62" s="167"/>
      <c r="CS62" s="167"/>
      <c r="CT62" s="167"/>
      <c r="CU62" s="167"/>
      <c r="CV62" s="167"/>
      <c r="CW62" s="167"/>
      <c r="CX62" s="167"/>
      <c r="CY62" s="167"/>
      <c r="CZ62" s="167"/>
      <c r="DA62" s="167"/>
      <c r="DB62" s="167"/>
      <c r="DC62" s="167"/>
      <c r="DD62" s="167"/>
      <c r="DE62" s="167"/>
      <c r="DF62" s="167"/>
      <c r="DG62" s="167"/>
      <c r="DH62" s="167"/>
      <c r="DI62" s="167"/>
      <c r="DJ62" s="167"/>
      <c r="DK62" s="167"/>
      <c r="DL62" s="167"/>
      <c r="DM62" s="167"/>
      <c r="DN62" s="167"/>
      <c r="DO62" s="167"/>
      <c r="DP62" s="167"/>
      <c r="DQ62" s="167"/>
      <c r="DR62" s="167"/>
      <c r="DS62" s="167"/>
      <c r="DT62" s="167"/>
      <c r="DU62" s="167"/>
      <c r="DV62" s="167"/>
      <c r="DW62" s="167"/>
      <c r="DX62" s="167"/>
      <c r="DY62" s="167"/>
      <c r="DZ62" s="167"/>
      <c r="EA62" s="167"/>
      <c r="EB62" s="202"/>
    </row>
    <row r="63" spans="1:132" s="59" customFormat="1" ht="200.1" customHeight="1">
      <c r="A63" s="49" t="s">
        <v>996</v>
      </c>
      <c r="B63" s="50" t="s">
        <v>603</v>
      </c>
      <c r="C63" s="51" t="s">
        <v>468</v>
      </c>
      <c r="D63" s="81" t="s">
        <v>459</v>
      </c>
      <c r="E63" s="81" t="s">
        <v>859</v>
      </c>
      <c r="F63" s="51" t="s">
        <v>462</v>
      </c>
      <c r="G63" s="77">
        <v>42736</v>
      </c>
      <c r="H63" s="77">
        <v>43982</v>
      </c>
      <c r="I63" s="54">
        <v>1</v>
      </c>
      <c r="J63" s="51">
        <v>100</v>
      </c>
      <c r="K63" s="54">
        <v>1</v>
      </c>
      <c r="L63" s="54">
        <v>1</v>
      </c>
      <c r="M63" s="54">
        <v>1</v>
      </c>
      <c r="N63" s="62">
        <v>1</v>
      </c>
      <c r="O63" s="266" t="s">
        <v>1099</v>
      </c>
      <c r="P63" s="266" t="s">
        <v>1099</v>
      </c>
      <c r="Q63" s="266" t="s">
        <v>1413</v>
      </c>
      <c r="R63" s="266" t="s">
        <v>1099</v>
      </c>
      <c r="S63" s="266" t="s">
        <v>1101</v>
      </c>
      <c r="T63" s="266" t="s">
        <v>777</v>
      </c>
      <c r="U63" s="266"/>
      <c r="V63" s="167"/>
      <c r="W63" s="167"/>
      <c r="X63" s="167"/>
      <c r="Y63" s="167"/>
      <c r="Z63" s="167"/>
      <c r="AA63" s="167"/>
      <c r="AB63" s="167"/>
      <c r="AC63" s="167"/>
      <c r="AD63" s="167"/>
      <c r="AE63" s="167"/>
      <c r="AF63" s="167"/>
      <c r="AG63" s="167"/>
      <c r="AH63" s="167"/>
      <c r="AI63" s="167"/>
      <c r="AJ63" s="167"/>
      <c r="AK63" s="167"/>
      <c r="AL63" s="167"/>
      <c r="AM63" s="167"/>
      <c r="AN63" s="167"/>
      <c r="AO63" s="167"/>
      <c r="AP63" s="167"/>
      <c r="AQ63" s="167"/>
      <c r="AR63" s="167"/>
      <c r="AS63" s="167"/>
      <c r="AT63" s="167"/>
      <c r="AU63" s="167"/>
      <c r="AV63" s="167"/>
      <c r="AW63" s="167"/>
      <c r="AX63" s="167"/>
      <c r="AY63" s="167"/>
      <c r="AZ63" s="167"/>
      <c r="BA63" s="167"/>
      <c r="BB63" s="167"/>
      <c r="BC63" s="167"/>
      <c r="BD63" s="167"/>
      <c r="BE63" s="167"/>
      <c r="BF63" s="167"/>
      <c r="BG63" s="167"/>
      <c r="BH63" s="167"/>
      <c r="BI63" s="167"/>
      <c r="BJ63" s="167"/>
      <c r="BK63" s="167"/>
      <c r="BL63" s="167"/>
      <c r="BM63" s="167"/>
      <c r="BN63" s="167"/>
      <c r="BO63" s="167"/>
      <c r="BP63" s="167"/>
      <c r="BQ63" s="167"/>
      <c r="BR63" s="167"/>
      <c r="BS63" s="167"/>
      <c r="BT63" s="167"/>
      <c r="BU63" s="167"/>
      <c r="BV63" s="167"/>
      <c r="BW63" s="167"/>
      <c r="BX63" s="167"/>
      <c r="BY63" s="167"/>
      <c r="BZ63" s="167"/>
      <c r="CA63" s="167"/>
      <c r="CB63" s="167"/>
      <c r="CC63" s="167"/>
      <c r="CD63" s="167"/>
      <c r="CE63" s="167"/>
      <c r="CF63" s="167"/>
      <c r="CG63" s="167"/>
      <c r="CH63" s="167"/>
      <c r="CI63" s="167"/>
      <c r="CJ63" s="167"/>
      <c r="CK63" s="167"/>
      <c r="CL63" s="167"/>
      <c r="CM63" s="167"/>
      <c r="CN63" s="167"/>
      <c r="CO63" s="167"/>
      <c r="CP63" s="167"/>
      <c r="CQ63" s="167"/>
      <c r="CR63" s="167"/>
      <c r="CS63" s="167"/>
      <c r="CT63" s="167"/>
      <c r="CU63" s="167"/>
      <c r="CV63" s="167"/>
      <c r="CW63" s="167"/>
      <c r="CX63" s="167"/>
      <c r="CY63" s="167"/>
      <c r="CZ63" s="167"/>
      <c r="DA63" s="167"/>
      <c r="DB63" s="167"/>
      <c r="DC63" s="167"/>
      <c r="DD63" s="167"/>
      <c r="DE63" s="167"/>
      <c r="DF63" s="167"/>
      <c r="DG63" s="167"/>
      <c r="DH63" s="167"/>
      <c r="DI63" s="167"/>
      <c r="DJ63" s="167"/>
      <c r="DK63" s="167"/>
      <c r="DL63" s="167"/>
      <c r="DM63" s="167"/>
      <c r="DN63" s="167"/>
      <c r="DO63" s="167"/>
      <c r="DP63" s="167"/>
      <c r="DQ63" s="167"/>
      <c r="DR63" s="167"/>
      <c r="DS63" s="167"/>
      <c r="DT63" s="167"/>
      <c r="DU63" s="167"/>
      <c r="DV63" s="167"/>
      <c r="DW63" s="167"/>
      <c r="DX63" s="167"/>
      <c r="DY63" s="167"/>
      <c r="DZ63" s="167"/>
      <c r="EA63" s="167"/>
      <c r="EB63" s="202"/>
    </row>
    <row r="64" spans="1:132" s="59" customFormat="1" ht="200.1" customHeight="1">
      <c r="A64" s="49" t="s">
        <v>997</v>
      </c>
      <c r="B64" s="50" t="s">
        <v>603</v>
      </c>
      <c r="C64" s="51" t="s">
        <v>468</v>
      </c>
      <c r="D64" s="81" t="s">
        <v>459</v>
      </c>
      <c r="E64" s="81" t="s">
        <v>860</v>
      </c>
      <c r="F64" s="51" t="s">
        <v>462</v>
      </c>
      <c r="G64" s="77">
        <v>42736</v>
      </c>
      <c r="H64" s="77">
        <v>43982</v>
      </c>
      <c r="I64" s="54">
        <v>1</v>
      </c>
      <c r="J64" s="51">
        <v>100</v>
      </c>
      <c r="K64" s="54">
        <v>1</v>
      </c>
      <c r="L64" s="54">
        <v>1</v>
      </c>
      <c r="M64" s="54">
        <v>1</v>
      </c>
      <c r="N64" s="62">
        <v>1</v>
      </c>
      <c r="O64" s="266" t="s">
        <v>1099</v>
      </c>
      <c r="P64" s="266" t="s">
        <v>1099</v>
      </c>
      <c r="Q64" s="266" t="s">
        <v>1414</v>
      </c>
      <c r="R64" s="266" t="s">
        <v>1101</v>
      </c>
      <c r="S64" s="266" t="s">
        <v>777</v>
      </c>
      <c r="T64" s="266" t="s">
        <v>777</v>
      </c>
      <c r="U64" s="266"/>
      <c r="V64" s="167"/>
      <c r="W64" s="167"/>
      <c r="X64" s="167"/>
      <c r="Y64" s="167"/>
      <c r="Z64" s="167"/>
      <c r="AA64" s="167"/>
      <c r="AB64" s="167"/>
      <c r="AC64" s="167"/>
      <c r="AD64" s="167"/>
      <c r="AE64" s="167"/>
      <c r="AF64" s="167"/>
      <c r="AG64" s="167"/>
      <c r="AH64" s="167"/>
      <c r="AI64" s="167"/>
      <c r="AJ64" s="167"/>
      <c r="AK64" s="167"/>
      <c r="AL64" s="167"/>
      <c r="AM64" s="167"/>
      <c r="AN64" s="167"/>
      <c r="AO64" s="167"/>
      <c r="AP64" s="167"/>
      <c r="AQ64" s="167"/>
      <c r="AR64" s="167"/>
      <c r="AS64" s="167"/>
      <c r="AT64" s="167"/>
      <c r="AU64" s="167"/>
      <c r="AV64" s="167"/>
      <c r="AW64" s="167"/>
      <c r="AX64" s="167"/>
      <c r="AY64" s="167"/>
      <c r="AZ64" s="167"/>
      <c r="BA64" s="167"/>
      <c r="BB64" s="167"/>
      <c r="BC64" s="167"/>
      <c r="BD64" s="167"/>
      <c r="BE64" s="167"/>
      <c r="BF64" s="167"/>
      <c r="BG64" s="167"/>
      <c r="BH64" s="167"/>
      <c r="BI64" s="167"/>
      <c r="BJ64" s="167"/>
      <c r="BK64" s="167"/>
      <c r="BL64" s="167"/>
      <c r="BM64" s="167"/>
      <c r="BN64" s="167"/>
      <c r="BO64" s="167"/>
      <c r="BP64" s="167"/>
      <c r="BQ64" s="167"/>
      <c r="BR64" s="167"/>
      <c r="BS64" s="167"/>
      <c r="BT64" s="167"/>
      <c r="BU64" s="167"/>
      <c r="BV64" s="167"/>
      <c r="BW64" s="167"/>
      <c r="BX64" s="167"/>
      <c r="BY64" s="167"/>
      <c r="BZ64" s="167"/>
      <c r="CA64" s="167"/>
      <c r="CB64" s="167"/>
      <c r="CC64" s="167"/>
      <c r="CD64" s="167"/>
      <c r="CE64" s="167"/>
      <c r="CF64" s="167"/>
      <c r="CG64" s="167"/>
      <c r="CH64" s="167"/>
      <c r="CI64" s="167"/>
      <c r="CJ64" s="167"/>
      <c r="CK64" s="167"/>
      <c r="CL64" s="167"/>
      <c r="CM64" s="167"/>
      <c r="CN64" s="167"/>
      <c r="CO64" s="167"/>
      <c r="CP64" s="167"/>
      <c r="CQ64" s="167"/>
      <c r="CR64" s="167"/>
      <c r="CS64" s="167"/>
      <c r="CT64" s="167"/>
      <c r="CU64" s="167"/>
      <c r="CV64" s="167"/>
      <c r="CW64" s="167"/>
      <c r="CX64" s="167"/>
      <c r="CY64" s="167"/>
      <c r="CZ64" s="167"/>
      <c r="DA64" s="167"/>
      <c r="DB64" s="167"/>
      <c r="DC64" s="167"/>
      <c r="DD64" s="167"/>
      <c r="DE64" s="167"/>
      <c r="DF64" s="167"/>
      <c r="DG64" s="167"/>
      <c r="DH64" s="167"/>
      <c r="DI64" s="167"/>
      <c r="DJ64" s="167"/>
      <c r="DK64" s="167"/>
      <c r="DL64" s="167"/>
      <c r="DM64" s="167"/>
      <c r="DN64" s="167"/>
      <c r="DO64" s="167"/>
      <c r="DP64" s="167"/>
      <c r="DQ64" s="167"/>
      <c r="DR64" s="167"/>
      <c r="DS64" s="167"/>
      <c r="DT64" s="167"/>
      <c r="DU64" s="167"/>
      <c r="DV64" s="167"/>
      <c r="DW64" s="167"/>
      <c r="DX64" s="167"/>
      <c r="DY64" s="167"/>
      <c r="DZ64" s="167"/>
      <c r="EA64" s="167"/>
      <c r="EB64" s="202"/>
    </row>
    <row r="65" spans="1:132" s="59" customFormat="1" ht="200.1" customHeight="1">
      <c r="A65" s="49" t="s">
        <v>998</v>
      </c>
      <c r="B65" s="50" t="s">
        <v>603</v>
      </c>
      <c r="C65" s="51" t="s">
        <v>468</v>
      </c>
      <c r="D65" s="81" t="s">
        <v>459</v>
      </c>
      <c r="E65" s="81" t="s">
        <v>861</v>
      </c>
      <c r="F65" s="51" t="s">
        <v>462</v>
      </c>
      <c r="G65" s="77">
        <v>42736</v>
      </c>
      <c r="H65" s="77">
        <v>43982</v>
      </c>
      <c r="I65" s="54">
        <v>1</v>
      </c>
      <c r="J65" s="106">
        <v>100</v>
      </c>
      <c r="K65" s="107">
        <v>1</v>
      </c>
      <c r="L65" s="107">
        <v>1</v>
      </c>
      <c r="M65" s="54">
        <v>1</v>
      </c>
      <c r="N65" s="62">
        <v>1</v>
      </c>
      <c r="O65" s="266" t="s">
        <v>1099</v>
      </c>
      <c r="P65" s="266" t="s">
        <v>1099</v>
      </c>
      <c r="Q65" s="266" t="s">
        <v>1414</v>
      </c>
      <c r="R65" s="266" t="s">
        <v>1101</v>
      </c>
      <c r="S65" s="266" t="s">
        <v>777</v>
      </c>
      <c r="T65" s="266" t="s">
        <v>777</v>
      </c>
      <c r="U65" s="266"/>
      <c r="V65" s="167"/>
      <c r="W65" s="167"/>
      <c r="X65" s="167"/>
      <c r="Y65" s="167"/>
      <c r="Z65" s="167"/>
      <c r="AA65" s="167"/>
      <c r="AB65" s="167"/>
      <c r="AC65" s="167"/>
      <c r="AD65" s="167"/>
      <c r="AE65" s="167"/>
      <c r="AF65" s="167"/>
      <c r="AG65" s="167"/>
      <c r="AH65" s="167"/>
      <c r="AI65" s="167"/>
      <c r="AJ65" s="167"/>
      <c r="AK65" s="167"/>
      <c r="AL65" s="167"/>
      <c r="AM65" s="167"/>
      <c r="AN65" s="167"/>
      <c r="AO65" s="167"/>
      <c r="AP65" s="167"/>
      <c r="AQ65" s="167"/>
      <c r="AR65" s="167"/>
      <c r="AS65" s="167"/>
      <c r="AT65" s="167"/>
      <c r="AU65" s="167"/>
      <c r="AV65" s="167"/>
      <c r="AW65" s="167"/>
      <c r="AX65" s="167"/>
      <c r="AY65" s="167"/>
      <c r="AZ65" s="167"/>
      <c r="BA65" s="167"/>
      <c r="BB65" s="167"/>
      <c r="BC65" s="167"/>
      <c r="BD65" s="167"/>
      <c r="BE65" s="167"/>
      <c r="BF65" s="167"/>
      <c r="BG65" s="167"/>
      <c r="BH65" s="167"/>
      <c r="BI65" s="167"/>
      <c r="BJ65" s="167"/>
      <c r="BK65" s="167"/>
      <c r="BL65" s="167"/>
      <c r="BM65" s="167"/>
      <c r="BN65" s="167"/>
      <c r="BO65" s="167"/>
      <c r="BP65" s="167"/>
      <c r="BQ65" s="167"/>
      <c r="BR65" s="167"/>
      <c r="BS65" s="167"/>
      <c r="BT65" s="167"/>
      <c r="BU65" s="167"/>
      <c r="BV65" s="167"/>
      <c r="BW65" s="167"/>
      <c r="BX65" s="167"/>
      <c r="BY65" s="167"/>
      <c r="BZ65" s="167"/>
      <c r="CA65" s="167"/>
      <c r="CB65" s="167"/>
      <c r="CC65" s="167"/>
      <c r="CD65" s="167"/>
      <c r="CE65" s="167"/>
      <c r="CF65" s="167"/>
      <c r="CG65" s="167"/>
      <c r="CH65" s="167"/>
      <c r="CI65" s="167"/>
      <c r="CJ65" s="167"/>
      <c r="CK65" s="167"/>
      <c r="CL65" s="167"/>
      <c r="CM65" s="167"/>
      <c r="CN65" s="167"/>
      <c r="CO65" s="167"/>
      <c r="CP65" s="167"/>
      <c r="CQ65" s="167"/>
      <c r="CR65" s="167"/>
      <c r="CS65" s="167"/>
      <c r="CT65" s="167"/>
      <c r="CU65" s="167"/>
      <c r="CV65" s="167"/>
      <c r="CW65" s="167"/>
      <c r="CX65" s="167"/>
      <c r="CY65" s="167"/>
      <c r="CZ65" s="167"/>
      <c r="DA65" s="167"/>
      <c r="DB65" s="167"/>
      <c r="DC65" s="167"/>
      <c r="DD65" s="167"/>
      <c r="DE65" s="167"/>
      <c r="DF65" s="167"/>
      <c r="DG65" s="167"/>
      <c r="DH65" s="167"/>
      <c r="DI65" s="167"/>
      <c r="DJ65" s="167"/>
      <c r="DK65" s="167"/>
      <c r="DL65" s="167"/>
      <c r="DM65" s="167"/>
      <c r="DN65" s="167"/>
      <c r="DO65" s="167"/>
      <c r="DP65" s="167"/>
      <c r="DQ65" s="167"/>
      <c r="DR65" s="167"/>
      <c r="DS65" s="167"/>
      <c r="DT65" s="167"/>
      <c r="DU65" s="167"/>
      <c r="DV65" s="167"/>
      <c r="DW65" s="167"/>
      <c r="DX65" s="167"/>
      <c r="DY65" s="167"/>
      <c r="DZ65" s="167"/>
      <c r="EA65" s="167"/>
      <c r="EB65" s="202"/>
    </row>
    <row r="66" spans="1:132" s="59" customFormat="1" ht="200.1" customHeight="1">
      <c r="A66" s="49" t="s">
        <v>1037</v>
      </c>
      <c r="B66" s="81" t="s">
        <v>603</v>
      </c>
      <c r="C66" s="51" t="s">
        <v>468</v>
      </c>
      <c r="D66" s="81" t="s">
        <v>459</v>
      </c>
      <c r="E66" s="81" t="s">
        <v>862</v>
      </c>
      <c r="F66" s="51" t="s">
        <v>475</v>
      </c>
      <c r="G66" s="52">
        <v>42522</v>
      </c>
      <c r="H66" s="52">
        <v>43982</v>
      </c>
      <c r="I66" s="54">
        <v>1</v>
      </c>
      <c r="J66" s="51">
        <v>100</v>
      </c>
      <c r="K66" s="54">
        <v>1</v>
      </c>
      <c r="L66" s="54">
        <v>1</v>
      </c>
      <c r="M66" s="54">
        <v>1</v>
      </c>
      <c r="N66" s="62">
        <v>1</v>
      </c>
      <c r="O66" s="206" t="s">
        <v>1232</v>
      </c>
      <c r="P66" s="206" t="s">
        <v>1099</v>
      </c>
      <c r="Q66" s="206" t="s">
        <v>1233</v>
      </c>
      <c r="R66" s="206" t="s">
        <v>1099</v>
      </c>
      <c r="S66" s="206" t="s">
        <v>1101</v>
      </c>
      <c r="T66" s="206" t="s">
        <v>888</v>
      </c>
      <c r="U66" s="207"/>
      <c r="V66" s="167"/>
      <c r="W66" s="167"/>
      <c r="X66" s="167"/>
      <c r="Y66" s="167"/>
      <c r="Z66" s="167"/>
      <c r="AA66" s="167"/>
      <c r="AB66" s="167"/>
      <c r="AC66" s="167"/>
      <c r="AD66" s="167"/>
      <c r="AE66" s="167"/>
      <c r="AF66" s="167"/>
      <c r="AG66" s="167"/>
      <c r="AH66" s="167"/>
      <c r="AI66" s="167"/>
      <c r="AJ66" s="167"/>
      <c r="AK66" s="167"/>
      <c r="AL66" s="167"/>
      <c r="AM66" s="167"/>
      <c r="AN66" s="167"/>
      <c r="AO66" s="167"/>
      <c r="AP66" s="167"/>
      <c r="AQ66" s="167"/>
      <c r="AR66" s="167"/>
      <c r="AS66" s="167"/>
      <c r="AT66" s="167"/>
      <c r="AU66" s="167"/>
      <c r="AV66" s="167"/>
      <c r="AW66" s="167"/>
      <c r="AX66" s="167"/>
      <c r="AY66" s="167"/>
      <c r="AZ66" s="167"/>
      <c r="BA66" s="167"/>
      <c r="BB66" s="167"/>
      <c r="BC66" s="167"/>
      <c r="BD66" s="167"/>
      <c r="BE66" s="167"/>
      <c r="BF66" s="167"/>
      <c r="BG66" s="167"/>
      <c r="BH66" s="167"/>
      <c r="BI66" s="167"/>
      <c r="BJ66" s="167"/>
      <c r="BK66" s="167"/>
      <c r="BL66" s="167"/>
      <c r="BM66" s="167"/>
      <c r="BN66" s="167"/>
      <c r="BO66" s="167"/>
      <c r="BP66" s="167"/>
      <c r="BQ66" s="167"/>
      <c r="BR66" s="167"/>
      <c r="BS66" s="167"/>
      <c r="BT66" s="167"/>
      <c r="BU66" s="167"/>
      <c r="BV66" s="167"/>
      <c r="BW66" s="167"/>
      <c r="BX66" s="167"/>
      <c r="BY66" s="167"/>
      <c r="BZ66" s="167"/>
      <c r="CA66" s="167"/>
      <c r="CB66" s="167"/>
      <c r="CC66" s="167"/>
      <c r="CD66" s="167"/>
      <c r="CE66" s="167"/>
      <c r="CF66" s="167"/>
      <c r="CG66" s="167"/>
      <c r="CH66" s="167"/>
      <c r="CI66" s="167"/>
      <c r="CJ66" s="167"/>
      <c r="CK66" s="167"/>
      <c r="CL66" s="167"/>
      <c r="CM66" s="167"/>
      <c r="CN66" s="167"/>
      <c r="CO66" s="167"/>
      <c r="CP66" s="167"/>
      <c r="CQ66" s="167"/>
      <c r="CR66" s="167"/>
      <c r="CS66" s="167"/>
      <c r="CT66" s="167"/>
      <c r="CU66" s="167"/>
      <c r="CV66" s="167"/>
      <c r="CW66" s="167"/>
      <c r="CX66" s="167"/>
      <c r="CY66" s="167"/>
      <c r="CZ66" s="167"/>
      <c r="DA66" s="167"/>
      <c r="DB66" s="167"/>
      <c r="DC66" s="167"/>
      <c r="DD66" s="167"/>
      <c r="DE66" s="167"/>
      <c r="DF66" s="167"/>
      <c r="DG66" s="167"/>
      <c r="DH66" s="167"/>
      <c r="DI66" s="167"/>
      <c r="DJ66" s="167"/>
      <c r="DK66" s="167"/>
      <c r="DL66" s="167"/>
      <c r="DM66" s="167"/>
      <c r="DN66" s="167"/>
      <c r="DO66" s="167"/>
      <c r="DP66" s="167"/>
      <c r="DQ66" s="167"/>
      <c r="DR66" s="167"/>
      <c r="DS66" s="167"/>
      <c r="DT66" s="167"/>
      <c r="DU66" s="167"/>
      <c r="DV66" s="167"/>
      <c r="DW66" s="167"/>
      <c r="DX66" s="167"/>
      <c r="DY66" s="167"/>
      <c r="DZ66" s="167"/>
      <c r="EA66" s="167"/>
      <c r="EB66" s="202"/>
    </row>
    <row r="67" spans="1:132" s="59" customFormat="1" ht="200.1" customHeight="1">
      <c r="A67" s="49" t="s">
        <v>1038</v>
      </c>
      <c r="B67" s="50" t="s">
        <v>603</v>
      </c>
      <c r="C67" s="51" t="s">
        <v>468</v>
      </c>
      <c r="D67" s="81" t="s">
        <v>459</v>
      </c>
      <c r="E67" s="81" t="s">
        <v>863</v>
      </c>
      <c r="F67" s="51" t="s">
        <v>475</v>
      </c>
      <c r="G67" s="52">
        <v>42522</v>
      </c>
      <c r="H67" s="52">
        <v>43982</v>
      </c>
      <c r="I67" s="51">
        <v>27</v>
      </c>
      <c r="J67" s="51">
        <v>100</v>
      </c>
      <c r="K67" s="51">
        <v>27</v>
      </c>
      <c r="L67" s="54"/>
      <c r="M67" s="51">
        <v>50</v>
      </c>
      <c r="N67" s="62">
        <v>1</v>
      </c>
      <c r="O67" s="206" t="s">
        <v>1099</v>
      </c>
      <c r="P67" s="206" t="s">
        <v>1099</v>
      </c>
      <c r="Q67" s="208" t="s">
        <v>1234</v>
      </c>
      <c r="R67" s="206" t="s">
        <v>1207</v>
      </c>
      <c r="S67" s="206" t="s">
        <v>1207</v>
      </c>
      <c r="T67" s="209" t="s">
        <v>1235</v>
      </c>
      <c r="U67" s="585" t="s">
        <v>1236</v>
      </c>
      <c r="V67" s="167"/>
      <c r="W67" s="167"/>
      <c r="X67" s="167"/>
      <c r="Y67" s="167"/>
      <c r="Z67" s="167"/>
      <c r="AA67" s="167"/>
      <c r="AB67" s="167"/>
      <c r="AC67" s="167"/>
      <c r="AD67" s="167"/>
      <c r="AE67" s="167"/>
      <c r="AF67" s="167"/>
      <c r="AG67" s="167"/>
      <c r="AH67" s="167"/>
      <c r="AI67" s="167"/>
      <c r="AJ67" s="167"/>
      <c r="AK67" s="167"/>
      <c r="AL67" s="167"/>
      <c r="AM67" s="167"/>
      <c r="AN67" s="167"/>
      <c r="AO67" s="167"/>
      <c r="AP67" s="167"/>
      <c r="AQ67" s="167"/>
      <c r="AR67" s="167"/>
      <c r="AS67" s="167"/>
      <c r="AT67" s="167"/>
      <c r="AU67" s="167"/>
      <c r="AV67" s="167"/>
      <c r="AW67" s="167"/>
      <c r="AX67" s="167"/>
      <c r="AY67" s="167"/>
      <c r="AZ67" s="167"/>
      <c r="BA67" s="167"/>
      <c r="BB67" s="167"/>
      <c r="BC67" s="167"/>
      <c r="BD67" s="167"/>
      <c r="BE67" s="167"/>
      <c r="BF67" s="167"/>
      <c r="BG67" s="167"/>
      <c r="BH67" s="167"/>
      <c r="BI67" s="167"/>
      <c r="BJ67" s="167"/>
      <c r="BK67" s="167"/>
      <c r="BL67" s="167"/>
      <c r="BM67" s="167"/>
      <c r="BN67" s="167"/>
      <c r="BO67" s="167"/>
      <c r="BP67" s="167"/>
      <c r="BQ67" s="167"/>
      <c r="BR67" s="167"/>
      <c r="BS67" s="167"/>
      <c r="BT67" s="167"/>
      <c r="BU67" s="167"/>
      <c r="BV67" s="167"/>
      <c r="BW67" s="167"/>
      <c r="BX67" s="167"/>
      <c r="BY67" s="167"/>
      <c r="BZ67" s="167"/>
      <c r="CA67" s="167"/>
      <c r="CB67" s="167"/>
      <c r="CC67" s="167"/>
      <c r="CD67" s="167"/>
      <c r="CE67" s="167"/>
      <c r="CF67" s="167"/>
      <c r="CG67" s="167"/>
      <c r="CH67" s="167"/>
      <c r="CI67" s="167"/>
      <c r="CJ67" s="167"/>
      <c r="CK67" s="167"/>
      <c r="CL67" s="167"/>
      <c r="CM67" s="167"/>
      <c r="CN67" s="167"/>
      <c r="CO67" s="167"/>
      <c r="CP67" s="167"/>
      <c r="CQ67" s="167"/>
      <c r="CR67" s="167"/>
      <c r="CS67" s="167"/>
      <c r="CT67" s="167"/>
      <c r="CU67" s="167"/>
      <c r="CV67" s="167"/>
      <c r="CW67" s="167"/>
      <c r="CX67" s="167"/>
      <c r="CY67" s="167"/>
      <c r="CZ67" s="167"/>
      <c r="DA67" s="167"/>
      <c r="DB67" s="167"/>
      <c r="DC67" s="167"/>
      <c r="DD67" s="167"/>
      <c r="DE67" s="167"/>
      <c r="DF67" s="167"/>
      <c r="DG67" s="167"/>
      <c r="DH67" s="167"/>
      <c r="DI67" s="167"/>
      <c r="DJ67" s="167"/>
      <c r="DK67" s="167"/>
      <c r="DL67" s="167"/>
      <c r="DM67" s="167"/>
      <c r="DN67" s="167"/>
      <c r="DO67" s="167"/>
      <c r="DP67" s="167"/>
      <c r="DQ67" s="167"/>
      <c r="DR67" s="167"/>
      <c r="DS67" s="167"/>
      <c r="DT67" s="167"/>
      <c r="DU67" s="167"/>
      <c r="DV67" s="167"/>
      <c r="DW67" s="167"/>
      <c r="DX67" s="167"/>
      <c r="DY67" s="167"/>
      <c r="DZ67" s="167"/>
      <c r="EA67" s="167"/>
      <c r="EB67" s="202"/>
    </row>
    <row r="68" spans="1:132" s="59" customFormat="1" ht="200.1" customHeight="1">
      <c r="A68" s="49" t="s">
        <v>1039</v>
      </c>
      <c r="B68" s="50" t="s">
        <v>603</v>
      </c>
      <c r="C68" s="51" t="s">
        <v>468</v>
      </c>
      <c r="D68" s="81" t="s">
        <v>459</v>
      </c>
      <c r="E68" s="81" t="s">
        <v>864</v>
      </c>
      <c r="F68" s="51" t="s">
        <v>475</v>
      </c>
      <c r="G68" s="52">
        <v>42522</v>
      </c>
      <c r="H68" s="52">
        <v>43982</v>
      </c>
      <c r="I68" s="51">
        <v>26</v>
      </c>
      <c r="J68" s="51">
        <v>100</v>
      </c>
      <c r="K68" s="51">
        <v>50</v>
      </c>
      <c r="L68" s="54">
        <v>1</v>
      </c>
      <c r="M68" s="51">
        <v>40</v>
      </c>
      <c r="N68" s="62">
        <v>1.6</v>
      </c>
      <c r="O68" s="206" t="s">
        <v>1099</v>
      </c>
      <c r="P68" s="206" t="s">
        <v>1099</v>
      </c>
      <c r="Q68" s="208" t="s">
        <v>1234</v>
      </c>
      <c r="R68" s="206" t="s">
        <v>1207</v>
      </c>
      <c r="S68" s="206" t="s">
        <v>1207</v>
      </c>
      <c r="T68" s="209" t="s">
        <v>1235</v>
      </c>
      <c r="U68" s="586"/>
      <c r="V68" s="167"/>
      <c r="W68" s="167"/>
      <c r="X68" s="167"/>
      <c r="Y68" s="167"/>
      <c r="Z68" s="167"/>
      <c r="AA68" s="167"/>
      <c r="AB68" s="167"/>
      <c r="AC68" s="167"/>
      <c r="AD68" s="167"/>
      <c r="AE68" s="167"/>
      <c r="AF68" s="167"/>
      <c r="AG68" s="167"/>
      <c r="AH68" s="167"/>
      <c r="AI68" s="167"/>
      <c r="AJ68" s="167"/>
      <c r="AK68" s="167"/>
      <c r="AL68" s="167"/>
      <c r="AM68" s="167"/>
      <c r="AN68" s="167"/>
      <c r="AO68" s="167"/>
      <c r="AP68" s="167"/>
      <c r="AQ68" s="167"/>
      <c r="AR68" s="167"/>
      <c r="AS68" s="167"/>
      <c r="AT68" s="167"/>
      <c r="AU68" s="167"/>
      <c r="AV68" s="167"/>
      <c r="AW68" s="167"/>
      <c r="AX68" s="167"/>
      <c r="AY68" s="167"/>
      <c r="AZ68" s="167"/>
      <c r="BA68" s="167"/>
      <c r="BB68" s="167"/>
      <c r="BC68" s="167"/>
      <c r="BD68" s="167"/>
      <c r="BE68" s="167"/>
      <c r="BF68" s="167"/>
      <c r="BG68" s="167"/>
      <c r="BH68" s="167"/>
      <c r="BI68" s="167"/>
      <c r="BJ68" s="167"/>
      <c r="BK68" s="167"/>
      <c r="BL68" s="167"/>
      <c r="BM68" s="167"/>
      <c r="BN68" s="167"/>
      <c r="BO68" s="167"/>
      <c r="BP68" s="167"/>
      <c r="BQ68" s="167"/>
      <c r="BR68" s="167"/>
      <c r="BS68" s="167"/>
      <c r="BT68" s="167"/>
      <c r="BU68" s="167"/>
      <c r="BV68" s="167"/>
      <c r="BW68" s="167"/>
      <c r="BX68" s="167"/>
      <c r="BY68" s="167"/>
      <c r="BZ68" s="167"/>
      <c r="CA68" s="167"/>
      <c r="CB68" s="167"/>
      <c r="CC68" s="167"/>
      <c r="CD68" s="167"/>
      <c r="CE68" s="167"/>
      <c r="CF68" s="167"/>
      <c r="CG68" s="167"/>
      <c r="CH68" s="167"/>
      <c r="CI68" s="167"/>
      <c r="CJ68" s="167"/>
      <c r="CK68" s="167"/>
      <c r="CL68" s="167"/>
      <c r="CM68" s="167"/>
      <c r="CN68" s="167"/>
      <c r="CO68" s="167"/>
      <c r="CP68" s="167"/>
      <c r="CQ68" s="167"/>
      <c r="CR68" s="167"/>
      <c r="CS68" s="167"/>
      <c r="CT68" s="167"/>
      <c r="CU68" s="167"/>
      <c r="CV68" s="167"/>
      <c r="CW68" s="167"/>
      <c r="CX68" s="167"/>
      <c r="CY68" s="167"/>
      <c r="CZ68" s="167"/>
      <c r="DA68" s="167"/>
      <c r="DB68" s="167"/>
      <c r="DC68" s="167"/>
      <c r="DD68" s="167"/>
      <c r="DE68" s="167"/>
      <c r="DF68" s="167"/>
      <c r="DG68" s="167"/>
      <c r="DH68" s="167"/>
      <c r="DI68" s="167"/>
      <c r="DJ68" s="167"/>
      <c r="DK68" s="167"/>
      <c r="DL68" s="167"/>
      <c r="DM68" s="167"/>
      <c r="DN68" s="167"/>
      <c r="DO68" s="167"/>
      <c r="DP68" s="167"/>
      <c r="DQ68" s="167"/>
      <c r="DR68" s="167"/>
      <c r="DS68" s="167"/>
      <c r="DT68" s="167"/>
      <c r="DU68" s="167"/>
      <c r="DV68" s="167"/>
      <c r="DW68" s="167"/>
      <c r="DX68" s="167"/>
      <c r="DY68" s="167"/>
      <c r="DZ68" s="167"/>
      <c r="EA68" s="167"/>
      <c r="EB68" s="202"/>
    </row>
    <row r="69" spans="1:132" s="59" customFormat="1" ht="200.1" customHeight="1">
      <c r="A69" s="49" t="s">
        <v>1040</v>
      </c>
      <c r="B69" s="50" t="s">
        <v>603</v>
      </c>
      <c r="C69" s="51" t="s">
        <v>468</v>
      </c>
      <c r="D69" s="81" t="s">
        <v>459</v>
      </c>
      <c r="E69" s="81" t="s">
        <v>865</v>
      </c>
      <c r="F69" s="51" t="s">
        <v>475</v>
      </c>
      <c r="G69" s="52">
        <v>42522</v>
      </c>
      <c r="H69" s="52">
        <v>43982</v>
      </c>
      <c r="I69" s="51">
        <v>11</v>
      </c>
      <c r="J69" s="51">
        <v>100</v>
      </c>
      <c r="K69" s="51">
        <v>20</v>
      </c>
      <c r="L69" s="54">
        <v>1</v>
      </c>
      <c r="M69" s="51">
        <v>14</v>
      </c>
      <c r="N69" s="62">
        <v>1.4</v>
      </c>
      <c r="O69" s="206" t="s">
        <v>1099</v>
      </c>
      <c r="P69" s="206" t="s">
        <v>1099</v>
      </c>
      <c r="Q69" s="208" t="s">
        <v>1234</v>
      </c>
      <c r="R69" s="206" t="s">
        <v>1207</v>
      </c>
      <c r="S69" s="206" t="s">
        <v>1207</v>
      </c>
      <c r="T69" s="209" t="s">
        <v>1235</v>
      </c>
      <c r="U69" s="586"/>
      <c r="V69" s="167"/>
      <c r="W69" s="167"/>
      <c r="X69" s="167"/>
      <c r="Y69" s="167"/>
      <c r="Z69" s="167"/>
      <c r="AA69" s="167"/>
      <c r="AB69" s="167"/>
      <c r="AC69" s="167"/>
      <c r="AD69" s="167"/>
      <c r="AE69" s="167"/>
      <c r="AF69" s="167"/>
      <c r="AG69" s="167"/>
      <c r="AH69" s="167"/>
      <c r="AI69" s="167"/>
      <c r="AJ69" s="167"/>
      <c r="AK69" s="167"/>
      <c r="AL69" s="167"/>
      <c r="AM69" s="167"/>
      <c r="AN69" s="167"/>
      <c r="AO69" s="167"/>
      <c r="AP69" s="167"/>
      <c r="AQ69" s="167"/>
      <c r="AR69" s="167"/>
      <c r="AS69" s="167"/>
      <c r="AT69" s="167"/>
      <c r="AU69" s="167"/>
      <c r="AV69" s="167"/>
      <c r="AW69" s="167"/>
      <c r="AX69" s="167"/>
      <c r="AY69" s="167"/>
      <c r="AZ69" s="167"/>
      <c r="BA69" s="167"/>
      <c r="BB69" s="167"/>
      <c r="BC69" s="167"/>
      <c r="BD69" s="167"/>
      <c r="BE69" s="167"/>
      <c r="BF69" s="167"/>
      <c r="BG69" s="167"/>
      <c r="BH69" s="167"/>
      <c r="BI69" s="167"/>
      <c r="BJ69" s="167"/>
      <c r="BK69" s="167"/>
      <c r="BL69" s="167"/>
      <c r="BM69" s="167"/>
      <c r="BN69" s="167"/>
      <c r="BO69" s="167"/>
      <c r="BP69" s="167"/>
      <c r="BQ69" s="167"/>
      <c r="BR69" s="167"/>
      <c r="BS69" s="167"/>
      <c r="BT69" s="167"/>
      <c r="BU69" s="167"/>
      <c r="BV69" s="167"/>
      <c r="BW69" s="167"/>
      <c r="BX69" s="167"/>
      <c r="BY69" s="167"/>
      <c r="BZ69" s="167"/>
      <c r="CA69" s="167"/>
      <c r="CB69" s="167"/>
      <c r="CC69" s="167"/>
      <c r="CD69" s="167"/>
      <c r="CE69" s="167"/>
      <c r="CF69" s="167"/>
      <c r="CG69" s="167"/>
      <c r="CH69" s="167"/>
      <c r="CI69" s="167"/>
      <c r="CJ69" s="167"/>
      <c r="CK69" s="167"/>
      <c r="CL69" s="167"/>
      <c r="CM69" s="167"/>
      <c r="CN69" s="167"/>
      <c r="CO69" s="167"/>
      <c r="CP69" s="167"/>
      <c r="CQ69" s="167"/>
      <c r="CR69" s="167"/>
      <c r="CS69" s="167"/>
      <c r="CT69" s="167"/>
      <c r="CU69" s="167"/>
      <c r="CV69" s="167"/>
      <c r="CW69" s="167"/>
      <c r="CX69" s="167"/>
      <c r="CY69" s="167"/>
      <c r="CZ69" s="167"/>
      <c r="DA69" s="167"/>
      <c r="DB69" s="167"/>
      <c r="DC69" s="167"/>
      <c r="DD69" s="167"/>
      <c r="DE69" s="167"/>
      <c r="DF69" s="167"/>
      <c r="DG69" s="167"/>
      <c r="DH69" s="167"/>
      <c r="DI69" s="167"/>
      <c r="DJ69" s="167"/>
      <c r="DK69" s="167"/>
      <c r="DL69" s="167"/>
      <c r="DM69" s="167"/>
      <c r="DN69" s="167"/>
      <c r="DO69" s="167"/>
      <c r="DP69" s="167"/>
      <c r="DQ69" s="167"/>
      <c r="DR69" s="167"/>
      <c r="DS69" s="167"/>
      <c r="DT69" s="167"/>
      <c r="DU69" s="167"/>
      <c r="DV69" s="167"/>
      <c r="DW69" s="167"/>
      <c r="DX69" s="167"/>
      <c r="DY69" s="167"/>
      <c r="DZ69" s="167"/>
      <c r="EA69" s="167"/>
      <c r="EB69" s="202"/>
    </row>
    <row r="70" spans="1:132" s="59" customFormat="1" ht="200.1" customHeight="1">
      <c r="A70" s="49" t="s">
        <v>1041</v>
      </c>
      <c r="B70" s="50" t="s">
        <v>603</v>
      </c>
      <c r="C70" s="51" t="s">
        <v>468</v>
      </c>
      <c r="D70" s="81" t="s">
        <v>459</v>
      </c>
      <c r="E70" s="81" t="s">
        <v>866</v>
      </c>
      <c r="F70" s="51" t="s">
        <v>475</v>
      </c>
      <c r="G70" s="52">
        <v>42522</v>
      </c>
      <c r="H70" s="52">
        <v>43982</v>
      </c>
      <c r="I70" s="51">
        <v>14</v>
      </c>
      <c r="J70" s="51">
        <v>100</v>
      </c>
      <c r="K70" s="51">
        <v>15</v>
      </c>
      <c r="L70" s="54">
        <v>1</v>
      </c>
      <c r="M70" s="51">
        <v>14</v>
      </c>
      <c r="N70" s="62">
        <v>1.4</v>
      </c>
      <c r="O70" s="206" t="s">
        <v>1099</v>
      </c>
      <c r="P70" s="206" t="s">
        <v>1099</v>
      </c>
      <c r="Q70" s="208" t="s">
        <v>1234</v>
      </c>
      <c r="R70" s="206" t="s">
        <v>1207</v>
      </c>
      <c r="S70" s="206" t="s">
        <v>1207</v>
      </c>
      <c r="T70" s="209" t="s">
        <v>1235</v>
      </c>
      <c r="U70" s="587"/>
      <c r="V70" s="167"/>
      <c r="W70" s="167"/>
      <c r="X70" s="167"/>
      <c r="Y70" s="167"/>
      <c r="Z70" s="167"/>
      <c r="AA70" s="167"/>
      <c r="AB70" s="167"/>
      <c r="AC70" s="167"/>
      <c r="AD70" s="167"/>
      <c r="AE70" s="167"/>
      <c r="AF70" s="167"/>
      <c r="AG70" s="167"/>
      <c r="AH70" s="167"/>
      <c r="AI70" s="167"/>
      <c r="AJ70" s="167"/>
      <c r="AK70" s="167"/>
      <c r="AL70" s="167"/>
      <c r="AM70" s="167"/>
      <c r="AN70" s="167"/>
      <c r="AO70" s="167"/>
      <c r="AP70" s="167"/>
      <c r="AQ70" s="167"/>
      <c r="AR70" s="167"/>
      <c r="AS70" s="167"/>
      <c r="AT70" s="167"/>
      <c r="AU70" s="167"/>
      <c r="AV70" s="167"/>
      <c r="AW70" s="167"/>
      <c r="AX70" s="167"/>
      <c r="AY70" s="167"/>
      <c r="AZ70" s="167"/>
      <c r="BA70" s="167"/>
      <c r="BB70" s="167"/>
      <c r="BC70" s="167"/>
      <c r="BD70" s="167"/>
      <c r="BE70" s="167"/>
      <c r="BF70" s="167"/>
      <c r="BG70" s="167"/>
      <c r="BH70" s="167"/>
      <c r="BI70" s="167"/>
      <c r="BJ70" s="167"/>
      <c r="BK70" s="167"/>
      <c r="BL70" s="167"/>
      <c r="BM70" s="167"/>
      <c r="BN70" s="167"/>
      <c r="BO70" s="167"/>
      <c r="BP70" s="167"/>
      <c r="BQ70" s="167"/>
      <c r="BR70" s="167"/>
      <c r="BS70" s="167"/>
      <c r="BT70" s="167"/>
      <c r="BU70" s="167"/>
      <c r="BV70" s="167"/>
      <c r="BW70" s="167"/>
      <c r="BX70" s="167"/>
      <c r="BY70" s="167"/>
      <c r="BZ70" s="167"/>
      <c r="CA70" s="167"/>
      <c r="CB70" s="167"/>
      <c r="CC70" s="167"/>
      <c r="CD70" s="167"/>
      <c r="CE70" s="167"/>
      <c r="CF70" s="167"/>
      <c r="CG70" s="167"/>
      <c r="CH70" s="167"/>
      <c r="CI70" s="167"/>
      <c r="CJ70" s="167"/>
      <c r="CK70" s="167"/>
      <c r="CL70" s="167"/>
      <c r="CM70" s="167"/>
      <c r="CN70" s="167"/>
      <c r="CO70" s="167"/>
      <c r="CP70" s="167"/>
      <c r="CQ70" s="167"/>
      <c r="CR70" s="167"/>
      <c r="CS70" s="167"/>
      <c r="CT70" s="167"/>
      <c r="CU70" s="167"/>
      <c r="CV70" s="167"/>
      <c r="CW70" s="167"/>
      <c r="CX70" s="167"/>
      <c r="CY70" s="167"/>
      <c r="CZ70" s="167"/>
      <c r="DA70" s="167"/>
      <c r="DB70" s="167"/>
      <c r="DC70" s="167"/>
      <c r="DD70" s="167"/>
      <c r="DE70" s="167"/>
      <c r="DF70" s="167"/>
      <c r="DG70" s="167"/>
      <c r="DH70" s="167"/>
      <c r="DI70" s="167"/>
      <c r="DJ70" s="167"/>
      <c r="DK70" s="167"/>
      <c r="DL70" s="167"/>
      <c r="DM70" s="167"/>
      <c r="DN70" s="167"/>
      <c r="DO70" s="167"/>
      <c r="DP70" s="167"/>
      <c r="DQ70" s="167"/>
      <c r="DR70" s="167"/>
      <c r="DS70" s="167"/>
      <c r="DT70" s="167"/>
      <c r="DU70" s="167"/>
      <c r="DV70" s="167"/>
      <c r="DW70" s="167"/>
      <c r="DX70" s="167"/>
      <c r="DY70" s="167"/>
      <c r="DZ70" s="167"/>
      <c r="EA70" s="167"/>
      <c r="EB70" s="202"/>
    </row>
    <row r="71" spans="1:132" s="59" customFormat="1" ht="200.1" customHeight="1">
      <c r="A71" s="49" t="s">
        <v>1042</v>
      </c>
      <c r="B71" s="50" t="s">
        <v>603</v>
      </c>
      <c r="C71" s="51" t="s">
        <v>468</v>
      </c>
      <c r="D71" s="81" t="s">
        <v>459</v>
      </c>
      <c r="E71" s="81" t="s">
        <v>867</v>
      </c>
      <c r="F71" s="51" t="s">
        <v>475</v>
      </c>
      <c r="G71" s="52">
        <v>42522</v>
      </c>
      <c r="H71" s="52">
        <v>43981</v>
      </c>
      <c r="I71" s="51">
        <v>12.5</v>
      </c>
      <c r="J71" s="51">
        <v>100</v>
      </c>
      <c r="K71" s="67">
        <v>0.125</v>
      </c>
      <c r="L71" s="67">
        <v>1</v>
      </c>
      <c r="M71" s="67">
        <v>0.125</v>
      </c>
      <c r="N71" s="62">
        <v>1</v>
      </c>
      <c r="O71" s="206" t="s">
        <v>1099</v>
      </c>
      <c r="P71" s="206" t="s">
        <v>1099</v>
      </c>
      <c r="Q71" s="207" t="s">
        <v>1237</v>
      </c>
      <c r="R71" s="206" t="s">
        <v>1099</v>
      </c>
      <c r="S71" s="206" t="s">
        <v>1099</v>
      </c>
      <c r="T71" s="246" t="s">
        <v>1238</v>
      </c>
      <c r="U71" s="588" t="s">
        <v>1239</v>
      </c>
      <c r="V71" s="167"/>
      <c r="W71" s="167"/>
      <c r="X71" s="167"/>
      <c r="Y71" s="167"/>
      <c r="Z71" s="167"/>
      <c r="AA71" s="167"/>
      <c r="AB71" s="167"/>
      <c r="AC71" s="167"/>
      <c r="AD71" s="167"/>
      <c r="AE71" s="167"/>
      <c r="AF71" s="167"/>
      <c r="AG71" s="167"/>
      <c r="AH71" s="167"/>
      <c r="AI71" s="167"/>
      <c r="AJ71" s="167"/>
      <c r="AK71" s="167"/>
      <c r="AL71" s="167"/>
      <c r="AM71" s="167"/>
      <c r="AN71" s="167"/>
      <c r="AO71" s="167"/>
      <c r="AP71" s="167"/>
      <c r="AQ71" s="167"/>
      <c r="AR71" s="167"/>
      <c r="AS71" s="167"/>
      <c r="AT71" s="167"/>
      <c r="AU71" s="167"/>
      <c r="AV71" s="167"/>
      <c r="AW71" s="167"/>
      <c r="AX71" s="167"/>
      <c r="AY71" s="167"/>
      <c r="AZ71" s="167"/>
      <c r="BA71" s="167"/>
      <c r="BB71" s="167"/>
      <c r="BC71" s="167"/>
      <c r="BD71" s="167"/>
      <c r="BE71" s="167"/>
      <c r="BF71" s="167"/>
      <c r="BG71" s="167"/>
      <c r="BH71" s="167"/>
      <c r="BI71" s="167"/>
      <c r="BJ71" s="167"/>
      <c r="BK71" s="167"/>
      <c r="BL71" s="167"/>
      <c r="BM71" s="167"/>
      <c r="BN71" s="167"/>
      <c r="BO71" s="167"/>
      <c r="BP71" s="167"/>
      <c r="BQ71" s="167"/>
      <c r="BR71" s="167"/>
      <c r="BS71" s="167"/>
      <c r="BT71" s="167"/>
      <c r="BU71" s="167"/>
      <c r="BV71" s="167"/>
      <c r="BW71" s="167"/>
      <c r="BX71" s="167"/>
      <c r="BY71" s="167"/>
      <c r="BZ71" s="167"/>
      <c r="CA71" s="167"/>
      <c r="CB71" s="167"/>
      <c r="CC71" s="167"/>
      <c r="CD71" s="167"/>
      <c r="CE71" s="167"/>
      <c r="CF71" s="167"/>
      <c r="CG71" s="167"/>
      <c r="CH71" s="167"/>
      <c r="CI71" s="167"/>
      <c r="CJ71" s="167"/>
      <c r="CK71" s="167"/>
      <c r="CL71" s="167"/>
      <c r="CM71" s="167"/>
      <c r="CN71" s="167"/>
      <c r="CO71" s="167"/>
      <c r="CP71" s="167"/>
      <c r="CQ71" s="167"/>
      <c r="CR71" s="167"/>
      <c r="CS71" s="167"/>
      <c r="CT71" s="167"/>
      <c r="CU71" s="167"/>
      <c r="CV71" s="167"/>
      <c r="CW71" s="167"/>
      <c r="CX71" s="167"/>
      <c r="CY71" s="167"/>
      <c r="CZ71" s="167"/>
      <c r="DA71" s="167"/>
      <c r="DB71" s="167"/>
      <c r="DC71" s="167"/>
      <c r="DD71" s="167"/>
      <c r="DE71" s="167"/>
      <c r="DF71" s="167"/>
      <c r="DG71" s="167"/>
      <c r="DH71" s="167"/>
      <c r="DI71" s="167"/>
      <c r="DJ71" s="167"/>
      <c r="DK71" s="167"/>
      <c r="DL71" s="167"/>
      <c r="DM71" s="167"/>
      <c r="DN71" s="167"/>
      <c r="DO71" s="167"/>
      <c r="DP71" s="167"/>
      <c r="DQ71" s="167"/>
      <c r="DR71" s="167"/>
      <c r="DS71" s="167"/>
      <c r="DT71" s="167"/>
      <c r="DU71" s="167"/>
      <c r="DV71" s="167"/>
      <c r="DW71" s="167"/>
      <c r="DX71" s="167"/>
      <c r="DY71" s="167"/>
      <c r="DZ71" s="167"/>
      <c r="EA71" s="167"/>
      <c r="EB71" s="202"/>
    </row>
    <row r="72" spans="1:132" s="59" customFormat="1" ht="200.1" customHeight="1">
      <c r="A72" s="49" t="s">
        <v>1043</v>
      </c>
      <c r="B72" s="50" t="s">
        <v>603</v>
      </c>
      <c r="C72" s="51" t="s">
        <v>468</v>
      </c>
      <c r="D72" s="81" t="s">
        <v>459</v>
      </c>
      <c r="E72" s="81" t="s">
        <v>868</v>
      </c>
      <c r="F72" s="51" t="s">
        <v>475</v>
      </c>
      <c r="G72" s="52">
        <v>42522</v>
      </c>
      <c r="H72" s="52">
        <v>43981</v>
      </c>
      <c r="I72" s="51">
        <v>100</v>
      </c>
      <c r="J72" s="51">
        <v>100</v>
      </c>
      <c r="K72" s="54">
        <v>1</v>
      </c>
      <c r="L72" s="54">
        <v>1</v>
      </c>
      <c r="M72" s="54">
        <v>1</v>
      </c>
      <c r="N72" s="62">
        <v>1</v>
      </c>
      <c r="O72" s="206" t="s">
        <v>1099</v>
      </c>
      <c r="P72" s="206" t="s">
        <v>1099</v>
      </c>
      <c r="Q72" s="207" t="s">
        <v>1237</v>
      </c>
      <c r="R72" s="206" t="s">
        <v>1099</v>
      </c>
      <c r="S72" s="206" t="s">
        <v>1099</v>
      </c>
      <c r="T72" s="246" t="s">
        <v>1238</v>
      </c>
      <c r="U72" s="589"/>
      <c r="V72" s="167"/>
      <c r="W72" s="167"/>
      <c r="X72" s="167"/>
      <c r="Y72" s="167"/>
      <c r="Z72" s="167"/>
      <c r="AA72" s="167"/>
      <c r="AB72" s="167"/>
      <c r="AC72" s="167"/>
      <c r="AD72" s="167"/>
      <c r="AE72" s="167"/>
      <c r="AF72" s="167"/>
      <c r="AG72" s="167"/>
      <c r="AH72" s="167"/>
      <c r="AI72" s="167"/>
      <c r="AJ72" s="167"/>
      <c r="AK72" s="167"/>
      <c r="AL72" s="167"/>
      <c r="AM72" s="167"/>
      <c r="AN72" s="167"/>
      <c r="AO72" s="167"/>
      <c r="AP72" s="167"/>
      <c r="AQ72" s="167"/>
      <c r="AR72" s="167"/>
      <c r="AS72" s="167"/>
      <c r="AT72" s="167"/>
      <c r="AU72" s="167"/>
      <c r="AV72" s="167"/>
      <c r="AW72" s="167"/>
      <c r="AX72" s="167"/>
      <c r="AY72" s="167"/>
      <c r="AZ72" s="167"/>
      <c r="BA72" s="167"/>
      <c r="BB72" s="167"/>
      <c r="BC72" s="167"/>
      <c r="BD72" s="167"/>
      <c r="BE72" s="167"/>
      <c r="BF72" s="167"/>
      <c r="BG72" s="167"/>
      <c r="BH72" s="167"/>
      <c r="BI72" s="167"/>
      <c r="BJ72" s="167"/>
      <c r="BK72" s="167"/>
      <c r="BL72" s="167"/>
      <c r="BM72" s="167"/>
      <c r="BN72" s="167"/>
      <c r="BO72" s="167"/>
      <c r="BP72" s="167"/>
      <c r="BQ72" s="167"/>
      <c r="BR72" s="167"/>
      <c r="BS72" s="167"/>
      <c r="BT72" s="167"/>
      <c r="BU72" s="167"/>
      <c r="BV72" s="167"/>
      <c r="BW72" s="167"/>
      <c r="BX72" s="167"/>
      <c r="BY72" s="167"/>
      <c r="BZ72" s="167"/>
      <c r="CA72" s="167"/>
      <c r="CB72" s="167"/>
      <c r="CC72" s="167"/>
      <c r="CD72" s="167"/>
      <c r="CE72" s="167"/>
      <c r="CF72" s="167"/>
      <c r="CG72" s="167"/>
      <c r="CH72" s="167"/>
      <c r="CI72" s="167"/>
      <c r="CJ72" s="167"/>
      <c r="CK72" s="167"/>
      <c r="CL72" s="167"/>
      <c r="CM72" s="167"/>
      <c r="CN72" s="167"/>
      <c r="CO72" s="167"/>
      <c r="CP72" s="167"/>
      <c r="CQ72" s="167"/>
      <c r="CR72" s="167"/>
      <c r="CS72" s="167"/>
      <c r="CT72" s="167"/>
      <c r="CU72" s="167"/>
      <c r="CV72" s="167"/>
      <c r="CW72" s="167"/>
      <c r="CX72" s="167"/>
      <c r="CY72" s="167"/>
      <c r="CZ72" s="167"/>
      <c r="DA72" s="167"/>
      <c r="DB72" s="167"/>
      <c r="DC72" s="167"/>
      <c r="DD72" s="167"/>
      <c r="DE72" s="167"/>
      <c r="DF72" s="167"/>
      <c r="DG72" s="167"/>
      <c r="DH72" s="167"/>
      <c r="DI72" s="167"/>
      <c r="DJ72" s="167"/>
      <c r="DK72" s="167"/>
      <c r="DL72" s="167"/>
      <c r="DM72" s="167"/>
      <c r="DN72" s="167"/>
      <c r="DO72" s="167"/>
      <c r="DP72" s="167"/>
      <c r="DQ72" s="167"/>
      <c r="DR72" s="167"/>
      <c r="DS72" s="167"/>
      <c r="DT72" s="167"/>
      <c r="DU72" s="167"/>
      <c r="DV72" s="167"/>
      <c r="DW72" s="167"/>
      <c r="DX72" s="167"/>
      <c r="DY72" s="167"/>
      <c r="DZ72" s="167"/>
      <c r="EA72" s="167"/>
      <c r="EB72" s="202"/>
    </row>
    <row r="73" spans="1:132" s="59" customFormat="1" ht="200.1" customHeight="1">
      <c r="A73" s="49" t="s">
        <v>1020</v>
      </c>
      <c r="B73" s="81" t="s">
        <v>603</v>
      </c>
      <c r="C73" s="51" t="s">
        <v>468</v>
      </c>
      <c r="D73" s="81" t="s">
        <v>933</v>
      </c>
      <c r="E73" s="81" t="s">
        <v>934</v>
      </c>
      <c r="F73" s="51" t="s">
        <v>476</v>
      </c>
      <c r="G73" s="52">
        <v>42856</v>
      </c>
      <c r="H73" s="52">
        <v>43982</v>
      </c>
      <c r="I73" s="51">
        <v>1</v>
      </c>
      <c r="J73" s="62">
        <v>1</v>
      </c>
      <c r="K73" s="51">
        <v>1</v>
      </c>
      <c r="L73" s="62">
        <v>1</v>
      </c>
      <c r="M73" s="51">
        <v>1</v>
      </c>
      <c r="N73" s="62">
        <v>1</v>
      </c>
      <c r="O73" s="266" t="s">
        <v>1099</v>
      </c>
      <c r="P73" s="266" t="s">
        <v>1099</v>
      </c>
      <c r="Q73" s="266" t="s">
        <v>1343</v>
      </c>
      <c r="R73" s="266" t="s">
        <v>1101</v>
      </c>
      <c r="S73" s="266" t="s">
        <v>1101</v>
      </c>
      <c r="T73" s="266" t="s">
        <v>888</v>
      </c>
      <c r="U73" s="267" t="s">
        <v>1344</v>
      </c>
      <c r="V73" s="167"/>
      <c r="W73" s="167"/>
      <c r="X73" s="167"/>
      <c r="Y73" s="167"/>
      <c r="Z73" s="167"/>
      <c r="AA73" s="167"/>
      <c r="AB73" s="167"/>
      <c r="AC73" s="167"/>
      <c r="AD73" s="167"/>
      <c r="AE73" s="167"/>
      <c r="AF73" s="167"/>
      <c r="AG73" s="167"/>
      <c r="AH73" s="167"/>
      <c r="AI73" s="167"/>
      <c r="AJ73" s="167"/>
      <c r="AK73" s="167"/>
      <c r="AL73" s="167"/>
      <c r="AM73" s="167"/>
      <c r="AN73" s="167"/>
      <c r="AO73" s="167"/>
      <c r="AP73" s="167"/>
      <c r="AQ73" s="167"/>
      <c r="AR73" s="167"/>
      <c r="AS73" s="167"/>
      <c r="AT73" s="167"/>
      <c r="AU73" s="167"/>
      <c r="AV73" s="167"/>
      <c r="AW73" s="167"/>
      <c r="AX73" s="167"/>
      <c r="AY73" s="167"/>
      <c r="AZ73" s="167"/>
      <c r="BA73" s="167"/>
      <c r="BB73" s="167"/>
      <c r="BC73" s="167"/>
      <c r="BD73" s="167"/>
      <c r="BE73" s="167"/>
      <c r="BF73" s="167"/>
      <c r="BG73" s="167"/>
      <c r="BH73" s="167"/>
      <c r="BI73" s="167"/>
      <c r="BJ73" s="167"/>
      <c r="BK73" s="167"/>
      <c r="BL73" s="167"/>
      <c r="BM73" s="167"/>
      <c r="BN73" s="167"/>
      <c r="BO73" s="167"/>
      <c r="BP73" s="167"/>
      <c r="BQ73" s="167"/>
      <c r="BR73" s="167"/>
      <c r="BS73" s="167"/>
      <c r="BT73" s="167"/>
      <c r="BU73" s="167"/>
      <c r="BV73" s="167"/>
      <c r="BW73" s="167"/>
      <c r="BX73" s="167"/>
      <c r="BY73" s="167"/>
      <c r="BZ73" s="167"/>
      <c r="CA73" s="167"/>
      <c r="CB73" s="167"/>
      <c r="CC73" s="167"/>
      <c r="CD73" s="167"/>
      <c r="CE73" s="167"/>
      <c r="CF73" s="167"/>
      <c r="CG73" s="167"/>
      <c r="CH73" s="167"/>
      <c r="CI73" s="167"/>
      <c r="CJ73" s="167"/>
      <c r="CK73" s="167"/>
      <c r="CL73" s="167"/>
      <c r="CM73" s="167"/>
      <c r="CN73" s="167"/>
      <c r="CO73" s="167"/>
      <c r="CP73" s="167"/>
      <c r="CQ73" s="167"/>
      <c r="CR73" s="167"/>
      <c r="CS73" s="167"/>
      <c r="CT73" s="167"/>
      <c r="CU73" s="167"/>
      <c r="CV73" s="167"/>
      <c r="CW73" s="167"/>
      <c r="CX73" s="167"/>
      <c r="CY73" s="167"/>
      <c r="CZ73" s="167"/>
      <c r="DA73" s="167"/>
      <c r="DB73" s="167"/>
      <c r="DC73" s="167"/>
      <c r="DD73" s="167"/>
      <c r="DE73" s="167"/>
      <c r="DF73" s="167"/>
      <c r="DG73" s="167"/>
      <c r="DH73" s="167"/>
      <c r="DI73" s="167"/>
      <c r="DJ73" s="167"/>
      <c r="DK73" s="167"/>
      <c r="DL73" s="167"/>
      <c r="DM73" s="167"/>
      <c r="DN73" s="167"/>
      <c r="DO73" s="167"/>
      <c r="DP73" s="167"/>
      <c r="DQ73" s="167"/>
      <c r="DR73" s="167"/>
      <c r="DS73" s="167"/>
      <c r="DT73" s="167"/>
      <c r="DU73" s="167"/>
      <c r="DV73" s="167"/>
      <c r="DW73" s="167"/>
      <c r="DX73" s="167"/>
      <c r="DY73" s="167"/>
      <c r="DZ73" s="167"/>
      <c r="EA73" s="167"/>
      <c r="EB73" s="202"/>
    </row>
    <row r="74" spans="1:132" s="59" customFormat="1" ht="200.1" customHeight="1">
      <c r="A74" s="49" t="s">
        <v>999</v>
      </c>
      <c r="B74" s="50" t="s">
        <v>603</v>
      </c>
      <c r="C74" s="51" t="s">
        <v>468</v>
      </c>
      <c r="D74" s="81" t="s">
        <v>459</v>
      </c>
      <c r="E74" s="81" t="s">
        <v>869</v>
      </c>
      <c r="F74" s="51" t="s">
        <v>462</v>
      </c>
      <c r="G74" s="77">
        <v>42736</v>
      </c>
      <c r="H74" s="77">
        <v>43982</v>
      </c>
      <c r="I74" s="54">
        <v>1</v>
      </c>
      <c r="J74" s="54">
        <v>1</v>
      </c>
      <c r="K74" s="54">
        <v>1</v>
      </c>
      <c r="L74" s="54">
        <v>1</v>
      </c>
      <c r="M74" s="54">
        <v>1</v>
      </c>
      <c r="N74" s="62">
        <v>1</v>
      </c>
      <c r="O74" s="266" t="s">
        <v>1099</v>
      </c>
      <c r="P74" s="266" t="s">
        <v>1099</v>
      </c>
      <c r="Q74" s="266" t="s">
        <v>1415</v>
      </c>
      <c r="R74" s="266" t="s">
        <v>1101</v>
      </c>
      <c r="S74" s="266" t="s">
        <v>777</v>
      </c>
      <c r="T74" s="266" t="s">
        <v>777</v>
      </c>
      <c r="U74" s="266"/>
      <c r="V74" s="167"/>
      <c r="W74" s="167"/>
      <c r="X74" s="167"/>
      <c r="Y74" s="167"/>
      <c r="Z74" s="167"/>
      <c r="AA74" s="167"/>
      <c r="AB74" s="167"/>
      <c r="AC74" s="167"/>
      <c r="AD74" s="167"/>
      <c r="AE74" s="167"/>
      <c r="AF74" s="167"/>
      <c r="AG74" s="167"/>
      <c r="AH74" s="167"/>
      <c r="AI74" s="167"/>
      <c r="AJ74" s="167"/>
      <c r="AK74" s="167"/>
      <c r="AL74" s="167"/>
      <c r="AM74" s="167"/>
      <c r="AN74" s="167"/>
      <c r="AO74" s="167"/>
      <c r="AP74" s="167"/>
      <c r="AQ74" s="167"/>
      <c r="AR74" s="167"/>
      <c r="AS74" s="167"/>
      <c r="AT74" s="167"/>
      <c r="AU74" s="167"/>
      <c r="AV74" s="167"/>
      <c r="AW74" s="167"/>
      <c r="AX74" s="167"/>
      <c r="AY74" s="167"/>
      <c r="AZ74" s="167"/>
      <c r="BA74" s="167"/>
      <c r="BB74" s="167"/>
      <c r="BC74" s="167"/>
      <c r="BD74" s="167"/>
      <c r="BE74" s="167"/>
      <c r="BF74" s="167"/>
      <c r="BG74" s="167"/>
      <c r="BH74" s="167"/>
      <c r="BI74" s="167"/>
      <c r="BJ74" s="167"/>
      <c r="BK74" s="167"/>
      <c r="BL74" s="167"/>
      <c r="BM74" s="167"/>
      <c r="BN74" s="167"/>
      <c r="BO74" s="167"/>
      <c r="BP74" s="167"/>
      <c r="BQ74" s="167"/>
      <c r="BR74" s="167"/>
      <c r="BS74" s="167"/>
      <c r="BT74" s="167"/>
      <c r="BU74" s="167"/>
      <c r="BV74" s="167"/>
      <c r="BW74" s="167"/>
      <c r="BX74" s="167"/>
      <c r="BY74" s="167"/>
      <c r="BZ74" s="167"/>
      <c r="CA74" s="167"/>
      <c r="CB74" s="167"/>
      <c r="CC74" s="167"/>
      <c r="CD74" s="167"/>
      <c r="CE74" s="167"/>
      <c r="CF74" s="167"/>
      <c r="CG74" s="167"/>
      <c r="CH74" s="167"/>
      <c r="CI74" s="167"/>
      <c r="CJ74" s="167"/>
      <c r="CK74" s="167"/>
      <c r="CL74" s="167"/>
      <c r="CM74" s="167"/>
      <c r="CN74" s="167"/>
      <c r="CO74" s="167"/>
      <c r="CP74" s="167"/>
      <c r="CQ74" s="167"/>
      <c r="CR74" s="167"/>
      <c r="CS74" s="167"/>
      <c r="CT74" s="167"/>
      <c r="CU74" s="167"/>
      <c r="CV74" s="167"/>
      <c r="CW74" s="167"/>
      <c r="CX74" s="167"/>
      <c r="CY74" s="167"/>
      <c r="CZ74" s="167"/>
      <c r="DA74" s="167"/>
      <c r="DB74" s="167"/>
      <c r="DC74" s="167"/>
      <c r="DD74" s="167"/>
      <c r="DE74" s="167"/>
      <c r="DF74" s="167"/>
      <c r="DG74" s="167"/>
      <c r="DH74" s="167"/>
      <c r="DI74" s="167"/>
      <c r="DJ74" s="167"/>
      <c r="DK74" s="167"/>
      <c r="DL74" s="167"/>
      <c r="DM74" s="167"/>
      <c r="DN74" s="167"/>
      <c r="DO74" s="167"/>
      <c r="DP74" s="167"/>
      <c r="DQ74" s="167"/>
      <c r="DR74" s="167"/>
      <c r="DS74" s="167"/>
      <c r="DT74" s="167"/>
      <c r="DU74" s="167"/>
      <c r="DV74" s="167"/>
      <c r="DW74" s="167"/>
      <c r="DX74" s="167"/>
      <c r="DY74" s="167"/>
      <c r="DZ74" s="167"/>
      <c r="EA74" s="167"/>
      <c r="EB74" s="202"/>
    </row>
    <row r="75" spans="1:132" s="59" customFormat="1" ht="102">
      <c r="A75" s="49" t="s">
        <v>1017</v>
      </c>
      <c r="B75" s="50" t="s">
        <v>599</v>
      </c>
      <c r="C75" s="51" t="s">
        <v>607</v>
      </c>
      <c r="D75" s="81" t="s">
        <v>454</v>
      </c>
      <c r="E75" s="81" t="s">
        <v>842</v>
      </c>
      <c r="F75" s="51" t="s">
        <v>474</v>
      </c>
      <c r="G75" s="128">
        <v>42522</v>
      </c>
      <c r="H75" s="128">
        <v>43982</v>
      </c>
      <c r="I75" s="125"/>
      <c r="J75" s="125" t="s">
        <v>1071</v>
      </c>
      <c r="K75" s="125">
        <v>316</v>
      </c>
      <c r="L75" s="125"/>
      <c r="M75" s="125">
        <v>44</v>
      </c>
      <c r="N75" s="126">
        <v>0.44</v>
      </c>
      <c r="O75" s="266" t="s">
        <v>1099</v>
      </c>
      <c r="P75" s="266" t="s">
        <v>1099</v>
      </c>
      <c r="Q75" s="266" t="s">
        <v>1370</v>
      </c>
      <c r="R75" s="266" t="s">
        <v>1101</v>
      </c>
      <c r="S75" s="266" t="s">
        <v>1103</v>
      </c>
      <c r="T75" s="266" t="s">
        <v>1103</v>
      </c>
      <c r="U75" s="207" t="s">
        <v>1371</v>
      </c>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7"/>
      <c r="AR75" s="167"/>
      <c r="AS75" s="167"/>
      <c r="AT75" s="167"/>
      <c r="AU75" s="167"/>
      <c r="AV75" s="167"/>
      <c r="AW75" s="167"/>
      <c r="AX75" s="167"/>
      <c r="AY75" s="167"/>
      <c r="AZ75" s="167"/>
      <c r="BA75" s="167"/>
      <c r="BB75" s="167"/>
      <c r="BC75" s="167"/>
      <c r="BD75" s="167"/>
      <c r="BE75" s="167"/>
      <c r="BF75" s="167"/>
      <c r="BG75" s="167"/>
      <c r="BH75" s="167"/>
      <c r="BI75" s="167"/>
      <c r="BJ75" s="167"/>
      <c r="BK75" s="167"/>
      <c r="BL75" s="167"/>
      <c r="BM75" s="167"/>
      <c r="BN75" s="167"/>
      <c r="BO75" s="167"/>
      <c r="BP75" s="167"/>
      <c r="BQ75" s="167"/>
      <c r="BR75" s="167"/>
      <c r="BS75" s="167"/>
      <c r="BT75" s="167"/>
      <c r="BU75" s="167"/>
      <c r="BV75" s="167"/>
      <c r="BW75" s="167"/>
      <c r="BX75" s="167"/>
      <c r="BY75" s="167"/>
      <c r="BZ75" s="167"/>
      <c r="CA75" s="167"/>
      <c r="CB75" s="167"/>
      <c r="CC75" s="167"/>
      <c r="CD75" s="167"/>
      <c r="CE75" s="167"/>
      <c r="CF75" s="167"/>
      <c r="CG75" s="167"/>
      <c r="CH75" s="167"/>
      <c r="CI75" s="167"/>
      <c r="CJ75" s="167"/>
      <c r="CK75" s="167"/>
      <c r="CL75" s="167"/>
      <c r="CM75" s="167"/>
      <c r="CN75" s="167"/>
      <c r="CO75" s="167"/>
      <c r="CP75" s="167"/>
      <c r="CQ75" s="167"/>
      <c r="CR75" s="167"/>
      <c r="CS75" s="167"/>
      <c r="CT75" s="167"/>
      <c r="CU75" s="167"/>
      <c r="CV75" s="167"/>
      <c r="CW75" s="167"/>
      <c r="CX75" s="167"/>
      <c r="CY75" s="167"/>
      <c r="CZ75" s="167"/>
      <c r="DA75" s="167"/>
      <c r="DB75" s="167"/>
      <c r="DC75" s="167"/>
      <c r="DD75" s="167"/>
      <c r="DE75" s="167"/>
      <c r="DF75" s="167"/>
      <c r="DG75" s="167"/>
      <c r="DH75" s="167"/>
      <c r="DI75" s="167"/>
      <c r="DJ75" s="167"/>
      <c r="DK75" s="167"/>
      <c r="DL75" s="167"/>
      <c r="DM75" s="167"/>
      <c r="DN75" s="167"/>
      <c r="DO75" s="167"/>
      <c r="DP75" s="167"/>
      <c r="DQ75" s="167"/>
      <c r="DR75" s="167"/>
      <c r="DS75" s="167"/>
      <c r="DT75" s="167"/>
      <c r="DU75" s="167"/>
      <c r="DV75" s="167"/>
      <c r="DW75" s="167"/>
      <c r="DX75" s="167"/>
      <c r="DY75" s="167"/>
      <c r="DZ75" s="167"/>
      <c r="EA75" s="167"/>
      <c r="EB75" s="202"/>
    </row>
    <row r="76" spans="1:132" s="59" customFormat="1" ht="102">
      <c r="A76" s="49" t="s">
        <v>1014</v>
      </c>
      <c r="B76" s="50" t="s">
        <v>599</v>
      </c>
      <c r="C76" s="51" t="s">
        <v>607</v>
      </c>
      <c r="D76" s="81" t="s">
        <v>454</v>
      </c>
      <c r="E76" s="280" t="s">
        <v>843</v>
      </c>
      <c r="F76" s="51" t="s">
        <v>474</v>
      </c>
      <c r="G76" s="52">
        <v>42522</v>
      </c>
      <c r="H76" s="52">
        <v>43982</v>
      </c>
      <c r="I76" s="199">
        <v>193</v>
      </c>
      <c r="J76" s="127">
        <v>0.1</v>
      </c>
      <c r="K76" s="200">
        <v>185</v>
      </c>
      <c r="L76" s="125"/>
      <c r="M76" s="125">
        <v>247</v>
      </c>
      <c r="N76" s="126"/>
      <c r="O76" s="281" t="s">
        <v>1099</v>
      </c>
      <c r="P76" s="281" t="s">
        <v>1099</v>
      </c>
      <c r="Q76" s="281" t="s">
        <v>1370</v>
      </c>
      <c r="R76" s="281" t="s">
        <v>1101</v>
      </c>
      <c r="S76" s="281" t="s">
        <v>1101</v>
      </c>
      <c r="T76" s="281" t="s">
        <v>1103</v>
      </c>
      <c r="U76" s="207" t="s">
        <v>1490</v>
      </c>
      <c r="V76" s="167"/>
      <c r="W76" s="167"/>
      <c r="X76" s="167"/>
      <c r="Y76" s="167"/>
      <c r="Z76" s="167"/>
      <c r="AA76" s="167"/>
      <c r="AB76" s="167"/>
      <c r="AC76" s="167"/>
      <c r="AD76" s="167"/>
      <c r="AE76" s="167"/>
      <c r="AF76" s="167"/>
      <c r="AG76" s="167"/>
      <c r="AH76" s="167"/>
      <c r="AI76" s="167"/>
      <c r="AJ76" s="167"/>
      <c r="AK76" s="167"/>
      <c r="AL76" s="167"/>
      <c r="AM76" s="167"/>
      <c r="AN76" s="167"/>
      <c r="AO76" s="167"/>
      <c r="AP76" s="167"/>
      <c r="AQ76" s="167"/>
      <c r="AR76" s="167"/>
      <c r="AS76" s="167"/>
      <c r="AT76" s="167"/>
      <c r="AU76" s="167"/>
      <c r="AV76" s="167"/>
      <c r="AW76" s="167"/>
      <c r="AX76" s="167"/>
      <c r="AY76" s="167"/>
      <c r="AZ76" s="167"/>
      <c r="BA76" s="167"/>
      <c r="BB76" s="167"/>
      <c r="BC76" s="167"/>
      <c r="BD76" s="167"/>
      <c r="BE76" s="167"/>
      <c r="BF76" s="167"/>
      <c r="BG76" s="167"/>
      <c r="BH76" s="167"/>
      <c r="BI76" s="167"/>
      <c r="BJ76" s="167"/>
      <c r="BK76" s="167"/>
      <c r="BL76" s="167"/>
      <c r="BM76" s="167"/>
      <c r="BN76" s="167"/>
      <c r="BO76" s="167"/>
      <c r="BP76" s="167"/>
      <c r="BQ76" s="167"/>
      <c r="BR76" s="167"/>
      <c r="BS76" s="167"/>
      <c r="BT76" s="167"/>
      <c r="BU76" s="167"/>
      <c r="BV76" s="167"/>
      <c r="BW76" s="167"/>
      <c r="BX76" s="167"/>
      <c r="BY76" s="167"/>
      <c r="BZ76" s="167"/>
      <c r="CA76" s="167"/>
      <c r="CB76" s="167"/>
      <c r="CC76" s="167"/>
      <c r="CD76" s="167"/>
      <c r="CE76" s="167"/>
      <c r="CF76" s="167"/>
      <c r="CG76" s="167"/>
      <c r="CH76" s="167"/>
      <c r="CI76" s="167"/>
      <c r="CJ76" s="167"/>
      <c r="CK76" s="167"/>
      <c r="CL76" s="167"/>
      <c r="CM76" s="167"/>
      <c r="CN76" s="167"/>
      <c r="CO76" s="167"/>
      <c r="CP76" s="167"/>
      <c r="CQ76" s="167"/>
      <c r="CR76" s="167"/>
      <c r="CS76" s="167"/>
      <c r="CT76" s="167"/>
      <c r="CU76" s="167"/>
      <c r="CV76" s="167"/>
      <c r="CW76" s="167"/>
      <c r="CX76" s="167"/>
      <c r="CY76" s="167"/>
      <c r="CZ76" s="167"/>
      <c r="DA76" s="167"/>
      <c r="DB76" s="167"/>
      <c r="DC76" s="167"/>
      <c r="DD76" s="167"/>
      <c r="DE76" s="167"/>
      <c r="DF76" s="167"/>
      <c r="DG76" s="167"/>
      <c r="DH76" s="167"/>
      <c r="DI76" s="167"/>
      <c r="DJ76" s="167"/>
      <c r="DK76" s="167"/>
      <c r="DL76" s="167"/>
      <c r="DM76" s="167"/>
      <c r="DN76" s="167"/>
      <c r="DO76" s="167"/>
      <c r="DP76" s="167"/>
      <c r="DQ76" s="167"/>
      <c r="DR76" s="167"/>
      <c r="DS76" s="167"/>
      <c r="DT76" s="167"/>
      <c r="DU76" s="167"/>
      <c r="DV76" s="167"/>
      <c r="DW76" s="167"/>
      <c r="DX76" s="167"/>
      <c r="DY76" s="167"/>
      <c r="DZ76" s="167"/>
      <c r="EA76" s="167"/>
      <c r="EB76" s="202"/>
    </row>
    <row r="77" spans="1:132" s="59" customFormat="1" ht="200.1" customHeight="1">
      <c r="A77" s="49" t="s">
        <v>1011</v>
      </c>
      <c r="B77" s="50" t="s">
        <v>599</v>
      </c>
      <c r="C77" s="51" t="s">
        <v>607</v>
      </c>
      <c r="D77" s="81" t="s">
        <v>454</v>
      </c>
      <c r="E77" s="81" t="s">
        <v>844</v>
      </c>
      <c r="F77" s="51" t="s">
        <v>472</v>
      </c>
      <c r="G77" s="52">
        <v>42522</v>
      </c>
      <c r="H77" s="52">
        <v>43981</v>
      </c>
      <c r="I77" s="51" t="s">
        <v>1060</v>
      </c>
      <c r="J77" s="51" t="s">
        <v>1060</v>
      </c>
      <c r="K77" s="51" t="s">
        <v>1060</v>
      </c>
      <c r="L77" s="51" t="s">
        <v>1060</v>
      </c>
      <c r="M77" s="51" t="s">
        <v>1060</v>
      </c>
      <c r="N77" s="51" t="s">
        <v>1060</v>
      </c>
      <c r="O77" s="206" t="s">
        <v>1099</v>
      </c>
      <c r="P77" s="206" t="s">
        <v>1099</v>
      </c>
      <c r="Q77" s="207" t="s">
        <v>1175</v>
      </c>
      <c r="R77" s="207" t="s">
        <v>1099</v>
      </c>
      <c r="S77" s="206" t="s">
        <v>1099</v>
      </c>
      <c r="T77" s="207" t="s">
        <v>1176</v>
      </c>
      <c r="U77" s="209" t="s">
        <v>1177</v>
      </c>
      <c r="V77" s="167"/>
      <c r="W77" s="167"/>
      <c r="X77" s="167"/>
      <c r="Y77" s="167"/>
      <c r="Z77" s="167"/>
      <c r="AA77" s="167"/>
      <c r="AB77" s="167"/>
      <c r="AC77" s="167"/>
      <c r="AD77" s="167"/>
      <c r="AE77" s="167"/>
      <c r="AF77" s="167"/>
      <c r="AG77" s="167"/>
      <c r="AH77" s="167"/>
      <c r="AI77" s="167"/>
      <c r="AJ77" s="167"/>
      <c r="AK77" s="167"/>
      <c r="AL77" s="167"/>
      <c r="AM77" s="167"/>
      <c r="AN77" s="167"/>
      <c r="AO77" s="167"/>
      <c r="AP77" s="167"/>
      <c r="AQ77" s="167"/>
      <c r="AR77" s="167"/>
      <c r="AS77" s="167"/>
      <c r="AT77" s="167"/>
      <c r="AU77" s="167"/>
      <c r="AV77" s="167"/>
      <c r="AW77" s="167"/>
      <c r="AX77" s="167"/>
      <c r="AY77" s="167"/>
      <c r="AZ77" s="167"/>
      <c r="BA77" s="167"/>
      <c r="BB77" s="167"/>
      <c r="BC77" s="167"/>
      <c r="BD77" s="167"/>
      <c r="BE77" s="167"/>
      <c r="BF77" s="167"/>
      <c r="BG77" s="167"/>
      <c r="BH77" s="167"/>
      <c r="BI77" s="167"/>
      <c r="BJ77" s="167"/>
      <c r="BK77" s="167"/>
      <c r="BL77" s="167"/>
      <c r="BM77" s="167"/>
      <c r="BN77" s="167"/>
      <c r="BO77" s="167"/>
      <c r="BP77" s="167"/>
      <c r="BQ77" s="167"/>
      <c r="BR77" s="167"/>
      <c r="BS77" s="167"/>
      <c r="BT77" s="167"/>
      <c r="BU77" s="167"/>
      <c r="BV77" s="167"/>
      <c r="BW77" s="167"/>
      <c r="BX77" s="167"/>
      <c r="BY77" s="167"/>
      <c r="BZ77" s="167"/>
      <c r="CA77" s="167"/>
      <c r="CB77" s="167"/>
      <c r="CC77" s="167"/>
      <c r="CD77" s="167"/>
      <c r="CE77" s="167"/>
      <c r="CF77" s="167"/>
      <c r="CG77" s="167"/>
      <c r="CH77" s="167"/>
      <c r="CI77" s="167"/>
      <c r="CJ77" s="167"/>
      <c r="CK77" s="167"/>
      <c r="CL77" s="167"/>
      <c r="CM77" s="167"/>
      <c r="CN77" s="167"/>
      <c r="CO77" s="167"/>
      <c r="CP77" s="167"/>
      <c r="CQ77" s="167"/>
      <c r="CR77" s="167"/>
      <c r="CS77" s="167"/>
      <c r="CT77" s="167"/>
      <c r="CU77" s="167"/>
      <c r="CV77" s="167"/>
      <c r="CW77" s="167"/>
      <c r="CX77" s="167"/>
      <c r="CY77" s="167"/>
      <c r="CZ77" s="167"/>
      <c r="DA77" s="167"/>
      <c r="DB77" s="167"/>
      <c r="DC77" s="167"/>
      <c r="DD77" s="167"/>
      <c r="DE77" s="167"/>
      <c r="DF77" s="167"/>
      <c r="DG77" s="167"/>
      <c r="DH77" s="167"/>
      <c r="DI77" s="167"/>
      <c r="DJ77" s="167"/>
      <c r="DK77" s="167"/>
      <c r="DL77" s="167"/>
      <c r="DM77" s="167"/>
      <c r="DN77" s="167"/>
      <c r="DO77" s="167"/>
      <c r="DP77" s="167"/>
      <c r="DQ77" s="167"/>
      <c r="DR77" s="167"/>
      <c r="DS77" s="167"/>
      <c r="DT77" s="167"/>
      <c r="DU77" s="167"/>
      <c r="DV77" s="167"/>
      <c r="DW77" s="167"/>
      <c r="DX77" s="167"/>
      <c r="DY77" s="167"/>
      <c r="DZ77" s="167"/>
      <c r="EA77" s="167"/>
      <c r="EB77" s="202"/>
    </row>
    <row r="78" spans="1:132" s="59" customFormat="1" ht="200.1" customHeight="1">
      <c r="A78" s="49" t="s">
        <v>1012</v>
      </c>
      <c r="B78" s="50" t="s">
        <v>599</v>
      </c>
      <c r="C78" s="51" t="s">
        <v>607</v>
      </c>
      <c r="D78" s="81" t="s">
        <v>454</v>
      </c>
      <c r="E78" s="81" t="s">
        <v>658</v>
      </c>
      <c r="F78" s="51" t="s">
        <v>472</v>
      </c>
      <c r="G78" s="52">
        <v>42522</v>
      </c>
      <c r="H78" s="52">
        <v>43981</v>
      </c>
      <c r="I78" s="51"/>
      <c r="J78" s="51"/>
      <c r="K78" s="51">
        <v>1.946</v>
      </c>
      <c r="L78" s="54">
        <v>1</v>
      </c>
      <c r="M78" s="51" t="s">
        <v>1060</v>
      </c>
      <c r="N78" s="51" t="s">
        <v>1060</v>
      </c>
      <c r="O78" s="206" t="s">
        <v>1099</v>
      </c>
      <c r="P78" s="206" t="s">
        <v>1099</v>
      </c>
      <c r="Q78" s="207" t="s">
        <v>1175</v>
      </c>
      <c r="R78" s="207" t="s">
        <v>1099</v>
      </c>
      <c r="S78" s="206" t="s">
        <v>1101</v>
      </c>
      <c r="T78" s="206"/>
      <c r="U78" s="157"/>
      <c r="V78" s="167"/>
      <c r="W78" s="167"/>
      <c r="X78" s="167"/>
      <c r="Y78" s="167"/>
      <c r="Z78" s="167"/>
      <c r="AA78" s="167"/>
      <c r="AB78" s="167"/>
      <c r="AC78" s="167"/>
      <c r="AD78" s="167"/>
      <c r="AE78" s="167"/>
      <c r="AF78" s="167"/>
      <c r="AG78" s="167"/>
      <c r="AH78" s="167"/>
      <c r="AI78" s="167"/>
      <c r="AJ78" s="167"/>
      <c r="AK78" s="167"/>
      <c r="AL78" s="167"/>
      <c r="AM78" s="167"/>
      <c r="AN78" s="167"/>
      <c r="AO78" s="167"/>
      <c r="AP78" s="167"/>
      <c r="AQ78" s="167"/>
      <c r="AR78" s="167"/>
      <c r="AS78" s="167"/>
      <c r="AT78" s="167"/>
      <c r="AU78" s="167"/>
      <c r="AV78" s="167"/>
      <c r="AW78" s="167"/>
      <c r="AX78" s="167"/>
      <c r="AY78" s="167"/>
      <c r="AZ78" s="167"/>
      <c r="BA78" s="167"/>
      <c r="BB78" s="167"/>
      <c r="BC78" s="167"/>
      <c r="BD78" s="167"/>
      <c r="BE78" s="167"/>
      <c r="BF78" s="167"/>
      <c r="BG78" s="167"/>
      <c r="BH78" s="167"/>
      <c r="BI78" s="167"/>
      <c r="BJ78" s="167"/>
      <c r="BK78" s="167"/>
      <c r="BL78" s="167"/>
      <c r="BM78" s="167"/>
      <c r="BN78" s="167"/>
      <c r="BO78" s="167"/>
      <c r="BP78" s="167"/>
      <c r="BQ78" s="167"/>
      <c r="BR78" s="167"/>
      <c r="BS78" s="167"/>
      <c r="BT78" s="167"/>
      <c r="BU78" s="167"/>
      <c r="BV78" s="167"/>
      <c r="BW78" s="167"/>
      <c r="BX78" s="167"/>
      <c r="BY78" s="167"/>
      <c r="BZ78" s="167"/>
      <c r="CA78" s="167"/>
      <c r="CB78" s="167"/>
      <c r="CC78" s="167"/>
      <c r="CD78" s="167"/>
      <c r="CE78" s="167"/>
      <c r="CF78" s="167"/>
      <c r="CG78" s="167"/>
      <c r="CH78" s="167"/>
      <c r="CI78" s="167"/>
      <c r="CJ78" s="167"/>
      <c r="CK78" s="167"/>
      <c r="CL78" s="167"/>
      <c r="CM78" s="167"/>
      <c r="CN78" s="167"/>
      <c r="CO78" s="167"/>
      <c r="CP78" s="167"/>
      <c r="CQ78" s="167"/>
      <c r="CR78" s="167"/>
      <c r="CS78" s="167"/>
      <c r="CT78" s="167"/>
      <c r="CU78" s="167"/>
      <c r="CV78" s="167"/>
      <c r="CW78" s="167"/>
      <c r="CX78" s="167"/>
      <c r="CY78" s="167"/>
      <c r="CZ78" s="167"/>
      <c r="DA78" s="167"/>
      <c r="DB78" s="167"/>
      <c r="DC78" s="167"/>
      <c r="DD78" s="167"/>
      <c r="DE78" s="167"/>
      <c r="DF78" s="167"/>
      <c r="DG78" s="167"/>
      <c r="DH78" s="167"/>
      <c r="DI78" s="167"/>
      <c r="DJ78" s="167"/>
      <c r="DK78" s="167"/>
      <c r="DL78" s="167"/>
      <c r="DM78" s="167"/>
      <c r="DN78" s="167"/>
      <c r="DO78" s="167"/>
      <c r="DP78" s="167"/>
      <c r="DQ78" s="167"/>
      <c r="DR78" s="167"/>
      <c r="DS78" s="167"/>
      <c r="DT78" s="167"/>
      <c r="DU78" s="167"/>
      <c r="DV78" s="167"/>
      <c r="DW78" s="167"/>
      <c r="DX78" s="167"/>
      <c r="DY78" s="167"/>
      <c r="DZ78" s="167"/>
      <c r="EA78" s="167"/>
      <c r="EB78" s="202"/>
    </row>
    <row r="79" spans="1:132" s="59" customFormat="1" ht="200.1" customHeight="1">
      <c r="A79" s="49" t="s">
        <v>1013</v>
      </c>
      <c r="B79" s="50" t="s">
        <v>599</v>
      </c>
      <c r="C79" s="51" t="s">
        <v>607</v>
      </c>
      <c r="D79" s="81" t="s">
        <v>454</v>
      </c>
      <c r="E79" s="81" t="s">
        <v>845</v>
      </c>
      <c r="F79" s="51" t="s">
        <v>472</v>
      </c>
      <c r="G79" s="52">
        <v>42522</v>
      </c>
      <c r="H79" s="52">
        <v>43981</v>
      </c>
      <c r="I79" s="51" t="s">
        <v>1060</v>
      </c>
      <c r="J79" s="51" t="s">
        <v>1060</v>
      </c>
      <c r="K79" s="51">
        <v>5.0640000000000001</v>
      </c>
      <c r="L79" s="54">
        <v>1</v>
      </c>
      <c r="M79" s="51">
        <v>544</v>
      </c>
      <c r="N79" s="54">
        <v>1</v>
      </c>
      <c r="O79" s="206" t="s">
        <v>1099</v>
      </c>
      <c r="P79" s="206" t="s">
        <v>1099</v>
      </c>
      <c r="Q79" s="207" t="s">
        <v>1175</v>
      </c>
      <c r="R79" s="206" t="s">
        <v>1101</v>
      </c>
      <c r="S79" s="206" t="s">
        <v>1101</v>
      </c>
      <c r="T79" s="207" t="s">
        <v>1178</v>
      </c>
      <c r="U79" s="207" t="s">
        <v>1179</v>
      </c>
      <c r="V79" s="167"/>
      <c r="W79" s="167"/>
      <c r="X79" s="167"/>
      <c r="Y79" s="167"/>
      <c r="Z79" s="167"/>
      <c r="AA79" s="167"/>
      <c r="AB79" s="167"/>
      <c r="AC79" s="167"/>
      <c r="AD79" s="167"/>
      <c r="AE79" s="167"/>
      <c r="AF79" s="167"/>
      <c r="AG79" s="167"/>
      <c r="AH79" s="167"/>
      <c r="AI79" s="167"/>
      <c r="AJ79" s="167"/>
      <c r="AK79" s="167"/>
      <c r="AL79" s="167"/>
      <c r="AM79" s="167"/>
      <c r="AN79" s="167"/>
      <c r="AO79" s="167"/>
      <c r="AP79" s="167"/>
      <c r="AQ79" s="167"/>
      <c r="AR79" s="167"/>
      <c r="AS79" s="167"/>
      <c r="AT79" s="167"/>
      <c r="AU79" s="167"/>
      <c r="AV79" s="167"/>
      <c r="AW79" s="167"/>
      <c r="AX79" s="167"/>
      <c r="AY79" s="167"/>
      <c r="AZ79" s="167"/>
      <c r="BA79" s="167"/>
      <c r="BB79" s="167"/>
      <c r="BC79" s="167"/>
      <c r="BD79" s="167"/>
      <c r="BE79" s="167"/>
      <c r="BF79" s="167"/>
      <c r="BG79" s="167"/>
      <c r="BH79" s="167"/>
      <c r="BI79" s="167"/>
      <c r="BJ79" s="167"/>
      <c r="BK79" s="167"/>
      <c r="BL79" s="167"/>
      <c r="BM79" s="167"/>
      <c r="BN79" s="167"/>
      <c r="BO79" s="167"/>
      <c r="BP79" s="167"/>
      <c r="BQ79" s="167"/>
      <c r="BR79" s="167"/>
      <c r="BS79" s="167"/>
      <c r="BT79" s="167"/>
      <c r="BU79" s="167"/>
      <c r="BV79" s="167"/>
      <c r="BW79" s="167"/>
      <c r="BX79" s="167"/>
      <c r="BY79" s="167"/>
      <c r="BZ79" s="167"/>
      <c r="CA79" s="167"/>
      <c r="CB79" s="167"/>
      <c r="CC79" s="167"/>
      <c r="CD79" s="167"/>
      <c r="CE79" s="167"/>
      <c r="CF79" s="167"/>
      <c r="CG79" s="167"/>
      <c r="CH79" s="167"/>
      <c r="CI79" s="167"/>
      <c r="CJ79" s="167"/>
      <c r="CK79" s="167"/>
      <c r="CL79" s="167"/>
      <c r="CM79" s="167"/>
      <c r="CN79" s="167"/>
      <c r="CO79" s="167"/>
      <c r="CP79" s="167"/>
      <c r="CQ79" s="167"/>
      <c r="CR79" s="167"/>
      <c r="CS79" s="167"/>
      <c r="CT79" s="167"/>
      <c r="CU79" s="167"/>
      <c r="CV79" s="167"/>
      <c r="CW79" s="167"/>
      <c r="CX79" s="167"/>
      <c r="CY79" s="167"/>
      <c r="CZ79" s="167"/>
      <c r="DA79" s="167"/>
      <c r="DB79" s="167"/>
      <c r="DC79" s="167"/>
      <c r="DD79" s="167"/>
      <c r="DE79" s="167"/>
      <c r="DF79" s="167"/>
      <c r="DG79" s="167"/>
      <c r="DH79" s="167"/>
      <c r="DI79" s="167"/>
      <c r="DJ79" s="167"/>
      <c r="DK79" s="167"/>
      <c r="DL79" s="167"/>
      <c r="DM79" s="167"/>
      <c r="DN79" s="167"/>
      <c r="DO79" s="167"/>
      <c r="DP79" s="167"/>
      <c r="DQ79" s="167"/>
      <c r="DR79" s="167"/>
      <c r="DS79" s="167"/>
      <c r="DT79" s="167"/>
      <c r="DU79" s="167"/>
      <c r="DV79" s="167"/>
      <c r="DW79" s="167"/>
      <c r="DX79" s="167"/>
      <c r="DY79" s="167"/>
      <c r="DZ79" s="167"/>
      <c r="EA79" s="167"/>
      <c r="EB79" s="202"/>
    </row>
    <row r="80" spans="1:132" s="59" customFormat="1" ht="102">
      <c r="A80" s="49" t="s">
        <v>1036</v>
      </c>
      <c r="B80" s="50" t="s">
        <v>599</v>
      </c>
      <c r="C80" s="51" t="s">
        <v>607</v>
      </c>
      <c r="D80" s="81" t="s">
        <v>454</v>
      </c>
      <c r="E80" s="81" t="s">
        <v>846</v>
      </c>
      <c r="F80" s="51" t="s">
        <v>474</v>
      </c>
      <c r="G80" s="52">
        <v>42522</v>
      </c>
      <c r="H80" s="52">
        <v>43982</v>
      </c>
      <c r="I80" s="199">
        <v>962</v>
      </c>
      <c r="J80" s="125" t="s">
        <v>1072</v>
      </c>
      <c r="K80" s="200">
        <v>618</v>
      </c>
      <c r="L80" s="125"/>
      <c r="M80" s="125">
        <v>77</v>
      </c>
      <c r="N80" s="125"/>
      <c r="O80" s="266" t="s">
        <v>1099</v>
      </c>
      <c r="P80" s="266" t="s">
        <v>1099</v>
      </c>
      <c r="Q80" s="266" t="s">
        <v>1370</v>
      </c>
      <c r="R80" s="266" t="s">
        <v>1099</v>
      </c>
      <c r="S80" s="266" t="s">
        <v>1099</v>
      </c>
      <c r="T80" s="267" t="s">
        <v>1374</v>
      </c>
      <c r="U80" s="207" t="s">
        <v>1375</v>
      </c>
      <c r="V80" s="167"/>
      <c r="W80" s="167"/>
      <c r="X80" s="167"/>
      <c r="Y80" s="167"/>
      <c r="Z80" s="167"/>
      <c r="AA80" s="167"/>
      <c r="AB80" s="167"/>
      <c r="AC80" s="167"/>
      <c r="AD80" s="167"/>
      <c r="AE80" s="167"/>
      <c r="AF80" s="167"/>
      <c r="AG80" s="167"/>
      <c r="AH80" s="167"/>
      <c r="AI80" s="167"/>
      <c r="AJ80" s="167"/>
      <c r="AK80" s="167"/>
      <c r="AL80" s="167"/>
      <c r="AM80" s="167"/>
      <c r="AN80" s="167"/>
      <c r="AO80" s="167"/>
      <c r="AP80" s="167"/>
      <c r="AQ80" s="167"/>
      <c r="AR80" s="167"/>
      <c r="AS80" s="167"/>
      <c r="AT80" s="167"/>
      <c r="AU80" s="167"/>
      <c r="AV80" s="167"/>
      <c r="AW80" s="167"/>
      <c r="AX80" s="167"/>
      <c r="AY80" s="167"/>
      <c r="AZ80" s="167"/>
      <c r="BA80" s="167"/>
      <c r="BB80" s="167"/>
      <c r="BC80" s="167"/>
      <c r="BD80" s="167"/>
      <c r="BE80" s="167"/>
      <c r="BF80" s="167"/>
      <c r="BG80" s="167"/>
      <c r="BH80" s="167"/>
      <c r="BI80" s="167"/>
      <c r="BJ80" s="167"/>
      <c r="BK80" s="167"/>
      <c r="BL80" s="167"/>
      <c r="BM80" s="167"/>
      <c r="BN80" s="167"/>
      <c r="BO80" s="167"/>
      <c r="BP80" s="167"/>
      <c r="BQ80" s="167"/>
      <c r="BR80" s="167"/>
      <c r="BS80" s="167"/>
      <c r="BT80" s="167"/>
      <c r="BU80" s="167"/>
      <c r="BV80" s="167"/>
      <c r="BW80" s="167"/>
      <c r="BX80" s="167"/>
      <c r="BY80" s="167"/>
      <c r="BZ80" s="167"/>
      <c r="CA80" s="167"/>
      <c r="CB80" s="167"/>
      <c r="CC80" s="167"/>
      <c r="CD80" s="167"/>
      <c r="CE80" s="167"/>
      <c r="CF80" s="167"/>
      <c r="CG80" s="167"/>
      <c r="CH80" s="167"/>
      <c r="CI80" s="167"/>
      <c r="CJ80" s="167"/>
      <c r="CK80" s="167"/>
      <c r="CL80" s="167"/>
      <c r="CM80" s="167"/>
      <c r="CN80" s="167"/>
      <c r="CO80" s="167"/>
      <c r="CP80" s="167"/>
      <c r="CQ80" s="167"/>
      <c r="CR80" s="167"/>
      <c r="CS80" s="167"/>
      <c r="CT80" s="167"/>
      <c r="CU80" s="167"/>
      <c r="CV80" s="167"/>
      <c r="CW80" s="167"/>
      <c r="CX80" s="167"/>
      <c r="CY80" s="167"/>
      <c r="CZ80" s="167"/>
      <c r="DA80" s="167"/>
      <c r="DB80" s="167"/>
      <c r="DC80" s="167"/>
      <c r="DD80" s="167"/>
      <c r="DE80" s="167"/>
      <c r="DF80" s="167"/>
      <c r="DG80" s="167"/>
      <c r="DH80" s="167"/>
      <c r="DI80" s="167"/>
      <c r="DJ80" s="167"/>
      <c r="DK80" s="167"/>
      <c r="DL80" s="167"/>
      <c r="DM80" s="167"/>
      <c r="DN80" s="167"/>
      <c r="DO80" s="167"/>
      <c r="DP80" s="167"/>
      <c r="DQ80" s="167"/>
      <c r="DR80" s="167"/>
      <c r="DS80" s="167"/>
      <c r="DT80" s="167"/>
      <c r="DU80" s="167"/>
      <c r="DV80" s="167"/>
      <c r="DW80" s="167"/>
      <c r="DX80" s="167"/>
      <c r="DY80" s="167"/>
      <c r="DZ80" s="167"/>
      <c r="EA80" s="167"/>
      <c r="EB80" s="202"/>
    </row>
    <row r="81" spans="1:132" s="59" customFormat="1" ht="102">
      <c r="A81" s="49" t="s">
        <v>1035</v>
      </c>
      <c r="B81" s="50" t="s">
        <v>599</v>
      </c>
      <c r="C81" s="51" t="s">
        <v>607</v>
      </c>
      <c r="D81" s="81" t="s">
        <v>454</v>
      </c>
      <c r="E81" s="81" t="s">
        <v>1376</v>
      </c>
      <c r="F81" s="51" t="s">
        <v>474</v>
      </c>
      <c r="G81" s="52">
        <v>42522</v>
      </c>
      <c r="H81" s="52">
        <v>43982</v>
      </c>
      <c r="I81" s="125"/>
      <c r="J81" s="126">
        <v>0.1</v>
      </c>
      <c r="K81" s="125">
        <v>759</v>
      </c>
      <c r="L81" s="125"/>
      <c r="M81" s="125">
        <v>671</v>
      </c>
      <c r="N81" s="125"/>
      <c r="O81" s="266" t="s">
        <v>1099</v>
      </c>
      <c r="P81" s="266" t="s">
        <v>1099</v>
      </c>
      <c r="Q81" s="207" t="s">
        <v>1373</v>
      </c>
      <c r="R81" s="266" t="s">
        <v>1099</v>
      </c>
      <c r="S81" s="266" t="s">
        <v>1099</v>
      </c>
      <c r="T81" s="207" t="s">
        <v>1491</v>
      </c>
      <c r="U81" s="207" t="s">
        <v>1492</v>
      </c>
      <c r="V81" s="167"/>
      <c r="W81" s="167"/>
      <c r="X81" s="167"/>
      <c r="Y81" s="167"/>
      <c r="Z81" s="167"/>
      <c r="AA81" s="167"/>
      <c r="AB81" s="167"/>
      <c r="AC81" s="167"/>
      <c r="AD81" s="167"/>
      <c r="AE81" s="167"/>
      <c r="AF81" s="167"/>
      <c r="AG81" s="167"/>
      <c r="AH81" s="167"/>
      <c r="AI81" s="167"/>
      <c r="AJ81" s="167"/>
      <c r="AK81" s="167"/>
      <c r="AL81" s="167"/>
      <c r="AM81" s="167"/>
      <c r="AN81" s="167"/>
      <c r="AO81" s="167"/>
      <c r="AP81" s="167"/>
      <c r="AQ81" s="167"/>
      <c r="AR81" s="167"/>
      <c r="AS81" s="167"/>
      <c r="AT81" s="167"/>
      <c r="AU81" s="167"/>
      <c r="AV81" s="167"/>
      <c r="AW81" s="167"/>
      <c r="AX81" s="167"/>
      <c r="AY81" s="167"/>
      <c r="AZ81" s="167"/>
      <c r="BA81" s="167"/>
      <c r="BB81" s="167"/>
      <c r="BC81" s="167"/>
      <c r="BD81" s="167"/>
      <c r="BE81" s="167"/>
      <c r="BF81" s="167"/>
      <c r="BG81" s="167"/>
      <c r="BH81" s="167"/>
      <c r="BI81" s="167"/>
      <c r="BJ81" s="167"/>
      <c r="BK81" s="167"/>
      <c r="BL81" s="167"/>
      <c r="BM81" s="167"/>
      <c r="BN81" s="167"/>
      <c r="BO81" s="167"/>
      <c r="BP81" s="167"/>
      <c r="BQ81" s="167"/>
      <c r="BR81" s="167"/>
      <c r="BS81" s="167"/>
      <c r="BT81" s="167"/>
      <c r="BU81" s="167"/>
      <c r="BV81" s="167"/>
      <c r="BW81" s="167"/>
      <c r="BX81" s="167"/>
      <c r="BY81" s="167"/>
      <c r="BZ81" s="167"/>
      <c r="CA81" s="167"/>
      <c r="CB81" s="167"/>
      <c r="CC81" s="167"/>
      <c r="CD81" s="167"/>
      <c r="CE81" s="167"/>
      <c r="CF81" s="167"/>
      <c r="CG81" s="167"/>
      <c r="CH81" s="167"/>
      <c r="CI81" s="167"/>
      <c r="CJ81" s="167"/>
      <c r="CK81" s="167"/>
      <c r="CL81" s="167"/>
      <c r="CM81" s="167"/>
      <c r="CN81" s="167"/>
      <c r="CO81" s="167"/>
      <c r="CP81" s="167"/>
      <c r="CQ81" s="167"/>
      <c r="CR81" s="167"/>
      <c r="CS81" s="167"/>
      <c r="CT81" s="167"/>
      <c r="CU81" s="167"/>
      <c r="CV81" s="167"/>
      <c r="CW81" s="167"/>
      <c r="CX81" s="167"/>
      <c r="CY81" s="167"/>
      <c r="CZ81" s="167"/>
      <c r="DA81" s="167"/>
      <c r="DB81" s="167"/>
      <c r="DC81" s="167"/>
      <c r="DD81" s="167"/>
      <c r="DE81" s="167"/>
      <c r="DF81" s="167"/>
      <c r="DG81" s="167"/>
      <c r="DH81" s="167"/>
      <c r="DI81" s="167"/>
      <c r="DJ81" s="167"/>
      <c r="DK81" s="167"/>
      <c r="DL81" s="167"/>
      <c r="DM81" s="167"/>
      <c r="DN81" s="167"/>
      <c r="DO81" s="167"/>
      <c r="DP81" s="167"/>
      <c r="DQ81" s="167"/>
      <c r="DR81" s="167"/>
      <c r="DS81" s="167"/>
      <c r="DT81" s="167"/>
      <c r="DU81" s="167"/>
      <c r="DV81" s="167"/>
      <c r="DW81" s="167"/>
      <c r="DX81" s="167"/>
      <c r="DY81" s="167"/>
      <c r="DZ81" s="167"/>
      <c r="EA81" s="167"/>
      <c r="EB81" s="202"/>
    </row>
    <row r="82" spans="1:132" s="59" customFormat="1" ht="200.1" customHeight="1">
      <c r="A82" s="51" t="s">
        <v>1000</v>
      </c>
      <c r="B82" s="84" t="s">
        <v>772</v>
      </c>
      <c r="C82" s="84" t="s">
        <v>458</v>
      </c>
      <c r="D82" s="158" t="s">
        <v>729</v>
      </c>
      <c r="E82" s="158" t="s">
        <v>596</v>
      </c>
      <c r="F82" s="86" t="s">
        <v>577</v>
      </c>
      <c r="G82" s="84" t="s">
        <v>955</v>
      </c>
      <c r="H82" s="84" t="s">
        <v>775</v>
      </c>
      <c r="I82" s="88">
        <v>6976</v>
      </c>
      <c r="J82" s="89">
        <v>2.8357723577235774</v>
      </c>
      <c r="K82" s="90">
        <v>2541</v>
      </c>
      <c r="L82" s="91">
        <v>0.96250000000000002</v>
      </c>
      <c r="M82" s="92">
        <v>1320</v>
      </c>
      <c r="N82" s="93">
        <v>0.5</v>
      </c>
      <c r="O82" s="277" t="s">
        <v>1099</v>
      </c>
      <c r="P82" s="277" t="s">
        <v>1099</v>
      </c>
      <c r="Q82" s="278" t="s">
        <v>1368</v>
      </c>
      <c r="R82" s="277" t="s">
        <v>1099</v>
      </c>
      <c r="S82" s="277" t="s">
        <v>1101</v>
      </c>
      <c r="T82" s="157"/>
      <c r="U82" s="157"/>
      <c r="V82" s="167"/>
      <c r="W82" s="167"/>
      <c r="X82" s="167"/>
      <c r="Y82" s="167"/>
      <c r="Z82" s="167"/>
      <c r="AA82" s="167"/>
      <c r="AB82" s="167"/>
      <c r="AC82" s="167"/>
      <c r="AD82" s="167"/>
      <c r="AE82" s="167"/>
      <c r="AF82" s="167"/>
      <c r="AG82" s="167"/>
      <c r="AH82" s="167"/>
      <c r="AI82" s="167"/>
      <c r="AJ82" s="167"/>
      <c r="AK82" s="167"/>
      <c r="AL82" s="167"/>
      <c r="AM82" s="167"/>
      <c r="AN82" s="167"/>
      <c r="AO82" s="167"/>
      <c r="AP82" s="167"/>
      <c r="AQ82" s="167"/>
      <c r="AR82" s="167"/>
      <c r="AS82" s="167"/>
      <c r="AT82" s="167"/>
      <c r="AU82" s="167"/>
      <c r="AV82" s="167"/>
      <c r="AW82" s="167"/>
      <c r="AX82" s="167"/>
      <c r="AY82" s="167"/>
      <c r="AZ82" s="167"/>
      <c r="BA82" s="167"/>
      <c r="BB82" s="167"/>
      <c r="BC82" s="167"/>
      <c r="BD82" s="167"/>
      <c r="BE82" s="167"/>
      <c r="BF82" s="167"/>
      <c r="BG82" s="167"/>
      <c r="BH82" s="167"/>
      <c r="BI82" s="167"/>
      <c r="BJ82" s="167"/>
      <c r="BK82" s="167"/>
      <c r="BL82" s="167"/>
      <c r="BM82" s="167"/>
      <c r="BN82" s="167"/>
      <c r="BO82" s="167"/>
      <c r="BP82" s="167"/>
      <c r="BQ82" s="167"/>
      <c r="BR82" s="167"/>
      <c r="BS82" s="167"/>
      <c r="BT82" s="167"/>
      <c r="BU82" s="167"/>
      <c r="BV82" s="167"/>
      <c r="BW82" s="167"/>
      <c r="BX82" s="167"/>
      <c r="BY82" s="167"/>
      <c r="BZ82" s="167"/>
      <c r="CA82" s="167"/>
      <c r="CB82" s="167"/>
      <c r="CC82" s="167"/>
      <c r="CD82" s="167"/>
      <c r="CE82" s="167"/>
      <c r="CF82" s="167"/>
      <c r="CG82" s="167"/>
      <c r="CH82" s="167"/>
      <c r="CI82" s="167"/>
      <c r="CJ82" s="167"/>
      <c r="CK82" s="167"/>
      <c r="CL82" s="167"/>
      <c r="CM82" s="167"/>
      <c r="CN82" s="167"/>
      <c r="CO82" s="167"/>
      <c r="CP82" s="167"/>
      <c r="CQ82" s="167"/>
      <c r="CR82" s="167"/>
      <c r="CS82" s="167"/>
      <c r="CT82" s="167"/>
      <c r="CU82" s="167"/>
      <c r="CV82" s="167"/>
      <c r="CW82" s="167"/>
      <c r="CX82" s="167"/>
      <c r="CY82" s="167"/>
      <c r="CZ82" s="167"/>
      <c r="DA82" s="167"/>
      <c r="DB82" s="167"/>
      <c r="DC82" s="167"/>
      <c r="DD82" s="167"/>
      <c r="DE82" s="167"/>
      <c r="DF82" s="167"/>
      <c r="DG82" s="167"/>
      <c r="DH82" s="167"/>
      <c r="DI82" s="167"/>
      <c r="DJ82" s="167"/>
      <c r="DK82" s="167"/>
      <c r="DL82" s="167"/>
      <c r="DM82" s="167"/>
      <c r="DN82" s="167"/>
      <c r="DO82" s="167"/>
      <c r="DP82" s="167"/>
      <c r="DQ82" s="167"/>
      <c r="DR82" s="167"/>
      <c r="DS82" s="167"/>
      <c r="DT82" s="167"/>
      <c r="DU82" s="167"/>
      <c r="DV82" s="167"/>
      <c r="DW82" s="167"/>
      <c r="DX82" s="167"/>
      <c r="DY82" s="167"/>
      <c r="DZ82" s="167"/>
      <c r="EA82" s="167"/>
      <c r="EB82" s="202"/>
    </row>
    <row r="83" spans="1:132" s="59" customFormat="1" ht="200.1" customHeight="1">
      <c r="A83" s="51" t="s">
        <v>1001</v>
      </c>
      <c r="B83" s="84" t="s">
        <v>772</v>
      </c>
      <c r="C83" s="84" t="s">
        <v>458</v>
      </c>
      <c r="D83" s="158" t="s">
        <v>729</v>
      </c>
      <c r="E83" s="158" t="s">
        <v>730</v>
      </c>
      <c r="F83" s="86" t="s">
        <v>577</v>
      </c>
      <c r="G83" s="84" t="s">
        <v>955</v>
      </c>
      <c r="H83" s="84" t="s">
        <v>775</v>
      </c>
      <c r="I83" s="111">
        <v>3</v>
      </c>
      <c r="J83" s="112">
        <v>0.75</v>
      </c>
      <c r="K83" s="90">
        <v>5</v>
      </c>
      <c r="L83" s="91">
        <v>1.25</v>
      </c>
      <c r="M83" s="92">
        <v>3</v>
      </c>
      <c r="N83" s="93">
        <v>0.75</v>
      </c>
      <c r="O83" s="277" t="s">
        <v>1099</v>
      </c>
      <c r="P83" s="277" t="s">
        <v>1099</v>
      </c>
      <c r="Q83" s="278" t="s">
        <v>1369</v>
      </c>
      <c r="R83" s="277" t="s">
        <v>1099</v>
      </c>
      <c r="S83" s="277" t="s">
        <v>1101</v>
      </c>
      <c r="T83" s="157"/>
      <c r="U83" s="157"/>
      <c r="V83" s="167"/>
      <c r="W83" s="167"/>
      <c r="X83" s="167"/>
      <c r="Y83" s="167"/>
      <c r="Z83" s="167"/>
      <c r="AA83" s="167"/>
      <c r="AB83" s="167"/>
      <c r="AC83" s="167"/>
      <c r="AD83" s="167"/>
      <c r="AE83" s="167"/>
      <c r="AF83" s="167"/>
      <c r="AG83" s="167"/>
      <c r="AH83" s="167"/>
      <c r="AI83" s="167"/>
      <c r="AJ83" s="167"/>
      <c r="AK83" s="167"/>
      <c r="AL83" s="167"/>
      <c r="AM83" s="167"/>
      <c r="AN83" s="167"/>
      <c r="AO83" s="167"/>
      <c r="AP83" s="167"/>
      <c r="AQ83" s="167"/>
      <c r="AR83" s="167"/>
      <c r="AS83" s="167"/>
      <c r="AT83" s="167"/>
      <c r="AU83" s="167"/>
      <c r="AV83" s="167"/>
      <c r="AW83" s="167"/>
      <c r="AX83" s="167"/>
      <c r="AY83" s="167"/>
      <c r="AZ83" s="167"/>
      <c r="BA83" s="167"/>
      <c r="BB83" s="167"/>
      <c r="BC83" s="167"/>
      <c r="BD83" s="167"/>
      <c r="BE83" s="167"/>
      <c r="BF83" s="167"/>
      <c r="BG83" s="167"/>
      <c r="BH83" s="167"/>
      <c r="BI83" s="167"/>
      <c r="BJ83" s="167"/>
      <c r="BK83" s="167"/>
      <c r="BL83" s="167"/>
      <c r="BM83" s="167"/>
      <c r="BN83" s="167"/>
      <c r="BO83" s="167"/>
      <c r="BP83" s="167"/>
      <c r="BQ83" s="167"/>
      <c r="BR83" s="167"/>
      <c r="BS83" s="167"/>
      <c r="BT83" s="167"/>
      <c r="BU83" s="167"/>
      <c r="BV83" s="167"/>
      <c r="BW83" s="167"/>
      <c r="BX83" s="167"/>
      <c r="BY83" s="167"/>
      <c r="BZ83" s="167"/>
      <c r="CA83" s="167"/>
      <c r="CB83" s="167"/>
      <c r="CC83" s="167"/>
      <c r="CD83" s="167"/>
      <c r="CE83" s="167"/>
      <c r="CF83" s="167"/>
      <c r="CG83" s="167"/>
      <c r="CH83" s="167"/>
      <c r="CI83" s="167"/>
      <c r="CJ83" s="167"/>
      <c r="CK83" s="167"/>
      <c r="CL83" s="167"/>
      <c r="CM83" s="167"/>
      <c r="CN83" s="167"/>
      <c r="CO83" s="167"/>
      <c r="CP83" s="167"/>
      <c r="CQ83" s="167"/>
      <c r="CR83" s="167"/>
      <c r="CS83" s="167"/>
      <c r="CT83" s="167"/>
      <c r="CU83" s="167"/>
      <c r="CV83" s="167"/>
      <c r="CW83" s="167"/>
      <c r="CX83" s="167"/>
      <c r="CY83" s="167"/>
      <c r="CZ83" s="167"/>
      <c r="DA83" s="167"/>
      <c r="DB83" s="167"/>
      <c r="DC83" s="167"/>
      <c r="DD83" s="167"/>
      <c r="DE83" s="167"/>
      <c r="DF83" s="167"/>
      <c r="DG83" s="167"/>
      <c r="DH83" s="167"/>
      <c r="DI83" s="167"/>
      <c r="DJ83" s="167"/>
      <c r="DK83" s="167"/>
      <c r="DL83" s="167"/>
      <c r="DM83" s="167"/>
      <c r="DN83" s="167"/>
      <c r="DO83" s="167"/>
      <c r="DP83" s="167"/>
      <c r="DQ83" s="167"/>
      <c r="DR83" s="167"/>
      <c r="DS83" s="167"/>
      <c r="DT83" s="167"/>
      <c r="DU83" s="167"/>
      <c r="DV83" s="167"/>
      <c r="DW83" s="167"/>
      <c r="DX83" s="167"/>
      <c r="DY83" s="167"/>
      <c r="DZ83" s="167"/>
      <c r="EA83" s="167"/>
      <c r="EB83" s="202"/>
    </row>
    <row r="84" spans="1:132" s="59" customFormat="1" ht="200.1" customHeight="1">
      <c r="A84" s="49" t="s">
        <v>1029</v>
      </c>
      <c r="B84" s="50" t="s">
        <v>599</v>
      </c>
      <c r="C84" s="51" t="s">
        <v>458</v>
      </c>
      <c r="D84" s="81" t="s">
        <v>454</v>
      </c>
      <c r="E84" s="81" t="s">
        <v>848</v>
      </c>
      <c r="F84" s="51" t="s">
        <v>455</v>
      </c>
      <c r="G84" s="52">
        <v>42522</v>
      </c>
      <c r="H84" s="52">
        <v>43830</v>
      </c>
      <c r="I84" s="51">
        <v>698</v>
      </c>
      <c r="J84" s="54">
        <v>1</v>
      </c>
      <c r="K84" s="54">
        <v>1</v>
      </c>
      <c r="L84" s="54">
        <v>1</v>
      </c>
      <c r="M84" s="62">
        <v>1</v>
      </c>
      <c r="N84" s="54">
        <v>1</v>
      </c>
      <c r="O84" s="206" t="s">
        <v>1101</v>
      </c>
      <c r="P84" s="206" t="s">
        <v>1099</v>
      </c>
      <c r="Q84" s="207" t="s">
        <v>1114</v>
      </c>
      <c r="R84" s="206" t="s">
        <v>1101</v>
      </c>
      <c r="S84" s="206" t="s">
        <v>1103</v>
      </c>
      <c r="T84" s="206" t="s">
        <v>1103</v>
      </c>
      <c r="U84" s="211" t="s">
        <v>1112</v>
      </c>
      <c r="V84" s="167">
        <v>1108</v>
      </c>
      <c r="W84" s="167"/>
      <c r="X84" s="167"/>
      <c r="Y84" s="167"/>
      <c r="Z84" s="167"/>
      <c r="AA84" s="167"/>
      <c r="AB84" s="167"/>
      <c r="AC84" s="167"/>
      <c r="AD84" s="167"/>
      <c r="AE84" s="167"/>
      <c r="AF84" s="167"/>
      <c r="AG84" s="167"/>
      <c r="AH84" s="167"/>
      <c r="AI84" s="167"/>
      <c r="AJ84" s="167"/>
      <c r="AK84" s="167"/>
      <c r="AL84" s="167"/>
      <c r="AM84" s="167"/>
      <c r="AN84" s="167"/>
      <c r="AO84" s="167"/>
      <c r="AP84" s="167"/>
      <c r="AQ84" s="167"/>
      <c r="AR84" s="167"/>
      <c r="AS84" s="167"/>
      <c r="AT84" s="167"/>
      <c r="AU84" s="167"/>
      <c r="AV84" s="167"/>
      <c r="AW84" s="167"/>
      <c r="AX84" s="167"/>
      <c r="AY84" s="167"/>
      <c r="AZ84" s="167"/>
      <c r="BA84" s="167"/>
      <c r="BB84" s="167"/>
      <c r="BC84" s="167"/>
      <c r="BD84" s="167"/>
      <c r="BE84" s="167"/>
      <c r="BF84" s="167"/>
      <c r="BG84" s="167"/>
      <c r="BH84" s="167"/>
      <c r="BI84" s="167"/>
      <c r="BJ84" s="167"/>
      <c r="BK84" s="167"/>
      <c r="BL84" s="167"/>
      <c r="BM84" s="167"/>
      <c r="BN84" s="167"/>
      <c r="BO84" s="167"/>
      <c r="BP84" s="167"/>
      <c r="BQ84" s="167"/>
      <c r="BR84" s="167"/>
      <c r="BS84" s="167"/>
      <c r="BT84" s="167"/>
      <c r="BU84" s="167"/>
      <c r="BV84" s="167"/>
      <c r="BW84" s="167"/>
      <c r="BX84" s="167"/>
      <c r="BY84" s="167"/>
      <c r="BZ84" s="167"/>
      <c r="CA84" s="167"/>
      <c r="CB84" s="167"/>
      <c r="CC84" s="167"/>
      <c r="CD84" s="167"/>
      <c r="CE84" s="167"/>
      <c r="CF84" s="167"/>
      <c r="CG84" s="167"/>
      <c r="CH84" s="167"/>
      <c r="CI84" s="167"/>
      <c r="CJ84" s="167"/>
      <c r="CK84" s="167"/>
      <c r="CL84" s="167"/>
      <c r="CM84" s="167"/>
      <c r="CN84" s="167"/>
      <c r="CO84" s="167"/>
      <c r="CP84" s="167"/>
      <c r="CQ84" s="167"/>
      <c r="CR84" s="167"/>
      <c r="CS84" s="167"/>
      <c r="CT84" s="167"/>
      <c r="CU84" s="167"/>
      <c r="CV84" s="167"/>
      <c r="CW84" s="167"/>
      <c r="CX84" s="167"/>
      <c r="CY84" s="167"/>
      <c r="CZ84" s="167"/>
      <c r="DA84" s="167"/>
      <c r="DB84" s="167"/>
      <c r="DC84" s="167"/>
      <c r="DD84" s="167"/>
      <c r="DE84" s="167"/>
      <c r="DF84" s="167"/>
      <c r="DG84" s="167"/>
      <c r="DH84" s="167"/>
      <c r="DI84" s="167"/>
      <c r="DJ84" s="167"/>
      <c r="DK84" s="167"/>
      <c r="DL84" s="167"/>
      <c r="DM84" s="167"/>
      <c r="DN84" s="167"/>
      <c r="DO84" s="167"/>
      <c r="DP84" s="167"/>
      <c r="DQ84" s="167"/>
      <c r="DR84" s="167"/>
      <c r="DS84" s="167"/>
      <c r="DT84" s="167"/>
      <c r="DU84" s="167"/>
      <c r="DV84" s="167"/>
      <c r="DW84" s="167"/>
      <c r="DX84" s="167"/>
      <c r="DY84" s="167"/>
      <c r="DZ84" s="167"/>
      <c r="EA84" s="167"/>
      <c r="EB84" s="202"/>
    </row>
    <row r="85" spans="1:132" s="59" customFormat="1" ht="92.25" customHeight="1">
      <c r="A85" s="49" t="s">
        <v>1015</v>
      </c>
      <c r="B85" s="50" t="s">
        <v>599</v>
      </c>
      <c r="C85" s="51" t="s">
        <v>610</v>
      </c>
      <c r="D85" s="81" t="s">
        <v>454</v>
      </c>
      <c r="E85" s="81" t="s">
        <v>849</v>
      </c>
      <c r="F85" s="51" t="s">
        <v>472</v>
      </c>
      <c r="G85" s="52">
        <v>42522</v>
      </c>
      <c r="H85" s="52">
        <v>43981</v>
      </c>
      <c r="I85" s="51">
        <v>791</v>
      </c>
      <c r="J85" s="54">
        <v>1</v>
      </c>
      <c r="K85" s="51">
        <v>72</v>
      </c>
      <c r="L85" s="54">
        <v>1</v>
      </c>
      <c r="M85" s="51" t="s">
        <v>1060</v>
      </c>
      <c r="N85" s="51" t="s">
        <v>1060</v>
      </c>
      <c r="O85" s="206" t="s">
        <v>1099</v>
      </c>
      <c r="P85" s="206" t="s">
        <v>1099</v>
      </c>
      <c r="Q85" s="207" t="s">
        <v>1175</v>
      </c>
      <c r="R85" s="206" t="s">
        <v>1099</v>
      </c>
      <c r="S85" s="206" t="s">
        <v>1099</v>
      </c>
      <c r="T85" s="207" t="s">
        <v>1178</v>
      </c>
      <c r="U85" s="207" t="s">
        <v>1179</v>
      </c>
      <c r="V85" s="167"/>
      <c r="W85" s="167"/>
      <c r="X85" s="167"/>
      <c r="Y85" s="167"/>
      <c r="Z85" s="167"/>
      <c r="AA85" s="167"/>
      <c r="AB85" s="167"/>
      <c r="AC85" s="167"/>
      <c r="AD85" s="167"/>
      <c r="AE85" s="167"/>
      <c r="AF85" s="167"/>
      <c r="AG85" s="167"/>
      <c r="AH85" s="167"/>
      <c r="AI85" s="167"/>
      <c r="AJ85" s="167"/>
      <c r="AK85" s="167"/>
      <c r="AL85" s="167"/>
      <c r="AM85" s="167"/>
      <c r="AN85" s="167"/>
      <c r="AO85" s="167"/>
      <c r="AP85" s="167"/>
      <c r="AQ85" s="167"/>
      <c r="AR85" s="167"/>
      <c r="AS85" s="167"/>
      <c r="AT85" s="167"/>
      <c r="AU85" s="167"/>
      <c r="AV85" s="167"/>
      <c r="AW85" s="167"/>
      <c r="AX85" s="167"/>
      <c r="AY85" s="167"/>
      <c r="AZ85" s="167"/>
      <c r="BA85" s="167"/>
      <c r="BB85" s="167"/>
      <c r="BC85" s="167"/>
      <c r="BD85" s="167"/>
      <c r="BE85" s="167"/>
      <c r="BF85" s="167"/>
      <c r="BG85" s="167"/>
      <c r="BH85" s="167"/>
      <c r="BI85" s="167"/>
      <c r="BJ85" s="167"/>
      <c r="BK85" s="167"/>
      <c r="BL85" s="167"/>
      <c r="BM85" s="167"/>
      <c r="BN85" s="167"/>
      <c r="BO85" s="167"/>
      <c r="BP85" s="167"/>
      <c r="BQ85" s="167"/>
      <c r="BR85" s="167"/>
      <c r="BS85" s="167"/>
      <c r="BT85" s="167"/>
      <c r="BU85" s="167"/>
      <c r="BV85" s="167"/>
      <c r="BW85" s="167"/>
      <c r="BX85" s="167"/>
      <c r="BY85" s="167"/>
      <c r="BZ85" s="167"/>
      <c r="CA85" s="167"/>
      <c r="CB85" s="167"/>
      <c r="CC85" s="167"/>
      <c r="CD85" s="167"/>
      <c r="CE85" s="167"/>
      <c r="CF85" s="167"/>
      <c r="CG85" s="167"/>
      <c r="CH85" s="167"/>
      <c r="CI85" s="167"/>
      <c r="CJ85" s="167"/>
      <c r="CK85" s="167"/>
      <c r="CL85" s="167"/>
      <c r="CM85" s="167"/>
      <c r="CN85" s="167"/>
      <c r="CO85" s="167"/>
      <c r="CP85" s="167"/>
      <c r="CQ85" s="167"/>
      <c r="CR85" s="167"/>
      <c r="CS85" s="167"/>
      <c r="CT85" s="167"/>
      <c r="CU85" s="167"/>
      <c r="CV85" s="167"/>
      <c r="CW85" s="167"/>
      <c r="CX85" s="167"/>
      <c r="CY85" s="167"/>
      <c r="CZ85" s="167"/>
      <c r="DA85" s="167"/>
      <c r="DB85" s="167"/>
      <c r="DC85" s="167"/>
      <c r="DD85" s="167"/>
      <c r="DE85" s="167"/>
      <c r="DF85" s="167"/>
      <c r="DG85" s="167"/>
      <c r="DH85" s="167"/>
      <c r="DI85" s="167"/>
      <c r="DJ85" s="167"/>
      <c r="DK85" s="167"/>
      <c r="DL85" s="167"/>
      <c r="DM85" s="167"/>
      <c r="DN85" s="167"/>
      <c r="DO85" s="167"/>
      <c r="DP85" s="167"/>
      <c r="DQ85" s="167"/>
      <c r="DR85" s="167"/>
      <c r="DS85" s="167"/>
      <c r="DT85" s="167"/>
      <c r="DU85" s="167"/>
      <c r="DV85" s="167"/>
      <c r="DW85" s="167"/>
      <c r="DX85" s="167"/>
      <c r="DY85" s="167"/>
      <c r="DZ85" s="167"/>
      <c r="EA85" s="167"/>
      <c r="EB85" s="202"/>
    </row>
    <row r="86" spans="1:132" s="59" customFormat="1" ht="200.1" customHeight="1">
      <c r="A86" s="49" t="s">
        <v>1016</v>
      </c>
      <c r="B86" s="50" t="s">
        <v>599</v>
      </c>
      <c r="C86" s="51" t="s">
        <v>610</v>
      </c>
      <c r="D86" s="81" t="s">
        <v>454</v>
      </c>
      <c r="E86" s="81" t="s">
        <v>850</v>
      </c>
      <c r="F86" s="51" t="s">
        <v>472</v>
      </c>
      <c r="G86" s="52">
        <v>42522</v>
      </c>
      <c r="H86" s="52">
        <v>43981</v>
      </c>
      <c r="I86" s="51">
        <v>695</v>
      </c>
      <c r="J86" s="54">
        <v>0.104</v>
      </c>
      <c r="K86" s="51">
        <v>46</v>
      </c>
      <c r="L86" s="67">
        <v>8.6999999999999994E-2</v>
      </c>
      <c r="M86" s="51" t="s">
        <v>1060</v>
      </c>
      <c r="N86" s="51" t="s">
        <v>1060</v>
      </c>
      <c r="O86" s="206" t="s">
        <v>1099</v>
      </c>
      <c r="P86" s="206" t="s">
        <v>1099</v>
      </c>
      <c r="Q86" s="207" t="s">
        <v>1175</v>
      </c>
      <c r="R86" s="206" t="s">
        <v>1099</v>
      </c>
      <c r="S86" s="206" t="s">
        <v>1101</v>
      </c>
      <c r="T86" s="207" t="s">
        <v>850</v>
      </c>
      <c r="U86" s="206" t="s">
        <v>1180</v>
      </c>
      <c r="V86" s="167"/>
      <c r="W86" s="167"/>
      <c r="X86" s="167"/>
      <c r="Y86" s="167"/>
      <c r="Z86" s="167"/>
      <c r="AA86" s="167"/>
      <c r="AB86" s="167"/>
      <c r="AC86" s="167"/>
      <c r="AD86" s="167"/>
      <c r="AE86" s="167"/>
      <c r="AF86" s="167"/>
      <c r="AG86" s="167"/>
      <c r="AH86" s="167"/>
      <c r="AI86" s="167"/>
      <c r="AJ86" s="167"/>
      <c r="AK86" s="167"/>
      <c r="AL86" s="167"/>
      <c r="AM86" s="167"/>
      <c r="AN86" s="167"/>
      <c r="AO86" s="167"/>
      <c r="AP86" s="167"/>
      <c r="AQ86" s="167"/>
      <c r="AR86" s="167"/>
      <c r="AS86" s="167"/>
      <c r="AT86" s="167"/>
      <c r="AU86" s="167"/>
      <c r="AV86" s="167"/>
      <c r="AW86" s="167"/>
      <c r="AX86" s="167"/>
      <c r="AY86" s="167"/>
      <c r="AZ86" s="167"/>
      <c r="BA86" s="167"/>
      <c r="BB86" s="167"/>
      <c r="BC86" s="167"/>
      <c r="BD86" s="167"/>
      <c r="BE86" s="167"/>
      <c r="BF86" s="167"/>
      <c r="BG86" s="167"/>
      <c r="BH86" s="167"/>
      <c r="BI86" s="167"/>
      <c r="BJ86" s="167"/>
      <c r="BK86" s="167"/>
      <c r="BL86" s="167"/>
      <c r="BM86" s="167"/>
      <c r="BN86" s="167"/>
      <c r="BO86" s="167"/>
      <c r="BP86" s="167"/>
      <c r="BQ86" s="167"/>
      <c r="BR86" s="167"/>
      <c r="BS86" s="167"/>
      <c r="BT86" s="167"/>
      <c r="BU86" s="167"/>
      <c r="BV86" s="167"/>
      <c r="BW86" s="167"/>
      <c r="BX86" s="167"/>
      <c r="BY86" s="167"/>
      <c r="BZ86" s="167"/>
      <c r="CA86" s="167"/>
      <c r="CB86" s="167"/>
      <c r="CC86" s="167"/>
      <c r="CD86" s="167"/>
      <c r="CE86" s="167"/>
      <c r="CF86" s="167"/>
      <c r="CG86" s="167"/>
      <c r="CH86" s="167"/>
      <c r="CI86" s="167"/>
      <c r="CJ86" s="167"/>
      <c r="CK86" s="167"/>
      <c r="CL86" s="167"/>
      <c r="CM86" s="167"/>
      <c r="CN86" s="167"/>
      <c r="CO86" s="167"/>
      <c r="CP86" s="167"/>
      <c r="CQ86" s="167"/>
      <c r="CR86" s="167"/>
      <c r="CS86" s="167"/>
      <c r="CT86" s="167"/>
      <c r="CU86" s="167"/>
      <c r="CV86" s="167"/>
      <c r="CW86" s="167"/>
      <c r="CX86" s="167"/>
      <c r="CY86" s="167"/>
      <c r="CZ86" s="167"/>
      <c r="DA86" s="167"/>
      <c r="DB86" s="167"/>
      <c r="DC86" s="167"/>
      <c r="DD86" s="167"/>
      <c r="DE86" s="167"/>
      <c r="DF86" s="167"/>
      <c r="DG86" s="167"/>
      <c r="DH86" s="167"/>
      <c r="DI86" s="167"/>
      <c r="DJ86" s="167"/>
      <c r="DK86" s="167"/>
      <c r="DL86" s="167"/>
      <c r="DM86" s="167"/>
      <c r="DN86" s="167"/>
      <c r="DO86" s="167"/>
      <c r="DP86" s="167"/>
      <c r="DQ86" s="167"/>
      <c r="DR86" s="167"/>
      <c r="DS86" s="167"/>
      <c r="DT86" s="167"/>
      <c r="DU86" s="167"/>
      <c r="DV86" s="167"/>
      <c r="DW86" s="167"/>
      <c r="DX86" s="167"/>
      <c r="DY86" s="167"/>
      <c r="DZ86" s="167"/>
      <c r="EA86" s="167"/>
      <c r="EB86" s="202"/>
    </row>
    <row r="87" spans="1:132" s="59" customFormat="1" ht="200.1" customHeight="1">
      <c r="A87" s="49" t="s">
        <v>1019</v>
      </c>
      <c r="B87" s="50" t="s">
        <v>599</v>
      </c>
      <c r="C87" s="51" t="s">
        <v>610</v>
      </c>
      <c r="D87" s="81" t="s">
        <v>454</v>
      </c>
      <c r="E87" s="81" t="s">
        <v>851</v>
      </c>
      <c r="F87" s="51" t="s">
        <v>472</v>
      </c>
      <c r="G87" s="52">
        <v>42522</v>
      </c>
      <c r="H87" s="52">
        <v>43981</v>
      </c>
      <c r="I87" s="51">
        <v>6629</v>
      </c>
      <c r="J87" s="54">
        <v>1</v>
      </c>
      <c r="K87" s="51">
        <v>523</v>
      </c>
      <c r="L87" s="54">
        <v>1</v>
      </c>
      <c r="M87" s="51" t="s">
        <v>1060</v>
      </c>
      <c r="N87" s="51" t="s">
        <v>1060</v>
      </c>
      <c r="O87" s="206" t="s">
        <v>1099</v>
      </c>
      <c r="P87" s="206" t="s">
        <v>1099</v>
      </c>
      <c r="Q87" s="207" t="s">
        <v>1175</v>
      </c>
      <c r="R87" s="206" t="s">
        <v>1099</v>
      </c>
      <c r="S87" s="206" t="s">
        <v>1099</v>
      </c>
      <c r="T87" s="207" t="s">
        <v>1181</v>
      </c>
      <c r="U87" s="207" t="s">
        <v>1182</v>
      </c>
      <c r="V87" s="167"/>
      <c r="W87" s="167"/>
      <c r="X87" s="167"/>
      <c r="Y87" s="167"/>
      <c r="Z87" s="167"/>
      <c r="AA87" s="167"/>
      <c r="AB87" s="167"/>
      <c r="AC87" s="167"/>
      <c r="AD87" s="167"/>
      <c r="AE87" s="167"/>
      <c r="AF87" s="167"/>
      <c r="AG87" s="167"/>
      <c r="AH87" s="167"/>
      <c r="AI87" s="167"/>
      <c r="AJ87" s="167"/>
      <c r="AK87" s="167"/>
      <c r="AL87" s="167"/>
      <c r="AM87" s="167"/>
      <c r="AN87" s="167"/>
      <c r="AO87" s="167"/>
      <c r="AP87" s="167"/>
      <c r="AQ87" s="167"/>
      <c r="AR87" s="167"/>
      <c r="AS87" s="167"/>
      <c r="AT87" s="167"/>
      <c r="AU87" s="167"/>
      <c r="AV87" s="167"/>
      <c r="AW87" s="167"/>
      <c r="AX87" s="167"/>
      <c r="AY87" s="167"/>
      <c r="AZ87" s="167"/>
      <c r="BA87" s="167"/>
      <c r="BB87" s="167"/>
      <c r="BC87" s="167"/>
      <c r="BD87" s="167"/>
      <c r="BE87" s="167"/>
      <c r="BF87" s="167"/>
      <c r="BG87" s="167"/>
      <c r="BH87" s="167"/>
      <c r="BI87" s="167"/>
      <c r="BJ87" s="167"/>
      <c r="BK87" s="167"/>
      <c r="BL87" s="167"/>
      <c r="BM87" s="167"/>
      <c r="BN87" s="167"/>
      <c r="BO87" s="167"/>
      <c r="BP87" s="167"/>
      <c r="BQ87" s="167"/>
      <c r="BR87" s="167"/>
      <c r="BS87" s="167"/>
      <c r="BT87" s="167"/>
      <c r="BU87" s="167"/>
      <c r="BV87" s="167"/>
      <c r="BW87" s="167"/>
      <c r="BX87" s="167"/>
      <c r="BY87" s="167"/>
      <c r="BZ87" s="167"/>
      <c r="CA87" s="167"/>
      <c r="CB87" s="167"/>
      <c r="CC87" s="167"/>
      <c r="CD87" s="167"/>
      <c r="CE87" s="167"/>
      <c r="CF87" s="167"/>
      <c r="CG87" s="167"/>
      <c r="CH87" s="167"/>
      <c r="CI87" s="167"/>
      <c r="CJ87" s="167"/>
      <c r="CK87" s="167"/>
      <c r="CL87" s="167"/>
      <c r="CM87" s="167"/>
      <c r="CN87" s="167"/>
      <c r="CO87" s="167"/>
      <c r="CP87" s="167"/>
      <c r="CQ87" s="167"/>
      <c r="CR87" s="167"/>
      <c r="CS87" s="167"/>
      <c r="CT87" s="167"/>
      <c r="CU87" s="167"/>
      <c r="CV87" s="167"/>
      <c r="CW87" s="167"/>
      <c r="CX87" s="167"/>
      <c r="CY87" s="167"/>
      <c r="CZ87" s="167"/>
      <c r="DA87" s="167"/>
      <c r="DB87" s="167"/>
      <c r="DC87" s="167"/>
      <c r="DD87" s="167"/>
      <c r="DE87" s="167"/>
      <c r="DF87" s="167"/>
      <c r="DG87" s="167"/>
      <c r="DH87" s="167"/>
      <c r="DI87" s="167"/>
      <c r="DJ87" s="167"/>
      <c r="DK87" s="167"/>
      <c r="DL87" s="167"/>
      <c r="DM87" s="167"/>
      <c r="DN87" s="167"/>
      <c r="DO87" s="167"/>
      <c r="DP87" s="167"/>
      <c r="DQ87" s="167"/>
      <c r="DR87" s="167"/>
      <c r="DS87" s="167"/>
      <c r="DT87" s="167"/>
      <c r="DU87" s="167"/>
      <c r="DV87" s="167"/>
      <c r="DW87" s="167"/>
      <c r="DX87" s="167"/>
      <c r="DY87" s="167"/>
      <c r="DZ87" s="167"/>
      <c r="EA87" s="167"/>
      <c r="EB87" s="202"/>
    </row>
    <row r="88" spans="1:132" s="59" customFormat="1" ht="200.1" customHeight="1">
      <c r="A88" s="49" t="s">
        <v>1018</v>
      </c>
      <c r="B88" s="50" t="s">
        <v>599</v>
      </c>
      <c r="C88" s="51" t="s">
        <v>610</v>
      </c>
      <c r="D88" s="81" t="s">
        <v>454</v>
      </c>
      <c r="E88" s="81" t="s">
        <v>852</v>
      </c>
      <c r="F88" s="51" t="s">
        <v>472</v>
      </c>
      <c r="G88" s="52">
        <v>42522</v>
      </c>
      <c r="H88" s="52">
        <v>43981</v>
      </c>
      <c r="I88" s="51">
        <v>695</v>
      </c>
      <c r="J88" s="67">
        <v>0.878</v>
      </c>
      <c r="K88" s="51">
        <v>46</v>
      </c>
      <c r="L88" s="51">
        <v>8.6999999999999993</v>
      </c>
      <c r="M88" s="51" t="s">
        <v>1060</v>
      </c>
      <c r="N88" s="51" t="s">
        <v>1060</v>
      </c>
      <c r="O88" s="206" t="s">
        <v>1099</v>
      </c>
      <c r="P88" s="206" t="s">
        <v>1099</v>
      </c>
      <c r="Q88" s="207" t="s">
        <v>1175</v>
      </c>
      <c r="R88" s="206" t="s">
        <v>1101</v>
      </c>
      <c r="S88" s="206" t="s">
        <v>1101</v>
      </c>
      <c r="T88" s="207" t="s">
        <v>1181</v>
      </c>
      <c r="U88" s="207" t="s">
        <v>1182</v>
      </c>
      <c r="V88" s="167"/>
      <c r="W88" s="167"/>
      <c r="X88" s="167"/>
      <c r="Y88" s="167"/>
      <c r="Z88" s="167"/>
      <c r="AA88" s="167"/>
      <c r="AB88" s="167"/>
      <c r="AC88" s="167"/>
      <c r="AD88" s="167"/>
      <c r="AE88" s="167"/>
      <c r="AF88" s="167"/>
      <c r="AG88" s="167"/>
      <c r="AH88" s="167"/>
      <c r="AI88" s="167"/>
      <c r="AJ88" s="167"/>
      <c r="AK88" s="167"/>
      <c r="AL88" s="167"/>
      <c r="AM88" s="167"/>
      <c r="AN88" s="167"/>
      <c r="AO88" s="167"/>
      <c r="AP88" s="167"/>
      <c r="AQ88" s="167"/>
      <c r="AR88" s="167"/>
      <c r="AS88" s="167"/>
      <c r="AT88" s="167"/>
      <c r="AU88" s="167"/>
      <c r="AV88" s="167"/>
      <c r="AW88" s="167"/>
      <c r="AX88" s="167"/>
      <c r="AY88" s="167"/>
      <c r="AZ88" s="167"/>
      <c r="BA88" s="167"/>
      <c r="BB88" s="167"/>
      <c r="BC88" s="167"/>
      <c r="BD88" s="167"/>
      <c r="BE88" s="167"/>
      <c r="BF88" s="167"/>
      <c r="BG88" s="167"/>
      <c r="BH88" s="167"/>
      <c r="BI88" s="167"/>
      <c r="BJ88" s="167"/>
      <c r="BK88" s="167"/>
      <c r="BL88" s="167"/>
      <c r="BM88" s="167"/>
      <c r="BN88" s="167"/>
      <c r="BO88" s="167"/>
      <c r="BP88" s="167"/>
      <c r="BQ88" s="167"/>
      <c r="BR88" s="167"/>
      <c r="BS88" s="167"/>
      <c r="BT88" s="167"/>
      <c r="BU88" s="167"/>
      <c r="BV88" s="167"/>
      <c r="BW88" s="167"/>
      <c r="BX88" s="167"/>
      <c r="BY88" s="167"/>
      <c r="BZ88" s="167"/>
      <c r="CA88" s="167"/>
      <c r="CB88" s="167"/>
      <c r="CC88" s="167"/>
      <c r="CD88" s="167"/>
      <c r="CE88" s="167"/>
      <c r="CF88" s="167"/>
      <c r="CG88" s="167"/>
      <c r="CH88" s="167"/>
      <c r="CI88" s="167"/>
      <c r="CJ88" s="167"/>
      <c r="CK88" s="167"/>
      <c r="CL88" s="167"/>
      <c r="CM88" s="167"/>
      <c r="CN88" s="167"/>
      <c r="CO88" s="167"/>
      <c r="CP88" s="167"/>
      <c r="CQ88" s="167"/>
      <c r="CR88" s="167"/>
      <c r="CS88" s="167"/>
      <c r="CT88" s="167"/>
      <c r="CU88" s="167"/>
      <c r="CV88" s="167"/>
      <c r="CW88" s="167"/>
      <c r="CX88" s="167"/>
      <c r="CY88" s="167"/>
      <c r="CZ88" s="167"/>
      <c r="DA88" s="167"/>
      <c r="DB88" s="167"/>
      <c r="DC88" s="167"/>
      <c r="DD88" s="167"/>
      <c r="DE88" s="167"/>
      <c r="DF88" s="167"/>
      <c r="DG88" s="167"/>
      <c r="DH88" s="167"/>
      <c r="DI88" s="167"/>
      <c r="DJ88" s="167"/>
      <c r="DK88" s="167"/>
      <c r="DL88" s="167"/>
      <c r="DM88" s="167"/>
      <c r="DN88" s="167"/>
      <c r="DO88" s="167"/>
      <c r="DP88" s="167"/>
      <c r="DQ88" s="167"/>
      <c r="DR88" s="167"/>
      <c r="DS88" s="167"/>
      <c r="DT88" s="167"/>
      <c r="DU88" s="167"/>
      <c r="DV88" s="167"/>
      <c r="DW88" s="167"/>
      <c r="DX88" s="167"/>
      <c r="DY88" s="167"/>
      <c r="DZ88" s="167"/>
      <c r="EA88" s="167"/>
      <c r="EB88" s="202"/>
    </row>
    <row r="89" spans="1:132" s="59" customFormat="1" ht="200.1" customHeight="1">
      <c r="A89" s="49" t="s">
        <v>1030</v>
      </c>
      <c r="B89" s="50" t="s">
        <v>598</v>
      </c>
      <c r="C89" s="51" t="s">
        <v>747</v>
      </c>
      <c r="D89" s="81" t="s">
        <v>454</v>
      </c>
      <c r="E89" s="81" t="s">
        <v>853</v>
      </c>
      <c r="F89" s="51" t="s">
        <v>455</v>
      </c>
      <c r="G89" s="52">
        <v>42522</v>
      </c>
      <c r="H89" s="52">
        <v>43830</v>
      </c>
      <c r="I89" s="54">
        <v>1</v>
      </c>
      <c r="J89" s="54">
        <v>1</v>
      </c>
      <c r="K89" s="54">
        <v>1</v>
      </c>
      <c r="L89" s="51">
        <v>100</v>
      </c>
      <c r="M89" s="62">
        <v>1</v>
      </c>
      <c r="N89" s="54">
        <v>1</v>
      </c>
      <c r="O89" s="206" t="s">
        <v>1100</v>
      </c>
      <c r="P89" s="206" t="s">
        <v>1099</v>
      </c>
      <c r="Q89" s="207" t="s">
        <v>1115</v>
      </c>
      <c r="R89" s="206" t="s">
        <v>1100</v>
      </c>
      <c r="S89" s="206" t="s">
        <v>1099</v>
      </c>
      <c r="T89" s="207" t="s">
        <v>1120</v>
      </c>
      <c r="U89" s="157"/>
      <c r="V89" s="167">
        <v>1108</v>
      </c>
      <c r="W89" s="167"/>
      <c r="X89" s="167"/>
      <c r="Y89" s="167"/>
      <c r="Z89" s="167"/>
      <c r="AA89" s="167"/>
      <c r="AB89" s="167"/>
      <c r="AC89" s="167"/>
      <c r="AD89" s="167"/>
      <c r="AE89" s="167"/>
      <c r="AF89" s="167"/>
      <c r="AG89" s="167"/>
      <c r="AH89" s="167"/>
      <c r="AI89" s="167"/>
      <c r="AJ89" s="167"/>
      <c r="AK89" s="167"/>
      <c r="AL89" s="167"/>
      <c r="AM89" s="167"/>
      <c r="AN89" s="167"/>
      <c r="AO89" s="167"/>
      <c r="AP89" s="167"/>
      <c r="AQ89" s="167"/>
      <c r="AR89" s="167"/>
      <c r="AS89" s="167"/>
      <c r="AT89" s="167"/>
      <c r="AU89" s="167"/>
      <c r="AV89" s="167"/>
      <c r="AW89" s="167"/>
      <c r="AX89" s="167"/>
      <c r="AY89" s="167"/>
      <c r="AZ89" s="167"/>
      <c r="BA89" s="167"/>
      <c r="BB89" s="167"/>
      <c r="BC89" s="167"/>
      <c r="BD89" s="167"/>
      <c r="BE89" s="167"/>
      <c r="BF89" s="167"/>
      <c r="BG89" s="167"/>
      <c r="BH89" s="167"/>
      <c r="BI89" s="167"/>
      <c r="BJ89" s="167"/>
      <c r="BK89" s="167"/>
      <c r="BL89" s="167"/>
      <c r="BM89" s="167"/>
      <c r="BN89" s="167"/>
      <c r="BO89" s="167"/>
      <c r="BP89" s="167"/>
      <c r="BQ89" s="167"/>
      <c r="BR89" s="167"/>
      <c r="BS89" s="167"/>
      <c r="BT89" s="167"/>
      <c r="BU89" s="167"/>
      <c r="BV89" s="167"/>
      <c r="BW89" s="167"/>
      <c r="BX89" s="167"/>
      <c r="BY89" s="167"/>
      <c r="BZ89" s="167"/>
      <c r="CA89" s="167"/>
      <c r="CB89" s="167"/>
      <c r="CC89" s="167"/>
      <c r="CD89" s="167"/>
      <c r="CE89" s="167"/>
      <c r="CF89" s="167"/>
      <c r="CG89" s="167"/>
      <c r="CH89" s="167"/>
      <c r="CI89" s="167"/>
      <c r="CJ89" s="167"/>
      <c r="CK89" s="167"/>
      <c r="CL89" s="167"/>
      <c r="CM89" s="167"/>
      <c r="CN89" s="167"/>
      <c r="CO89" s="167"/>
      <c r="CP89" s="167"/>
      <c r="CQ89" s="167"/>
      <c r="CR89" s="167"/>
      <c r="CS89" s="167"/>
      <c r="CT89" s="167"/>
      <c r="CU89" s="167"/>
      <c r="CV89" s="167"/>
      <c r="CW89" s="167"/>
      <c r="CX89" s="167"/>
      <c r="CY89" s="167"/>
      <c r="CZ89" s="167"/>
      <c r="DA89" s="167"/>
      <c r="DB89" s="167"/>
      <c r="DC89" s="167"/>
      <c r="DD89" s="167"/>
      <c r="DE89" s="167"/>
      <c r="DF89" s="167"/>
      <c r="DG89" s="167"/>
      <c r="DH89" s="167"/>
      <c r="DI89" s="167"/>
      <c r="DJ89" s="167"/>
      <c r="DK89" s="167"/>
      <c r="DL89" s="167"/>
      <c r="DM89" s="167"/>
      <c r="DN89" s="167"/>
      <c r="DO89" s="167"/>
      <c r="DP89" s="167"/>
      <c r="DQ89" s="167"/>
      <c r="DR89" s="167"/>
      <c r="DS89" s="167"/>
      <c r="DT89" s="167"/>
      <c r="DU89" s="167"/>
      <c r="DV89" s="167"/>
      <c r="DW89" s="167"/>
      <c r="DX89" s="167"/>
      <c r="DY89" s="167"/>
      <c r="DZ89" s="167"/>
      <c r="EA89" s="167"/>
      <c r="EB89" s="202"/>
    </row>
    <row r="90" spans="1:132" s="59" customFormat="1" ht="200.1" customHeight="1">
      <c r="A90" s="49" t="s">
        <v>1031</v>
      </c>
      <c r="B90" s="50" t="s">
        <v>598</v>
      </c>
      <c r="C90" s="51" t="s">
        <v>747</v>
      </c>
      <c r="D90" s="81" t="s">
        <v>454</v>
      </c>
      <c r="E90" s="81" t="s">
        <v>854</v>
      </c>
      <c r="F90" s="51" t="s">
        <v>455</v>
      </c>
      <c r="G90" s="52">
        <v>42522</v>
      </c>
      <c r="H90" s="52">
        <v>43830</v>
      </c>
      <c r="I90" s="54">
        <v>1</v>
      </c>
      <c r="J90" s="54">
        <v>1</v>
      </c>
      <c r="K90" s="54">
        <v>1</v>
      </c>
      <c r="L90" s="51">
        <v>100</v>
      </c>
      <c r="M90" s="62">
        <v>1</v>
      </c>
      <c r="N90" s="54">
        <v>1</v>
      </c>
      <c r="O90" s="206" t="s">
        <v>1099</v>
      </c>
      <c r="P90" s="206" t="s">
        <v>1099</v>
      </c>
      <c r="Q90" s="207" t="s">
        <v>1116</v>
      </c>
      <c r="R90" s="206" t="s">
        <v>1099</v>
      </c>
      <c r="S90" s="206" t="s">
        <v>1099</v>
      </c>
      <c r="T90" s="207" t="s">
        <v>1129</v>
      </c>
      <c r="U90" s="208"/>
      <c r="V90" s="167">
        <v>1108</v>
      </c>
      <c r="W90" s="167"/>
      <c r="X90" s="167"/>
      <c r="Y90" s="167"/>
      <c r="Z90" s="167"/>
      <c r="AA90" s="167"/>
      <c r="AB90" s="167"/>
      <c r="AC90" s="167"/>
      <c r="AD90" s="167"/>
      <c r="AE90" s="167"/>
      <c r="AF90" s="167"/>
      <c r="AG90" s="167"/>
      <c r="AH90" s="167"/>
      <c r="AI90" s="167"/>
      <c r="AJ90" s="167"/>
      <c r="AK90" s="167"/>
      <c r="AL90" s="167"/>
      <c r="AM90" s="167"/>
      <c r="AN90" s="167"/>
      <c r="AO90" s="167"/>
      <c r="AP90" s="167"/>
      <c r="AQ90" s="167"/>
      <c r="AR90" s="167"/>
      <c r="AS90" s="167"/>
      <c r="AT90" s="167"/>
      <c r="AU90" s="167"/>
      <c r="AV90" s="167"/>
      <c r="AW90" s="167"/>
      <c r="AX90" s="167"/>
      <c r="AY90" s="167"/>
      <c r="AZ90" s="167"/>
      <c r="BA90" s="167"/>
      <c r="BB90" s="167"/>
      <c r="BC90" s="167"/>
      <c r="BD90" s="167"/>
      <c r="BE90" s="167"/>
      <c r="BF90" s="167"/>
      <c r="BG90" s="167"/>
      <c r="BH90" s="167"/>
      <c r="BI90" s="167"/>
      <c r="BJ90" s="167"/>
      <c r="BK90" s="167"/>
      <c r="BL90" s="167"/>
      <c r="BM90" s="167"/>
      <c r="BN90" s="167"/>
      <c r="BO90" s="167"/>
      <c r="BP90" s="167"/>
      <c r="BQ90" s="167"/>
      <c r="BR90" s="167"/>
      <c r="BS90" s="167"/>
      <c r="BT90" s="167"/>
      <c r="BU90" s="167"/>
      <c r="BV90" s="167"/>
      <c r="BW90" s="167"/>
      <c r="BX90" s="167"/>
      <c r="BY90" s="167"/>
      <c r="BZ90" s="167"/>
      <c r="CA90" s="167"/>
      <c r="CB90" s="167"/>
      <c r="CC90" s="167"/>
      <c r="CD90" s="167"/>
      <c r="CE90" s="167"/>
      <c r="CF90" s="167"/>
      <c r="CG90" s="167"/>
      <c r="CH90" s="167"/>
      <c r="CI90" s="167"/>
      <c r="CJ90" s="167"/>
      <c r="CK90" s="167"/>
      <c r="CL90" s="167"/>
      <c r="CM90" s="167"/>
      <c r="CN90" s="167"/>
      <c r="CO90" s="167"/>
      <c r="CP90" s="167"/>
      <c r="CQ90" s="167"/>
      <c r="CR90" s="167"/>
      <c r="CS90" s="167"/>
      <c r="CT90" s="167"/>
      <c r="CU90" s="167"/>
      <c r="CV90" s="167"/>
      <c r="CW90" s="167"/>
      <c r="CX90" s="167"/>
      <c r="CY90" s="167"/>
      <c r="CZ90" s="167"/>
      <c r="DA90" s="167"/>
      <c r="DB90" s="167"/>
      <c r="DC90" s="167"/>
      <c r="DD90" s="167"/>
      <c r="DE90" s="167"/>
      <c r="DF90" s="167"/>
      <c r="DG90" s="167"/>
      <c r="DH90" s="167"/>
      <c r="DI90" s="167"/>
      <c r="DJ90" s="167"/>
      <c r="DK90" s="167"/>
      <c r="DL90" s="167"/>
      <c r="DM90" s="167"/>
      <c r="DN90" s="167"/>
      <c r="DO90" s="167"/>
      <c r="DP90" s="167"/>
      <c r="DQ90" s="167"/>
      <c r="DR90" s="167"/>
      <c r="DS90" s="167"/>
      <c r="DT90" s="167"/>
      <c r="DU90" s="167"/>
      <c r="DV90" s="167"/>
      <c r="DW90" s="167"/>
      <c r="DX90" s="167"/>
      <c r="DY90" s="167"/>
      <c r="DZ90" s="167"/>
      <c r="EA90" s="167"/>
      <c r="EB90" s="202"/>
    </row>
    <row r="91" spans="1:132" s="59" customFormat="1" ht="200.1" customHeight="1">
      <c r="A91" s="49" t="s">
        <v>1032</v>
      </c>
      <c r="B91" s="50" t="s">
        <v>598</v>
      </c>
      <c r="C91" s="51" t="s">
        <v>748</v>
      </c>
      <c r="D91" s="81" t="s">
        <v>454</v>
      </c>
      <c r="E91" s="81" t="s">
        <v>855</v>
      </c>
      <c r="F91" s="51" t="s">
        <v>455</v>
      </c>
      <c r="G91" s="52">
        <v>42522</v>
      </c>
      <c r="H91" s="52">
        <v>43830</v>
      </c>
      <c r="I91" s="54">
        <v>1</v>
      </c>
      <c r="J91" s="54">
        <v>1</v>
      </c>
      <c r="K91" s="54">
        <v>1</v>
      </c>
      <c r="L91" s="51">
        <v>100</v>
      </c>
      <c r="M91" s="62">
        <v>1</v>
      </c>
      <c r="N91" s="54">
        <v>1</v>
      </c>
      <c r="O91" s="206" t="s">
        <v>1099</v>
      </c>
      <c r="P91" s="206" t="s">
        <v>1100</v>
      </c>
      <c r="Q91" s="207" t="s">
        <v>1116</v>
      </c>
      <c r="R91" s="206" t="s">
        <v>1101</v>
      </c>
      <c r="S91" s="206" t="s">
        <v>1103</v>
      </c>
      <c r="T91" s="206" t="s">
        <v>1103</v>
      </c>
      <c r="U91" s="207" t="s">
        <v>1117</v>
      </c>
      <c r="V91" s="167">
        <v>1108</v>
      </c>
      <c r="W91" s="167"/>
      <c r="X91" s="167"/>
      <c r="Y91" s="167"/>
      <c r="Z91" s="167"/>
      <c r="AA91" s="167"/>
      <c r="AB91" s="167"/>
      <c r="AC91" s="167"/>
      <c r="AD91" s="167"/>
      <c r="AE91" s="167"/>
      <c r="AF91" s="167"/>
      <c r="AG91" s="167"/>
      <c r="AH91" s="167"/>
      <c r="AI91" s="167"/>
      <c r="AJ91" s="167"/>
      <c r="AK91" s="167"/>
      <c r="AL91" s="167"/>
      <c r="AM91" s="167"/>
      <c r="AN91" s="167"/>
      <c r="AO91" s="167"/>
      <c r="AP91" s="167"/>
      <c r="AQ91" s="167"/>
      <c r="AR91" s="167"/>
      <c r="AS91" s="167"/>
      <c r="AT91" s="167"/>
      <c r="AU91" s="167"/>
      <c r="AV91" s="167"/>
      <c r="AW91" s="167"/>
      <c r="AX91" s="167"/>
      <c r="AY91" s="167"/>
      <c r="AZ91" s="167"/>
      <c r="BA91" s="167"/>
      <c r="BB91" s="167"/>
      <c r="BC91" s="167"/>
      <c r="BD91" s="167"/>
      <c r="BE91" s="167"/>
      <c r="BF91" s="167"/>
      <c r="BG91" s="167"/>
      <c r="BH91" s="167"/>
      <c r="BI91" s="167"/>
      <c r="BJ91" s="167"/>
      <c r="BK91" s="167"/>
      <c r="BL91" s="167"/>
      <c r="BM91" s="167"/>
      <c r="BN91" s="167"/>
      <c r="BO91" s="167"/>
      <c r="BP91" s="167"/>
      <c r="BQ91" s="167"/>
      <c r="BR91" s="167"/>
      <c r="BS91" s="167"/>
      <c r="BT91" s="167"/>
      <c r="BU91" s="167"/>
      <c r="BV91" s="167"/>
      <c r="BW91" s="167"/>
      <c r="BX91" s="167"/>
      <c r="BY91" s="167"/>
      <c r="BZ91" s="167"/>
      <c r="CA91" s="167"/>
      <c r="CB91" s="167"/>
      <c r="CC91" s="167"/>
      <c r="CD91" s="167"/>
      <c r="CE91" s="167"/>
      <c r="CF91" s="167"/>
      <c r="CG91" s="167"/>
      <c r="CH91" s="167"/>
      <c r="CI91" s="167"/>
      <c r="CJ91" s="167"/>
      <c r="CK91" s="167"/>
      <c r="CL91" s="167"/>
      <c r="CM91" s="167"/>
      <c r="CN91" s="167"/>
      <c r="CO91" s="167"/>
      <c r="CP91" s="167"/>
      <c r="CQ91" s="167"/>
      <c r="CR91" s="167"/>
      <c r="CS91" s="167"/>
      <c r="CT91" s="167"/>
      <c r="CU91" s="167"/>
      <c r="CV91" s="167"/>
      <c r="CW91" s="167"/>
      <c r="CX91" s="167"/>
      <c r="CY91" s="167"/>
      <c r="CZ91" s="167"/>
      <c r="DA91" s="167"/>
      <c r="DB91" s="167"/>
      <c r="DC91" s="167"/>
      <c r="DD91" s="167"/>
      <c r="DE91" s="167"/>
      <c r="DF91" s="167"/>
      <c r="DG91" s="167"/>
      <c r="DH91" s="167"/>
      <c r="DI91" s="167"/>
      <c r="DJ91" s="167"/>
      <c r="DK91" s="167"/>
      <c r="DL91" s="167"/>
      <c r="DM91" s="167"/>
      <c r="DN91" s="167"/>
      <c r="DO91" s="167"/>
      <c r="DP91" s="167"/>
      <c r="DQ91" s="167"/>
      <c r="DR91" s="167"/>
      <c r="DS91" s="167"/>
      <c r="DT91" s="167"/>
      <c r="DU91" s="167"/>
      <c r="DV91" s="167"/>
      <c r="DW91" s="167"/>
      <c r="DX91" s="167"/>
      <c r="DY91" s="167"/>
      <c r="DZ91" s="167"/>
      <c r="EA91" s="167"/>
      <c r="EB91" s="202"/>
    </row>
    <row r="92" spans="1:132" s="59" customFormat="1" ht="200.1" customHeight="1">
      <c r="A92" s="51" t="s">
        <v>1005</v>
      </c>
      <c r="B92" s="113" t="s">
        <v>598</v>
      </c>
      <c r="C92" s="113" t="s">
        <v>463</v>
      </c>
      <c r="D92" s="113" t="s">
        <v>454</v>
      </c>
      <c r="E92" s="113" t="s">
        <v>589</v>
      </c>
      <c r="F92" s="114" t="s">
        <v>464</v>
      </c>
      <c r="G92" s="115">
        <v>42736</v>
      </c>
      <c r="H92" s="115">
        <v>43981</v>
      </c>
      <c r="I92" s="62">
        <v>1</v>
      </c>
      <c r="J92" s="62">
        <v>1</v>
      </c>
      <c r="K92" s="62">
        <v>1</v>
      </c>
      <c r="L92" s="116">
        <v>1</v>
      </c>
      <c r="M92" s="62">
        <v>1</v>
      </c>
      <c r="N92" s="117">
        <v>1</v>
      </c>
      <c r="O92" s="207" t="s">
        <v>1099</v>
      </c>
      <c r="P92" s="207" t="s">
        <v>1207</v>
      </c>
      <c r="Q92" s="207" t="s">
        <v>1271</v>
      </c>
      <c r="R92" s="207" t="s">
        <v>1099</v>
      </c>
      <c r="S92" s="207" t="s">
        <v>1099</v>
      </c>
      <c r="T92" s="209" t="s">
        <v>1208</v>
      </c>
      <c r="U92" s="238" t="s">
        <v>1209</v>
      </c>
      <c r="V92" s="167"/>
      <c r="W92" s="167"/>
      <c r="X92" s="167"/>
      <c r="Y92" s="167"/>
      <c r="Z92" s="167"/>
      <c r="AA92" s="167"/>
      <c r="AB92" s="167"/>
      <c r="AC92" s="167"/>
      <c r="AD92" s="167"/>
      <c r="AE92" s="167"/>
      <c r="AF92" s="167"/>
      <c r="AG92" s="167"/>
      <c r="AH92" s="167"/>
      <c r="AI92" s="167"/>
      <c r="AJ92" s="167"/>
      <c r="AK92" s="167"/>
      <c r="AL92" s="167"/>
      <c r="AM92" s="167"/>
      <c r="AN92" s="167"/>
      <c r="AO92" s="167"/>
      <c r="AP92" s="167"/>
      <c r="AQ92" s="167"/>
      <c r="AR92" s="167"/>
      <c r="AS92" s="167"/>
      <c r="AT92" s="167"/>
      <c r="AU92" s="167"/>
      <c r="AV92" s="167"/>
      <c r="AW92" s="167"/>
      <c r="AX92" s="167"/>
      <c r="AY92" s="167"/>
      <c r="AZ92" s="167"/>
      <c r="BA92" s="167"/>
      <c r="BB92" s="167"/>
      <c r="BC92" s="167"/>
      <c r="BD92" s="167"/>
      <c r="BE92" s="167"/>
      <c r="BF92" s="167"/>
      <c r="BG92" s="167"/>
      <c r="BH92" s="167"/>
      <c r="BI92" s="167"/>
      <c r="BJ92" s="167"/>
      <c r="BK92" s="167"/>
      <c r="BL92" s="167"/>
      <c r="BM92" s="167"/>
      <c r="BN92" s="167"/>
      <c r="BO92" s="167"/>
      <c r="BP92" s="167"/>
      <c r="BQ92" s="167"/>
      <c r="BR92" s="167"/>
      <c r="BS92" s="167"/>
      <c r="BT92" s="167"/>
      <c r="BU92" s="167"/>
      <c r="BV92" s="167"/>
      <c r="BW92" s="167"/>
      <c r="BX92" s="167"/>
      <c r="BY92" s="167"/>
      <c r="BZ92" s="167"/>
      <c r="CA92" s="167"/>
      <c r="CB92" s="167"/>
      <c r="CC92" s="167"/>
      <c r="CD92" s="167"/>
      <c r="CE92" s="167"/>
      <c r="CF92" s="167"/>
      <c r="CG92" s="167"/>
      <c r="CH92" s="167"/>
      <c r="CI92" s="167"/>
      <c r="CJ92" s="167"/>
      <c r="CK92" s="167"/>
      <c r="CL92" s="167"/>
      <c r="CM92" s="167"/>
      <c r="CN92" s="167"/>
      <c r="CO92" s="167"/>
      <c r="CP92" s="167"/>
      <c r="CQ92" s="167"/>
      <c r="CR92" s="167"/>
      <c r="CS92" s="167"/>
      <c r="CT92" s="167"/>
      <c r="CU92" s="167"/>
      <c r="CV92" s="167"/>
      <c r="CW92" s="167"/>
      <c r="CX92" s="167"/>
      <c r="CY92" s="167"/>
      <c r="CZ92" s="167"/>
      <c r="DA92" s="167"/>
      <c r="DB92" s="167"/>
      <c r="DC92" s="167"/>
      <c r="DD92" s="167"/>
      <c r="DE92" s="167"/>
      <c r="DF92" s="167"/>
      <c r="DG92" s="167"/>
      <c r="DH92" s="167"/>
      <c r="DI92" s="167"/>
      <c r="DJ92" s="167"/>
      <c r="DK92" s="167"/>
      <c r="DL92" s="167"/>
      <c r="DM92" s="167"/>
      <c r="DN92" s="167"/>
      <c r="DO92" s="167"/>
      <c r="DP92" s="167"/>
      <c r="DQ92" s="167"/>
      <c r="DR92" s="167"/>
      <c r="DS92" s="167"/>
      <c r="DT92" s="167"/>
      <c r="DU92" s="167"/>
      <c r="DV92" s="167"/>
      <c r="DW92" s="167"/>
      <c r="DX92" s="167"/>
      <c r="DY92" s="167"/>
      <c r="DZ92" s="167"/>
      <c r="EA92" s="167"/>
      <c r="EB92" s="202"/>
    </row>
    <row r="93" spans="1:132" s="59" customFormat="1" ht="200.1" customHeight="1">
      <c r="A93" s="51" t="s">
        <v>1006</v>
      </c>
      <c r="B93" s="113" t="s">
        <v>598</v>
      </c>
      <c r="C93" s="113" t="s">
        <v>463</v>
      </c>
      <c r="D93" s="113" t="s">
        <v>454</v>
      </c>
      <c r="E93" s="113" t="s">
        <v>592</v>
      </c>
      <c r="F93" s="114" t="s">
        <v>464</v>
      </c>
      <c r="G93" s="115">
        <v>42736</v>
      </c>
      <c r="H93" s="115">
        <v>43981</v>
      </c>
      <c r="I93" s="62">
        <v>1</v>
      </c>
      <c r="J93" s="62">
        <v>1</v>
      </c>
      <c r="K93" s="62">
        <v>1</v>
      </c>
      <c r="L93" s="116">
        <v>1</v>
      </c>
      <c r="M93" s="62">
        <v>1</v>
      </c>
      <c r="N93" s="117">
        <v>1</v>
      </c>
      <c r="O93" s="207" t="s">
        <v>1099</v>
      </c>
      <c r="P93" s="207" t="s">
        <v>1099</v>
      </c>
      <c r="Q93" s="207" t="s">
        <v>1271</v>
      </c>
      <c r="R93" s="207" t="s">
        <v>1099</v>
      </c>
      <c r="S93" s="207" t="s">
        <v>1099</v>
      </c>
      <c r="T93" s="209" t="s">
        <v>1210</v>
      </c>
      <c r="U93" s="238" t="s">
        <v>1211</v>
      </c>
      <c r="V93" s="167"/>
      <c r="W93" s="167"/>
      <c r="X93" s="167"/>
      <c r="Y93" s="167"/>
      <c r="Z93" s="167"/>
      <c r="AA93" s="167"/>
      <c r="AB93" s="167"/>
      <c r="AC93" s="167"/>
      <c r="AD93" s="167"/>
      <c r="AE93" s="167"/>
      <c r="AF93" s="167"/>
      <c r="AG93" s="167"/>
      <c r="AH93" s="167"/>
      <c r="AI93" s="167"/>
      <c r="AJ93" s="167"/>
      <c r="AK93" s="167"/>
      <c r="AL93" s="167"/>
      <c r="AM93" s="167"/>
      <c r="AN93" s="167"/>
      <c r="AO93" s="167"/>
      <c r="AP93" s="167"/>
      <c r="AQ93" s="167"/>
      <c r="AR93" s="167"/>
      <c r="AS93" s="167"/>
      <c r="AT93" s="167"/>
      <c r="AU93" s="167"/>
      <c r="AV93" s="167"/>
      <c r="AW93" s="167"/>
      <c r="AX93" s="167"/>
      <c r="AY93" s="167"/>
      <c r="AZ93" s="167"/>
      <c r="BA93" s="167"/>
      <c r="BB93" s="167"/>
      <c r="BC93" s="167"/>
      <c r="BD93" s="167"/>
      <c r="BE93" s="167"/>
      <c r="BF93" s="167"/>
      <c r="BG93" s="167"/>
      <c r="BH93" s="167"/>
      <c r="BI93" s="167"/>
      <c r="BJ93" s="167"/>
      <c r="BK93" s="167"/>
      <c r="BL93" s="167"/>
      <c r="BM93" s="167"/>
      <c r="BN93" s="167"/>
      <c r="BO93" s="167"/>
      <c r="BP93" s="167"/>
      <c r="BQ93" s="167"/>
      <c r="BR93" s="167"/>
      <c r="BS93" s="167"/>
      <c r="BT93" s="167"/>
      <c r="BU93" s="167"/>
      <c r="BV93" s="167"/>
      <c r="BW93" s="167"/>
      <c r="BX93" s="167"/>
      <c r="BY93" s="167"/>
      <c r="BZ93" s="167"/>
      <c r="CA93" s="167"/>
      <c r="CB93" s="167"/>
      <c r="CC93" s="167"/>
      <c r="CD93" s="167"/>
      <c r="CE93" s="167"/>
      <c r="CF93" s="167"/>
      <c r="CG93" s="167"/>
      <c r="CH93" s="167"/>
      <c r="CI93" s="167"/>
      <c r="CJ93" s="167"/>
      <c r="CK93" s="167"/>
      <c r="CL93" s="167"/>
      <c r="CM93" s="167"/>
      <c r="CN93" s="167"/>
      <c r="CO93" s="167"/>
      <c r="CP93" s="167"/>
      <c r="CQ93" s="167"/>
      <c r="CR93" s="167"/>
      <c r="CS93" s="167"/>
      <c r="CT93" s="167"/>
      <c r="CU93" s="167"/>
      <c r="CV93" s="167"/>
      <c r="CW93" s="167"/>
      <c r="CX93" s="167"/>
      <c r="CY93" s="167"/>
      <c r="CZ93" s="167"/>
      <c r="DA93" s="167"/>
      <c r="DB93" s="167"/>
      <c r="DC93" s="167"/>
      <c r="DD93" s="167"/>
      <c r="DE93" s="167"/>
      <c r="DF93" s="167"/>
      <c r="DG93" s="167"/>
      <c r="DH93" s="167"/>
      <c r="DI93" s="167"/>
      <c r="DJ93" s="167"/>
      <c r="DK93" s="167"/>
      <c r="DL93" s="167"/>
      <c r="DM93" s="167"/>
      <c r="DN93" s="167"/>
      <c r="DO93" s="167"/>
      <c r="DP93" s="167"/>
      <c r="DQ93" s="167"/>
      <c r="DR93" s="167"/>
      <c r="DS93" s="167"/>
      <c r="DT93" s="167"/>
      <c r="DU93" s="167"/>
      <c r="DV93" s="167"/>
      <c r="DW93" s="167"/>
      <c r="DX93" s="167"/>
      <c r="DY93" s="167"/>
      <c r="DZ93" s="167"/>
      <c r="EA93" s="167"/>
      <c r="EB93" s="202"/>
    </row>
    <row r="94" spans="1:132" s="59" customFormat="1" ht="200.1" customHeight="1">
      <c r="A94" s="51" t="s">
        <v>1007</v>
      </c>
      <c r="B94" s="113" t="s">
        <v>598</v>
      </c>
      <c r="C94" s="113" t="s">
        <v>463</v>
      </c>
      <c r="D94" s="113" t="s">
        <v>454</v>
      </c>
      <c r="E94" s="113" t="s">
        <v>594</v>
      </c>
      <c r="F94" s="114" t="s">
        <v>464</v>
      </c>
      <c r="G94" s="115">
        <v>42736</v>
      </c>
      <c r="H94" s="115">
        <v>43981</v>
      </c>
      <c r="I94" s="62">
        <v>1</v>
      </c>
      <c r="J94" s="62">
        <v>1</v>
      </c>
      <c r="K94" s="62">
        <v>1</v>
      </c>
      <c r="L94" s="116">
        <v>1</v>
      </c>
      <c r="M94" s="62">
        <v>1</v>
      </c>
      <c r="N94" s="117">
        <v>1</v>
      </c>
      <c r="O94" s="207" t="s">
        <v>1099</v>
      </c>
      <c r="P94" s="207" t="s">
        <v>1101</v>
      </c>
      <c r="Q94" s="207" t="s">
        <v>1271</v>
      </c>
      <c r="R94" s="207" t="s">
        <v>1101</v>
      </c>
      <c r="S94" s="207" t="s">
        <v>777</v>
      </c>
      <c r="T94" s="209" t="s">
        <v>777</v>
      </c>
      <c r="U94" s="238" t="s">
        <v>1212</v>
      </c>
      <c r="V94" s="167"/>
      <c r="W94" s="167"/>
      <c r="X94" s="167"/>
      <c r="Y94" s="167"/>
      <c r="Z94" s="167"/>
      <c r="AA94" s="167"/>
      <c r="AB94" s="167"/>
      <c r="AC94" s="167"/>
      <c r="AD94" s="167"/>
      <c r="AE94" s="167"/>
      <c r="AF94" s="167"/>
      <c r="AG94" s="167"/>
      <c r="AH94" s="167"/>
      <c r="AI94" s="167"/>
      <c r="AJ94" s="167"/>
      <c r="AK94" s="167"/>
      <c r="AL94" s="167"/>
      <c r="AM94" s="167"/>
      <c r="AN94" s="167"/>
      <c r="AO94" s="167"/>
      <c r="AP94" s="167"/>
      <c r="AQ94" s="167"/>
      <c r="AR94" s="167"/>
      <c r="AS94" s="167"/>
      <c r="AT94" s="167"/>
      <c r="AU94" s="167"/>
      <c r="AV94" s="167"/>
      <c r="AW94" s="167"/>
      <c r="AX94" s="167"/>
      <c r="AY94" s="167"/>
      <c r="AZ94" s="167"/>
      <c r="BA94" s="167"/>
      <c r="BB94" s="167"/>
      <c r="BC94" s="167"/>
      <c r="BD94" s="167"/>
      <c r="BE94" s="167"/>
      <c r="BF94" s="167"/>
      <c r="BG94" s="167"/>
      <c r="BH94" s="167"/>
      <c r="BI94" s="167"/>
      <c r="BJ94" s="167"/>
      <c r="BK94" s="167"/>
      <c r="BL94" s="167"/>
      <c r="BM94" s="167"/>
      <c r="BN94" s="167"/>
      <c r="BO94" s="167"/>
      <c r="BP94" s="167"/>
      <c r="BQ94" s="167"/>
      <c r="BR94" s="167"/>
      <c r="BS94" s="167"/>
      <c r="BT94" s="167"/>
      <c r="BU94" s="167"/>
      <c r="BV94" s="167"/>
      <c r="BW94" s="167"/>
      <c r="BX94" s="167"/>
      <c r="BY94" s="167"/>
      <c r="BZ94" s="167"/>
      <c r="CA94" s="167"/>
      <c r="CB94" s="167"/>
      <c r="CC94" s="167"/>
      <c r="CD94" s="167"/>
      <c r="CE94" s="167"/>
      <c r="CF94" s="167"/>
      <c r="CG94" s="167"/>
      <c r="CH94" s="167"/>
      <c r="CI94" s="167"/>
      <c r="CJ94" s="167"/>
      <c r="CK94" s="167"/>
      <c r="CL94" s="167"/>
      <c r="CM94" s="167"/>
      <c r="CN94" s="167"/>
      <c r="CO94" s="167"/>
      <c r="CP94" s="167"/>
      <c r="CQ94" s="167"/>
      <c r="CR94" s="167"/>
      <c r="CS94" s="167"/>
      <c r="CT94" s="167"/>
      <c r="CU94" s="167"/>
      <c r="CV94" s="167"/>
      <c r="CW94" s="167"/>
      <c r="CX94" s="167"/>
      <c r="CY94" s="167"/>
      <c r="CZ94" s="167"/>
      <c r="DA94" s="167"/>
      <c r="DB94" s="167"/>
      <c r="DC94" s="167"/>
      <c r="DD94" s="167"/>
      <c r="DE94" s="167"/>
      <c r="DF94" s="167"/>
      <c r="DG94" s="167"/>
      <c r="DH94" s="167"/>
      <c r="DI94" s="167"/>
      <c r="DJ94" s="167"/>
      <c r="DK94" s="167"/>
      <c r="DL94" s="167"/>
      <c r="DM94" s="167"/>
      <c r="DN94" s="167"/>
      <c r="DO94" s="167"/>
      <c r="DP94" s="167"/>
      <c r="DQ94" s="167"/>
      <c r="DR94" s="167"/>
      <c r="DS94" s="167"/>
      <c r="DT94" s="167"/>
      <c r="DU94" s="167"/>
      <c r="DV94" s="167"/>
      <c r="DW94" s="167"/>
      <c r="DX94" s="167"/>
      <c r="DY94" s="167"/>
      <c r="DZ94" s="167"/>
      <c r="EA94" s="167"/>
      <c r="EB94" s="202"/>
    </row>
    <row r="95" spans="1:132" s="59" customFormat="1" ht="200.1" customHeight="1">
      <c r="A95" s="51" t="s">
        <v>1008</v>
      </c>
      <c r="B95" s="113" t="s">
        <v>598</v>
      </c>
      <c r="C95" s="113" t="s">
        <v>463</v>
      </c>
      <c r="D95" s="113" t="s">
        <v>454</v>
      </c>
      <c r="E95" s="113" t="s">
        <v>595</v>
      </c>
      <c r="F95" s="114" t="s">
        <v>464</v>
      </c>
      <c r="G95" s="115">
        <v>42736</v>
      </c>
      <c r="H95" s="115">
        <v>43981</v>
      </c>
      <c r="I95" s="120">
        <v>1</v>
      </c>
      <c r="J95" s="120">
        <v>1</v>
      </c>
      <c r="K95" s="120">
        <v>1</v>
      </c>
      <c r="L95" s="116">
        <v>1</v>
      </c>
      <c r="M95" s="62">
        <v>1</v>
      </c>
      <c r="N95" s="117">
        <v>1</v>
      </c>
      <c r="O95" s="207" t="s">
        <v>1099</v>
      </c>
      <c r="P95" s="207" t="s">
        <v>1099</v>
      </c>
      <c r="Q95" s="207" t="s">
        <v>1271</v>
      </c>
      <c r="R95" s="207" t="s">
        <v>1099</v>
      </c>
      <c r="S95" s="207" t="s">
        <v>1101</v>
      </c>
      <c r="T95" s="209"/>
      <c r="U95" s="238" t="s">
        <v>1213</v>
      </c>
      <c r="V95" s="167"/>
      <c r="W95" s="167"/>
      <c r="X95" s="167"/>
      <c r="Y95" s="167"/>
      <c r="Z95" s="167"/>
      <c r="AA95" s="167"/>
      <c r="AB95" s="167"/>
      <c r="AC95" s="167"/>
      <c r="AD95" s="167"/>
      <c r="AE95" s="167"/>
      <c r="AF95" s="167"/>
      <c r="AG95" s="167"/>
      <c r="AH95" s="167"/>
      <c r="AI95" s="167"/>
      <c r="AJ95" s="167"/>
      <c r="AK95" s="167"/>
      <c r="AL95" s="167"/>
      <c r="AM95" s="167"/>
      <c r="AN95" s="167"/>
      <c r="AO95" s="167"/>
      <c r="AP95" s="167"/>
      <c r="AQ95" s="167"/>
      <c r="AR95" s="167"/>
      <c r="AS95" s="167"/>
      <c r="AT95" s="167"/>
      <c r="AU95" s="167"/>
      <c r="AV95" s="167"/>
      <c r="AW95" s="167"/>
      <c r="AX95" s="167"/>
      <c r="AY95" s="167"/>
      <c r="AZ95" s="167"/>
      <c r="BA95" s="167"/>
      <c r="BB95" s="167"/>
      <c r="BC95" s="167"/>
      <c r="BD95" s="167"/>
      <c r="BE95" s="167"/>
      <c r="BF95" s="167"/>
      <c r="BG95" s="167"/>
      <c r="BH95" s="167"/>
      <c r="BI95" s="167"/>
      <c r="BJ95" s="167"/>
      <c r="BK95" s="167"/>
      <c r="BL95" s="167"/>
      <c r="BM95" s="167"/>
      <c r="BN95" s="167"/>
      <c r="BO95" s="167"/>
      <c r="BP95" s="167"/>
      <c r="BQ95" s="167"/>
      <c r="BR95" s="167"/>
      <c r="BS95" s="167"/>
      <c r="BT95" s="167"/>
      <c r="BU95" s="167"/>
      <c r="BV95" s="167"/>
      <c r="BW95" s="167"/>
      <c r="BX95" s="167"/>
      <c r="BY95" s="167"/>
      <c r="BZ95" s="167"/>
      <c r="CA95" s="167"/>
      <c r="CB95" s="167"/>
      <c r="CC95" s="167"/>
      <c r="CD95" s="167"/>
      <c r="CE95" s="167"/>
      <c r="CF95" s="167"/>
      <c r="CG95" s="167"/>
      <c r="CH95" s="167"/>
      <c r="CI95" s="167"/>
      <c r="CJ95" s="167"/>
      <c r="CK95" s="167"/>
      <c r="CL95" s="167"/>
      <c r="CM95" s="167"/>
      <c r="CN95" s="167"/>
      <c r="CO95" s="167"/>
      <c r="CP95" s="167"/>
      <c r="CQ95" s="167"/>
      <c r="CR95" s="167"/>
      <c r="CS95" s="167"/>
      <c r="CT95" s="167"/>
      <c r="CU95" s="167"/>
      <c r="CV95" s="167"/>
      <c r="CW95" s="167"/>
      <c r="CX95" s="167"/>
      <c r="CY95" s="167"/>
      <c r="CZ95" s="167"/>
      <c r="DA95" s="167"/>
      <c r="DB95" s="167"/>
      <c r="DC95" s="167"/>
      <c r="DD95" s="167"/>
      <c r="DE95" s="167"/>
      <c r="DF95" s="167"/>
      <c r="DG95" s="167"/>
      <c r="DH95" s="167"/>
      <c r="DI95" s="167"/>
      <c r="DJ95" s="167"/>
      <c r="DK95" s="167"/>
      <c r="DL95" s="167"/>
      <c r="DM95" s="167"/>
      <c r="DN95" s="167"/>
      <c r="DO95" s="167"/>
      <c r="DP95" s="167"/>
      <c r="DQ95" s="167"/>
      <c r="DR95" s="167"/>
      <c r="DS95" s="167"/>
      <c r="DT95" s="167"/>
      <c r="DU95" s="167"/>
      <c r="DV95" s="167"/>
      <c r="DW95" s="167"/>
      <c r="DX95" s="167"/>
      <c r="DY95" s="167"/>
      <c r="DZ95" s="167"/>
      <c r="EA95" s="167"/>
      <c r="EB95" s="202"/>
    </row>
    <row r="96" spans="1:132" s="59" customFormat="1" ht="200.1" customHeight="1">
      <c r="A96" s="49" t="s">
        <v>1033</v>
      </c>
      <c r="B96" s="50" t="s">
        <v>602</v>
      </c>
      <c r="C96" s="51" t="s">
        <v>469</v>
      </c>
      <c r="D96" s="81" t="s">
        <v>470</v>
      </c>
      <c r="E96" s="81" t="s">
        <v>856</v>
      </c>
      <c r="F96" s="51" t="s">
        <v>477</v>
      </c>
      <c r="G96" s="52">
        <v>42522</v>
      </c>
      <c r="H96" s="52">
        <v>43981</v>
      </c>
      <c r="I96" s="54">
        <v>1</v>
      </c>
      <c r="J96" s="54">
        <v>1</v>
      </c>
      <c r="K96" s="51">
        <v>9674</v>
      </c>
      <c r="L96" s="54">
        <v>1</v>
      </c>
      <c r="M96" s="51">
        <v>100</v>
      </c>
      <c r="N96" s="54">
        <v>1</v>
      </c>
      <c r="O96" s="206" t="s">
        <v>1099</v>
      </c>
      <c r="P96" s="206" t="s">
        <v>1099</v>
      </c>
      <c r="Q96" s="206" t="s">
        <v>1134</v>
      </c>
      <c r="R96" s="206" t="s">
        <v>1099</v>
      </c>
      <c r="S96" s="206" t="s">
        <v>1101</v>
      </c>
      <c r="T96" s="206" t="s">
        <v>889</v>
      </c>
      <c r="U96" s="206" t="s">
        <v>889</v>
      </c>
      <c r="V96" s="167"/>
      <c r="W96" s="167"/>
      <c r="X96" s="167"/>
      <c r="Y96" s="167"/>
      <c r="Z96" s="167"/>
      <c r="AA96" s="167"/>
      <c r="AB96" s="167"/>
      <c r="AC96" s="167"/>
      <c r="AD96" s="167"/>
      <c r="AE96" s="167"/>
      <c r="AF96" s="167"/>
      <c r="AG96" s="167"/>
      <c r="AH96" s="167"/>
      <c r="AI96" s="167"/>
      <c r="AJ96" s="167"/>
      <c r="AK96" s="167"/>
      <c r="AL96" s="167"/>
      <c r="AM96" s="167"/>
      <c r="AN96" s="167"/>
      <c r="AO96" s="167"/>
      <c r="AP96" s="167"/>
      <c r="AQ96" s="167"/>
      <c r="AR96" s="167"/>
      <c r="AS96" s="167"/>
      <c r="AT96" s="167"/>
      <c r="AU96" s="167"/>
      <c r="AV96" s="167"/>
      <c r="AW96" s="167"/>
      <c r="AX96" s="167"/>
      <c r="AY96" s="167"/>
      <c r="AZ96" s="167"/>
      <c r="BA96" s="167"/>
      <c r="BB96" s="167"/>
      <c r="BC96" s="167"/>
      <c r="BD96" s="167"/>
      <c r="BE96" s="167"/>
      <c r="BF96" s="167"/>
      <c r="BG96" s="167"/>
      <c r="BH96" s="167"/>
      <c r="BI96" s="167"/>
      <c r="BJ96" s="167"/>
      <c r="BK96" s="167"/>
      <c r="BL96" s="167"/>
      <c r="BM96" s="167"/>
      <c r="BN96" s="167"/>
      <c r="BO96" s="167"/>
      <c r="BP96" s="167"/>
      <c r="BQ96" s="167"/>
      <c r="BR96" s="167"/>
      <c r="BS96" s="167"/>
      <c r="BT96" s="167"/>
      <c r="BU96" s="167"/>
      <c r="BV96" s="167"/>
      <c r="BW96" s="167"/>
      <c r="BX96" s="167"/>
      <c r="BY96" s="167"/>
      <c r="BZ96" s="167"/>
      <c r="CA96" s="167"/>
      <c r="CB96" s="167"/>
      <c r="CC96" s="167"/>
      <c r="CD96" s="167"/>
      <c r="CE96" s="167"/>
      <c r="CF96" s="167"/>
      <c r="CG96" s="167"/>
      <c r="CH96" s="167"/>
      <c r="CI96" s="167"/>
      <c r="CJ96" s="167"/>
      <c r="CK96" s="167"/>
      <c r="CL96" s="167"/>
      <c r="CM96" s="167"/>
      <c r="CN96" s="167"/>
      <c r="CO96" s="167"/>
      <c r="CP96" s="167"/>
      <c r="CQ96" s="167"/>
      <c r="CR96" s="167"/>
      <c r="CS96" s="167"/>
      <c r="CT96" s="167"/>
      <c r="CU96" s="167"/>
      <c r="CV96" s="167"/>
      <c r="CW96" s="167"/>
      <c r="CX96" s="167"/>
      <c r="CY96" s="167"/>
      <c r="CZ96" s="167"/>
      <c r="DA96" s="167"/>
      <c r="DB96" s="167"/>
      <c r="DC96" s="167"/>
      <c r="DD96" s="167"/>
      <c r="DE96" s="167"/>
      <c r="DF96" s="167"/>
      <c r="DG96" s="167"/>
      <c r="DH96" s="167"/>
      <c r="DI96" s="167"/>
      <c r="DJ96" s="167"/>
      <c r="DK96" s="167"/>
      <c r="DL96" s="167"/>
      <c r="DM96" s="167"/>
      <c r="DN96" s="167"/>
      <c r="DO96" s="167"/>
      <c r="DP96" s="167"/>
      <c r="DQ96" s="167"/>
      <c r="DR96" s="167"/>
      <c r="DS96" s="167"/>
      <c r="DT96" s="167"/>
      <c r="DU96" s="167"/>
      <c r="DV96" s="167"/>
      <c r="DW96" s="167"/>
      <c r="DX96" s="167"/>
      <c r="DY96" s="167"/>
      <c r="DZ96" s="167"/>
      <c r="EA96" s="167"/>
      <c r="EB96" s="202"/>
    </row>
    <row r="97" spans="1:132" s="59" customFormat="1" ht="200.1" customHeight="1">
      <c r="A97" s="49" t="s">
        <v>1034</v>
      </c>
      <c r="B97" s="50" t="s">
        <v>602</v>
      </c>
      <c r="C97" s="51" t="s">
        <v>469</v>
      </c>
      <c r="D97" s="81" t="s">
        <v>470</v>
      </c>
      <c r="E97" s="81" t="s">
        <v>857</v>
      </c>
      <c r="F97" s="51" t="s">
        <v>477</v>
      </c>
      <c r="G97" s="52">
        <v>42522</v>
      </c>
      <c r="H97" s="52">
        <v>43981</v>
      </c>
      <c r="I97" s="54">
        <v>1</v>
      </c>
      <c r="J97" s="54">
        <v>1</v>
      </c>
      <c r="K97" s="54">
        <v>1</v>
      </c>
      <c r="L97" s="54">
        <v>1</v>
      </c>
      <c r="M97" s="51">
        <v>100</v>
      </c>
      <c r="N97" s="54">
        <v>1</v>
      </c>
      <c r="O97" s="206" t="s">
        <v>1099</v>
      </c>
      <c r="P97" s="206" t="s">
        <v>1099</v>
      </c>
      <c r="Q97" s="206" t="s">
        <v>1134</v>
      </c>
      <c r="R97" s="206" t="s">
        <v>1099</v>
      </c>
      <c r="S97" s="206" t="s">
        <v>1101</v>
      </c>
      <c r="T97" s="206" t="s">
        <v>889</v>
      </c>
      <c r="U97" s="206" t="s">
        <v>889</v>
      </c>
      <c r="V97" s="167"/>
      <c r="W97" s="167"/>
      <c r="X97" s="167"/>
      <c r="Y97" s="167"/>
      <c r="Z97" s="167"/>
      <c r="AA97" s="167"/>
      <c r="AB97" s="167"/>
      <c r="AC97" s="167"/>
      <c r="AD97" s="167"/>
      <c r="AE97" s="167"/>
      <c r="AF97" s="167"/>
      <c r="AG97" s="167"/>
      <c r="AH97" s="167"/>
      <c r="AI97" s="167"/>
      <c r="AJ97" s="167"/>
      <c r="AK97" s="167"/>
      <c r="AL97" s="167"/>
      <c r="AM97" s="167"/>
      <c r="AN97" s="167"/>
      <c r="AO97" s="167"/>
      <c r="AP97" s="167"/>
      <c r="AQ97" s="167"/>
      <c r="AR97" s="167"/>
      <c r="AS97" s="167"/>
      <c r="AT97" s="167"/>
      <c r="AU97" s="167"/>
      <c r="AV97" s="167"/>
      <c r="AW97" s="167"/>
      <c r="AX97" s="167"/>
      <c r="AY97" s="167"/>
      <c r="AZ97" s="167"/>
      <c r="BA97" s="167"/>
      <c r="BB97" s="167"/>
      <c r="BC97" s="167"/>
      <c r="BD97" s="167"/>
      <c r="BE97" s="167"/>
      <c r="BF97" s="167"/>
      <c r="BG97" s="167"/>
      <c r="BH97" s="167"/>
      <c r="BI97" s="167"/>
      <c r="BJ97" s="167"/>
      <c r="BK97" s="167"/>
      <c r="BL97" s="167"/>
      <c r="BM97" s="167"/>
      <c r="BN97" s="167"/>
      <c r="BO97" s="167"/>
      <c r="BP97" s="167"/>
      <c r="BQ97" s="167"/>
      <c r="BR97" s="167"/>
      <c r="BS97" s="167"/>
      <c r="BT97" s="167"/>
      <c r="BU97" s="167"/>
      <c r="BV97" s="167"/>
      <c r="BW97" s="167"/>
      <c r="BX97" s="167"/>
      <c r="BY97" s="167"/>
      <c r="BZ97" s="167"/>
      <c r="CA97" s="167"/>
      <c r="CB97" s="167"/>
      <c r="CC97" s="167"/>
      <c r="CD97" s="167"/>
      <c r="CE97" s="167"/>
      <c r="CF97" s="167"/>
      <c r="CG97" s="167"/>
      <c r="CH97" s="167"/>
      <c r="CI97" s="167"/>
      <c r="CJ97" s="167"/>
      <c r="CK97" s="167"/>
      <c r="CL97" s="167"/>
      <c r="CM97" s="167"/>
      <c r="CN97" s="167"/>
      <c r="CO97" s="167"/>
      <c r="CP97" s="167"/>
      <c r="CQ97" s="167"/>
      <c r="CR97" s="167"/>
      <c r="CS97" s="167"/>
      <c r="CT97" s="167"/>
      <c r="CU97" s="167"/>
      <c r="CV97" s="167"/>
      <c r="CW97" s="167"/>
      <c r="CX97" s="167"/>
      <c r="CY97" s="167"/>
      <c r="CZ97" s="167"/>
      <c r="DA97" s="167"/>
      <c r="DB97" s="167"/>
      <c r="DC97" s="167"/>
      <c r="DD97" s="167"/>
      <c r="DE97" s="167"/>
      <c r="DF97" s="167"/>
      <c r="DG97" s="167"/>
      <c r="DH97" s="167"/>
      <c r="DI97" s="167"/>
      <c r="DJ97" s="167"/>
      <c r="DK97" s="167"/>
      <c r="DL97" s="167"/>
      <c r="DM97" s="167"/>
      <c r="DN97" s="167"/>
      <c r="DO97" s="167"/>
      <c r="DP97" s="167"/>
      <c r="DQ97" s="167"/>
      <c r="DR97" s="167"/>
      <c r="DS97" s="167"/>
      <c r="DT97" s="167"/>
      <c r="DU97" s="167"/>
      <c r="DV97" s="167"/>
      <c r="DW97" s="167"/>
      <c r="DX97" s="167"/>
      <c r="DY97" s="167"/>
      <c r="DZ97" s="167"/>
      <c r="EA97" s="167"/>
      <c r="EB97" s="202"/>
    </row>
    <row r="98" spans="1:132" s="59" customFormat="1" ht="200.1" customHeight="1">
      <c r="A98" s="49" t="s">
        <v>1010</v>
      </c>
      <c r="B98" s="50" t="s">
        <v>602</v>
      </c>
      <c r="C98" s="51" t="s">
        <v>478</v>
      </c>
      <c r="D98" s="81" t="s">
        <v>470</v>
      </c>
      <c r="E98" s="81" t="s">
        <v>858</v>
      </c>
      <c r="F98" s="51" t="s">
        <v>479</v>
      </c>
      <c r="G98" s="52">
        <v>42522</v>
      </c>
      <c r="H98" s="52">
        <v>43981</v>
      </c>
      <c r="I98" s="56" t="s">
        <v>1066</v>
      </c>
      <c r="J98" s="71">
        <v>1</v>
      </c>
      <c r="K98" s="121" t="s">
        <v>1066</v>
      </c>
      <c r="L98" s="54">
        <v>1</v>
      </c>
      <c r="M98" s="54">
        <v>1</v>
      </c>
      <c r="N98" s="54">
        <v>1</v>
      </c>
      <c r="O98" s="255" t="s">
        <v>1099</v>
      </c>
      <c r="P98" s="255" t="s">
        <v>1099</v>
      </c>
      <c r="Q98" s="255" t="s">
        <v>1274</v>
      </c>
      <c r="R98" s="255" t="s">
        <v>1099</v>
      </c>
      <c r="S98" s="255" t="s">
        <v>1099</v>
      </c>
      <c r="T98" s="255" t="s">
        <v>1275</v>
      </c>
      <c r="U98" s="255" t="s">
        <v>1276</v>
      </c>
      <c r="V98" s="167"/>
      <c r="W98" s="167"/>
      <c r="X98" s="167"/>
      <c r="Y98" s="167"/>
      <c r="Z98" s="167"/>
      <c r="AA98" s="167"/>
      <c r="AB98" s="167"/>
      <c r="AC98" s="167"/>
      <c r="AD98" s="167"/>
      <c r="AE98" s="167"/>
      <c r="AF98" s="167"/>
      <c r="AG98" s="167"/>
      <c r="AH98" s="167"/>
      <c r="AI98" s="167"/>
      <c r="AJ98" s="167"/>
      <c r="AK98" s="167"/>
      <c r="AL98" s="167"/>
      <c r="AM98" s="167"/>
      <c r="AN98" s="167"/>
      <c r="AO98" s="167"/>
      <c r="AP98" s="167"/>
      <c r="AQ98" s="167"/>
      <c r="AR98" s="167"/>
      <c r="AS98" s="167"/>
      <c r="AT98" s="167"/>
      <c r="AU98" s="167"/>
      <c r="AV98" s="167"/>
      <c r="AW98" s="167"/>
      <c r="AX98" s="167"/>
      <c r="AY98" s="167"/>
      <c r="AZ98" s="167"/>
      <c r="BA98" s="167"/>
      <c r="BB98" s="167"/>
      <c r="BC98" s="167"/>
      <c r="BD98" s="167"/>
      <c r="BE98" s="167"/>
      <c r="BF98" s="167"/>
      <c r="BG98" s="167"/>
      <c r="BH98" s="167"/>
      <c r="BI98" s="167"/>
      <c r="BJ98" s="167"/>
      <c r="BK98" s="167"/>
      <c r="BL98" s="167"/>
      <c r="BM98" s="167"/>
      <c r="BN98" s="167"/>
      <c r="BO98" s="167"/>
      <c r="BP98" s="167"/>
      <c r="BQ98" s="167"/>
      <c r="BR98" s="167"/>
      <c r="BS98" s="167"/>
      <c r="BT98" s="167"/>
      <c r="BU98" s="167"/>
      <c r="BV98" s="167"/>
      <c r="BW98" s="167"/>
      <c r="BX98" s="167"/>
      <c r="BY98" s="167"/>
      <c r="BZ98" s="167"/>
      <c r="CA98" s="167"/>
      <c r="CB98" s="167"/>
      <c r="CC98" s="167"/>
      <c r="CD98" s="167"/>
      <c r="CE98" s="167"/>
      <c r="CF98" s="167"/>
      <c r="CG98" s="167"/>
      <c r="CH98" s="167"/>
      <c r="CI98" s="167"/>
      <c r="CJ98" s="167"/>
      <c r="CK98" s="167"/>
      <c r="CL98" s="167"/>
      <c r="CM98" s="167"/>
      <c r="CN98" s="167"/>
      <c r="CO98" s="167"/>
      <c r="CP98" s="167"/>
      <c r="CQ98" s="167"/>
      <c r="CR98" s="167"/>
      <c r="CS98" s="167"/>
      <c r="CT98" s="167"/>
      <c r="CU98" s="167"/>
      <c r="CV98" s="167"/>
      <c r="CW98" s="167"/>
      <c r="CX98" s="167"/>
      <c r="CY98" s="167"/>
      <c r="CZ98" s="167"/>
      <c r="DA98" s="167"/>
      <c r="DB98" s="167"/>
      <c r="DC98" s="167"/>
      <c r="DD98" s="167"/>
      <c r="DE98" s="167"/>
      <c r="DF98" s="167"/>
      <c r="DG98" s="167"/>
      <c r="DH98" s="167"/>
      <c r="DI98" s="167"/>
      <c r="DJ98" s="167"/>
      <c r="DK98" s="167"/>
      <c r="DL98" s="167"/>
      <c r="DM98" s="167"/>
      <c r="DN98" s="167"/>
      <c r="DO98" s="167"/>
      <c r="DP98" s="167"/>
      <c r="DQ98" s="167"/>
      <c r="DR98" s="167"/>
      <c r="DS98" s="167"/>
      <c r="DT98" s="167"/>
      <c r="DU98" s="167"/>
      <c r="DV98" s="167"/>
      <c r="DW98" s="167"/>
      <c r="DX98" s="167"/>
      <c r="DY98" s="167"/>
      <c r="DZ98" s="167"/>
      <c r="EA98" s="167"/>
      <c r="EB98" s="202"/>
    </row>
    <row r="99" spans="1:132" s="59" customFormat="1" ht="200.1" customHeight="1">
      <c r="A99" s="49" t="s">
        <v>1009</v>
      </c>
      <c r="B99" s="50" t="s">
        <v>602</v>
      </c>
      <c r="C99" s="51" t="s">
        <v>478</v>
      </c>
      <c r="D99" s="81" t="s">
        <v>470</v>
      </c>
      <c r="E99" s="81" t="s">
        <v>939</v>
      </c>
      <c r="F99" s="51" t="s">
        <v>479</v>
      </c>
      <c r="G99" s="52">
        <v>42522</v>
      </c>
      <c r="H99" s="52">
        <v>43981</v>
      </c>
      <c r="I99" s="49">
        <v>1</v>
      </c>
      <c r="J99" s="54">
        <v>1</v>
      </c>
      <c r="K99" s="51">
        <v>4</v>
      </c>
      <c r="L99" s="54">
        <v>1</v>
      </c>
      <c r="M99" s="51">
        <v>1</v>
      </c>
      <c r="N99" s="54">
        <v>1</v>
      </c>
      <c r="O99" s="255" t="s">
        <v>1099</v>
      </c>
      <c r="P99" s="255" t="s">
        <v>1099</v>
      </c>
      <c r="Q99" s="255" t="s">
        <v>1277</v>
      </c>
      <c r="R99" s="255" t="s">
        <v>1101</v>
      </c>
      <c r="S99" s="255" t="s">
        <v>1101</v>
      </c>
      <c r="T99" s="255" t="s">
        <v>1103</v>
      </c>
      <c r="U99" s="255" t="s">
        <v>1278</v>
      </c>
      <c r="V99" s="167"/>
      <c r="W99" s="167"/>
      <c r="X99" s="167"/>
      <c r="Y99" s="167"/>
      <c r="Z99" s="167"/>
      <c r="AA99" s="167"/>
      <c r="AB99" s="167"/>
      <c r="AC99" s="167"/>
      <c r="AD99" s="167"/>
      <c r="AE99" s="167"/>
      <c r="AF99" s="167"/>
      <c r="AG99" s="167"/>
      <c r="AH99" s="167"/>
      <c r="AI99" s="167"/>
      <c r="AJ99" s="167"/>
      <c r="AK99" s="167"/>
      <c r="AL99" s="167"/>
      <c r="AM99" s="167"/>
      <c r="AN99" s="167"/>
      <c r="AO99" s="167"/>
      <c r="AP99" s="167"/>
      <c r="AQ99" s="167"/>
      <c r="AR99" s="167"/>
      <c r="AS99" s="167"/>
      <c r="AT99" s="167"/>
      <c r="AU99" s="167"/>
      <c r="AV99" s="167"/>
      <c r="AW99" s="167"/>
      <c r="AX99" s="167"/>
      <c r="AY99" s="167"/>
      <c r="AZ99" s="167"/>
      <c r="BA99" s="167"/>
      <c r="BB99" s="167"/>
      <c r="BC99" s="167"/>
      <c r="BD99" s="167"/>
      <c r="BE99" s="167"/>
      <c r="BF99" s="167"/>
      <c r="BG99" s="167"/>
      <c r="BH99" s="167"/>
      <c r="BI99" s="167"/>
      <c r="BJ99" s="167"/>
      <c r="BK99" s="167"/>
      <c r="BL99" s="167"/>
      <c r="BM99" s="167"/>
      <c r="BN99" s="167"/>
      <c r="BO99" s="167"/>
      <c r="BP99" s="167"/>
      <c r="BQ99" s="167"/>
      <c r="BR99" s="167"/>
      <c r="BS99" s="167"/>
      <c r="BT99" s="167"/>
      <c r="BU99" s="167"/>
      <c r="BV99" s="167"/>
      <c r="BW99" s="167"/>
      <c r="BX99" s="167"/>
      <c r="BY99" s="167"/>
      <c r="BZ99" s="167"/>
      <c r="CA99" s="167"/>
      <c r="CB99" s="167"/>
      <c r="CC99" s="167"/>
      <c r="CD99" s="167"/>
      <c r="CE99" s="167"/>
      <c r="CF99" s="167"/>
      <c r="CG99" s="167"/>
      <c r="CH99" s="167"/>
      <c r="CI99" s="167"/>
      <c r="CJ99" s="167"/>
      <c r="CK99" s="167"/>
      <c r="CL99" s="167"/>
      <c r="CM99" s="167"/>
      <c r="CN99" s="167"/>
      <c r="CO99" s="167"/>
      <c r="CP99" s="167"/>
      <c r="CQ99" s="167"/>
      <c r="CR99" s="167"/>
      <c r="CS99" s="167"/>
      <c r="CT99" s="167"/>
      <c r="CU99" s="167"/>
      <c r="CV99" s="167"/>
      <c r="CW99" s="167"/>
      <c r="CX99" s="167"/>
      <c r="CY99" s="167"/>
      <c r="CZ99" s="167"/>
      <c r="DA99" s="167"/>
      <c r="DB99" s="167"/>
      <c r="DC99" s="167"/>
      <c r="DD99" s="167"/>
      <c r="DE99" s="167"/>
      <c r="DF99" s="167"/>
      <c r="DG99" s="167"/>
      <c r="DH99" s="167"/>
      <c r="DI99" s="167"/>
      <c r="DJ99" s="167"/>
      <c r="DK99" s="167"/>
      <c r="DL99" s="167"/>
      <c r="DM99" s="167"/>
      <c r="DN99" s="167"/>
      <c r="DO99" s="167"/>
      <c r="DP99" s="167"/>
      <c r="DQ99" s="167"/>
      <c r="DR99" s="167"/>
      <c r="DS99" s="167"/>
      <c r="DT99" s="167"/>
      <c r="DU99" s="167"/>
      <c r="DV99" s="167"/>
      <c r="DW99" s="167"/>
      <c r="DX99" s="167"/>
      <c r="DY99" s="167"/>
      <c r="DZ99" s="167"/>
      <c r="EA99" s="167"/>
      <c r="EB99" s="202"/>
    </row>
    <row r="100" spans="1:132" s="129" customFormat="1" ht="200.1" customHeight="1">
      <c r="A100" s="51" t="s">
        <v>1053</v>
      </c>
      <c r="B100" s="50" t="s">
        <v>597</v>
      </c>
      <c r="C100" s="51" t="s">
        <v>571</v>
      </c>
      <c r="D100" s="81" t="s">
        <v>583</v>
      </c>
      <c r="E100" s="81" t="s">
        <v>572</v>
      </c>
      <c r="F100" s="51" t="s">
        <v>453</v>
      </c>
      <c r="G100" s="52">
        <v>42887</v>
      </c>
      <c r="H100" s="52">
        <v>43100</v>
      </c>
      <c r="I100" s="51">
        <v>1</v>
      </c>
      <c r="J100" s="54">
        <v>1</v>
      </c>
      <c r="K100" s="81" t="s">
        <v>949</v>
      </c>
      <c r="L100" s="81" t="s">
        <v>949</v>
      </c>
      <c r="M100" s="51" t="s">
        <v>949</v>
      </c>
      <c r="N100" s="51" t="s">
        <v>949</v>
      </c>
      <c r="O100" s="157"/>
      <c r="P100" s="157"/>
      <c r="Q100" s="157"/>
      <c r="R100" s="157"/>
      <c r="S100" s="157"/>
      <c r="T100" s="157"/>
      <c r="U100" s="157"/>
      <c r="V100" s="167"/>
      <c r="W100" s="167"/>
      <c r="X100" s="167"/>
      <c r="Y100" s="167"/>
      <c r="Z100" s="167"/>
      <c r="AA100" s="167"/>
      <c r="AB100" s="167"/>
      <c r="AC100" s="167"/>
      <c r="AD100" s="167"/>
      <c r="AE100" s="167"/>
      <c r="AF100" s="167"/>
      <c r="AG100" s="167"/>
      <c r="AH100" s="167"/>
      <c r="AI100" s="167"/>
      <c r="AJ100" s="167"/>
      <c r="AK100" s="167"/>
      <c r="AL100" s="167"/>
      <c r="AM100" s="167"/>
      <c r="AN100" s="167"/>
      <c r="AO100" s="167"/>
      <c r="AP100" s="167"/>
      <c r="AQ100" s="167"/>
      <c r="AR100" s="167"/>
      <c r="AS100" s="167"/>
      <c r="AT100" s="167"/>
      <c r="AU100" s="167"/>
      <c r="AV100" s="167"/>
      <c r="AW100" s="167"/>
      <c r="AX100" s="167"/>
      <c r="AY100" s="167"/>
      <c r="AZ100" s="167"/>
      <c r="BA100" s="167"/>
      <c r="BB100" s="167"/>
      <c r="BC100" s="167"/>
      <c r="BD100" s="167"/>
      <c r="BE100" s="167"/>
      <c r="BF100" s="167"/>
      <c r="BG100" s="167"/>
      <c r="BH100" s="167"/>
      <c r="BI100" s="167"/>
      <c r="BJ100" s="167"/>
      <c r="BK100" s="167"/>
      <c r="BL100" s="167"/>
      <c r="BM100" s="167"/>
      <c r="BN100" s="167"/>
      <c r="BO100" s="167"/>
      <c r="BP100" s="167"/>
      <c r="BQ100" s="167"/>
      <c r="BR100" s="167"/>
      <c r="BS100" s="167"/>
      <c r="BT100" s="167"/>
      <c r="BU100" s="167"/>
      <c r="BV100" s="167"/>
      <c r="BW100" s="167"/>
      <c r="BX100" s="167"/>
      <c r="BY100" s="167"/>
      <c r="BZ100" s="167"/>
      <c r="CA100" s="167"/>
      <c r="CB100" s="167"/>
      <c r="CC100" s="167"/>
      <c r="CD100" s="167"/>
      <c r="CE100" s="167"/>
      <c r="CF100" s="167"/>
      <c r="CG100" s="167"/>
      <c r="CH100" s="167"/>
      <c r="CI100" s="167"/>
      <c r="CJ100" s="167"/>
      <c r="CK100" s="167"/>
      <c r="CL100" s="167"/>
      <c r="CM100" s="167"/>
      <c r="CN100" s="167"/>
      <c r="CO100" s="167"/>
      <c r="CP100" s="167"/>
      <c r="CQ100" s="167"/>
      <c r="CR100" s="167"/>
      <c r="CS100" s="167"/>
      <c r="CT100" s="167"/>
      <c r="CU100" s="167"/>
      <c r="CV100" s="167"/>
      <c r="CW100" s="167"/>
      <c r="CX100" s="167"/>
      <c r="CY100" s="167"/>
      <c r="CZ100" s="167"/>
      <c r="DA100" s="167"/>
      <c r="DB100" s="167"/>
      <c r="DC100" s="167"/>
      <c r="DD100" s="167"/>
      <c r="DE100" s="167"/>
      <c r="DF100" s="167"/>
      <c r="DG100" s="167"/>
      <c r="DH100" s="167"/>
      <c r="DI100" s="167"/>
      <c r="DJ100" s="167"/>
      <c r="DK100" s="167"/>
      <c r="DL100" s="167"/>
      <c r="DM100" s="167"/>
      <c r="DN100" s="167"/>
      <c r="DO100" s="167"/>
      <c r="DP100" s="167"/>
      <c r="DQ100" s="167"/>
      <c r="DR100" s="167"/>
      <c r="DS100" s="167"/>
      <c r="DT100" s="167"/>
      <c r="DU100" s="167"/>
      <c r="DV100" s="167"/>
      <c r="DW100" s="167"/>
      <c r="DX100" s="167"/>
      <c r="DY100" s="167"/>
      <c r="DZ100" s="167"/>
      <c r="EA100" s="167"/>
      <c r="EB100" s="204"/>
    </row>
    <row r="101" spans="1:132" ht="15.75" thickBot="1"/>
    <row r="102" spans="1:132" ht="15.75" thickBot="1">
      <c r="A102" s="150"/>
    </row>
  </sheetData>
  <autoFilter ref="A8:W100"/>
  <mergeCells count="9">
    <mergeCell ref="U67:U70"/>
    <mergeCell ref="U71:U72"/>
    <mergeCell ref="A2:U2"/>
    <mergeCell ref="O5:U7"/>
    <mergeCell ref="A5:A8"/>
    <mergeCell ref="B7:D7"/>
    <mergeCell ref="G7:H7"/>
    <mergeCell ref="I7:N7"/>
    <mergeCell ref="B5:N6"/>
  </mergeCells>
  <dataValidations xWindow="1158" yWindow="193" count="24">
    <dataValidation type="list" allowBlank="1" showInputMessage="1" showErrorMessage="1" sqref="C47:C54">
      <formula1>INDIRECT(B47)</formula1>
    </dataValidation>
    <dataValidation type="date" operator="greaterThan" allowBlank="1" showInputMessage="1" showErrorMessage="1" sqref="G65:H69 G28:G29 G89:H89 H74 G85:H85 G72:H72 H38 H43:H45 G15:G16 H25 G33:H34 G10:G11 G61:H61 G47:H54">
      <formula1>42736</formula1>
    </dataValidation>
    <dataValidation type="list" allowBlank="1" showInputMessage="1" showErrorMessage="1" sqref="B47:B54">
      <formula1>Dimensiones</formula1>
    </dataValidation>
    <dataValidation allowBlank="1" showInputMessage="1" showErrorMessage="1" prompt="De acuerdo al Sector elija la entidad responsable de repotar la información." sqref="F55:F58"/>
    <dataValidation allowBlank="1" showInputMessage="1" showErrorMessage="1" prompt="Escriba la fecha de inicio de la acción. Formato DD-MM-AAAA" sqref="G9"/>
    <dataValidation allowBlank="1" showInputMessage="1" showErrorMessage="1" prompt="Escriba la fecha de finalización de la acción. Formato DD-MM-AAAA" sqref="H9:H11 H15:H16 H18:H24 H26:H31"/>
    <dataValidation allowBlank="1" showInputMessage="1" showErrorMessage="1" prompt="Teniendo en cuenta la fórmula de cálculo de cada indicador, registre el resultado de cada uno para la vigencia" sqref="M9"/>
    <dataValidation allowBlank="1" showInputMessage="1" showErrorMessage="1" prompt="Teniendo en cuenta la fórmula de cálculo de cada indicador, registre el resultado de cada uno para la vigencia_x000a_" sqref="I9 K55:K58 I55:I58 M55:M58"/>
    <dataValidation allowBlank="1" showInputMessage="1" showErrorMessage="1" prompt=" Este avance se calcula en la Dirección de Equidad y Políticas Poblacionales a partir del resultado de cada indicador frente a su meta anual." sqref="J9 J55:J58"/>
    <dataValidation allowBlank="1" showInputMessage="1" showErrorMessage="1" prompt="Este avance se calcula en la Dirección de Equidad y Políticas Poblacionales a partir del resultado de cada indicador frente a su meta anual." sqref="L9 L55:L58 N9:N11 N52 N55:N58"/>
    <dataValidation allowBlank="1" showInputMessage="1" showErrorMessage="1" prompt="Teniendo en cuenta la fórmula de cálculo de cada indicador, registre el resultado de cada uno para la vigencia." sqref="K9"/>
    <dataValidation allowBlank="1" showInputMessage="1" showErrorMessage="1" prompt="Por favor elegir de acuerdo a la categoría anterior, el objetivo o componente que desarrolla la categoría._x000a_" sqref="D9 D55:D58"/>
    <dataValidation allowBlank="1" showInputMessage="1" showErrorMessage="1" prompt="Describa las acciones que desarrollan los componentes de la PP o Plan de Acciones Afirmativas" sqref="E9 E55:E58"/>
    <dataValidation allowBlank="1" showInputMessage="1" showErrorMessage="1" prompt="Elija de acuerdo a la categoría anterior_x000a_" sqref="C9 C55:C58"/>
    <dataValidation allowBlank="1" showInputMessage="1" showErrorMessage="1" prompt="Por favor elegir la categoría que estructura la pp o el plan de acciones afirmativas_x000a_" sqref="B9 B55:B58"/>
    <dataValidation allowBlank="1" showInputMessage="1" showErrorMessage="1" prompt="Número de adultos formados más no certificados. Esto conforme al indicador." sqref="I65"/>
    <dataValidation type="list" allowBlank="1" showInputMessage="1" showErrorMessage="1" sqref="F61:F92 F8 F99:F100 F10:F54">
      <formula1>INDIRECT(#REF!)</formula1>
    </dataValidation>
    <dataValidation allowBlank="1" showInputMessage="1" showErrorMessage="1" prompt="SI  O   NO " sqref="O8"/>
    <dataValidation allowBlank="1" showInputMessage="1" showErrorMessage="1" prompt="Si  o  No " sqref="P8"/>
    <dataValidation allowBlank="1" showInputMessage="1" showErrorMessage="1" prompt="Mencione el derecho o los derechos que se materilizaron como resultado de la implementación de la acción." sqref="Q8"/>
    <dataValidation allowBlank="1" showInputMessage="1" showErrorMessage="1" prompt="Se debe análizar si en el marco del derecho o las derechos que se matrializan a través de esta acción, es importante continuar con su implementación." sqref="R8"/>
    <dataValidation allowBlank="1" showInputMessage="1" showErrorMessage="1" prompt="SI  o   NO" sqref="S8"/>
    <dataValidation allowBlank="1" showInputMessage="1" showErrorMessage="1" prompt="Para la acción que no deba continuar porque ya se cumplió pero en el marco del objetivo de la dimensión y de acuerdo a las metas del PDD, si existe una acción relacionada se debe establecer aqui.  " sqref="T8"/>
    <dataValidation allowBlank="1" showInputMessage="1" showErrorMessage="1" prompt="Ampliar la información que se requiera para mayor claridad de la acción ya sea porque continua o porque se rediseña." sqref="U8"/>
  </dataValidation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192"/>
  <sheetViews>
    <sheetView zoomScale="77" zoomScaleNormal="77" zoomScalePageLayoutView="77" workbookViewId="0">
      <selection activeCell="N2" sqref="N2"/>
    </sheetView>
  </sheetViews>
  <sheetFormatPr baseColWidth="10" defaultColWidth="11.85546875" defaultRowHeight="12"/>
  <cols>
    <col min="1" max="1" width="11.85546875" style="36"/>
    <col min="2" max="32" width="11.85546875" style="4"/>
    <col min="33" max="57" width="0" style="4" hidden="1" customWidth="1"/>
    <col min="58" max="16384" width="11.85546875" style="4"/>
  </cols>
  <sheetData>
    <row r="1" spans="1:74" s="3" customFormat="1" ht="24.75" thickBot="1">
      <c r="A1" s="1"/>
      <c r="B1" s="2"/>
      <c r="C1" s="2"/>
      <c r="D1" s="2"/>
      <c r="E1" s="2"/>
      <c r="F1" s="2"/>
      <c r="G1" s="2"/>
      <c r="H1" s="2"/>
      <c r="I1" s="2"/>
      <c r="J1" s="2"/>
      <c r="K1" s="2"/>
      <c r="O1" s="4" t="s">
        <v>144</v>
      </c>
      <c r="R1" s="5" t="s">
        <v>145</v>
      </c>
      <c r="AG1" s="6" t="s">
        <v>146</v>
      </c>
      <c r="AH1" s="3" t="s">
        <v>147</v>
      </c>
      <c r="AJ1" s="3" t="s">
        <v>148</v>
      </c>
    </row>
    <row r="2" spans="1:74" s="19" customFormat="1" ht="120.75" thickBot="1">
      <c r="A2" s="37"/>
      <c r="B2" s="19" t="s">
        <v>141</v>
      </c>
      <c r="C2" s="19" t="s">
        <v>149</v>
      </c>
      <c r="D2" s="38" t="s">
        <v>89</v>
      </c>
      <c r="E2" s="14" t="s">
        <v>406</v>
      </c>
      <c r="F2" s="15" t="s">
        <v>407</v>
      </c>
      <c r="G2" s="15" t="s">
        <v>408</v>
      </c>
      <c r="H2" s="15" t="s">
        <v>409</v>
      </c>
      <c r="I2" s="15" t="s">
        <v>410</v>
      </c>
      <c r="J2" s="15" t="s">
        <v>411</v>
      </c>
      <c r="K2" s="15" t="s">
        <v>412</v>
      </c>
      <c r="L2" s="15" t="s">
        <v>413</v>
      </c>
      <c r="M2" s="15" t="s">
        <v>414</v>
      </c>
      <c r="N2" s="7" t="s">
        <v>150</v>
      </c>
      <c r="O2" s="16" t="s">
        <v>151</v>
      </c>
      <c r="P2" s="16" t="s">
        <v>90</v>
      </c>
      <c r="Q2" s="16" t="s">
        <v>91</v>
      </c>
      <c r="R2" s="17" t="s">
        <v>404</v>
      </c>
      <c r="S2" s="17" t="s">
        <v>92</v>
      </c>
      <c r="T2" s="18" t="s">
        <v>93</v>
      </c>
      <c r="U2" s="18" t="s">
        <v>94</v>
      </c>
      <c r="V2" s="18" t="s">
        <v>95</v>
      </c>
      <c r="W2" s="18" t="s">
        <v>96</v>
      </c>
      <c r="X2" s="18" t="s">
        <v>97</v>
      </c>
      <c r="Y2" s="18" t="s">
        <v>98</v>
      </c>
      <c r="Z2" s="18" t="s">
        <v>99</v>
      </c>
      <c r="AA2" s="18" t="s">
        <v>100</v>
      </c>
      <c r="AB2" s="18" t="s">
        <v>101</v>
      </c>
      <c r="AC2" s="18" t="s">
        <v>102</v>
      </c>
      <c r="AD2" s="18" t="s">
        <v>103</v>
      </c>
      <c r="AE2" s="18" t="s">
        <v>104</v>
      </c>
      <c r="AF2" s="18" t="s">
        <v>105</v>
      </c>
      <c r="AG2" s="19" t="s">
        <v>152</v>
      </c>
      <c r="AH2" s="39" t="s">
        <v>153</v>
      </c>
      <c r="AI2" s="19" t="s">
        <v>154</v>
      </c>
      <c r="AJ2" s="19" t="s">
        <v>155</v>
      </c>
      <c r="AK2" s="38" t="s">
        <v>156</v>
      </c>
      <c r="AL2" s="19" t="s">
        <v>157</v>
      </c>
      <c r="AM2" s="19" t="s">
        <v>158</v>
      </c>
      <c r="AN2" s="19" t="s">
        <v>159</v>
      </c>
      <c r="AO2" s="19" t="s">
        <v>160</v>
      </c>
      <c r="AP2" s="19" t="s">
        <v>161</v>
      </c>
      <c r="AQ2" s="19" t="s">
        <v>162</v>
      </c>
      <c r="AR2" s="19" t="s">
        <v>163</v>
      </c>
      <c r="AS2" s="19" t="s">
        <v>164</v>
      </c>
      <c r="AT2" s="19" t="s">
        <v>165</v>
      </c>
      <c r="AU2" s="19" t="s">
        <v>166</v>
      </c>
      <c r="AV2" s="19" t="s">
        <v>167</v>
      </c>
      <c r="AW2" s="19" t="s">
        <v>168</v>
      </c>
      <c r="AX2" s="19" t="s">
        <v>169</v>
      </c>
      <c r="AY2" s="19" t="s">
        <v>170</v>
      </c>
      <c r="AZ2" s="38" t="s">
        <v>171</v>
      </c>
      <c r="BA2" s="20" t="s">
        <v>172</v>
      </c>
      <c r="BB2" s="19" t="s">
        <v>173</v>
      </c>
      <c r="BC2" s="19" t="s">
        <v>174</v>
      </c>
      <c r="BD2" s="19" t="s">
        <v>175</v>
      </c>
      <c r="BE2" s="19" t="s">
        <v>176</v>
      </c>
      <c r="BF2" s="19" t="s">
        <v>177</v>
      </c>
      <c r="BG2" s="21" t="s">
        <v>178</v>
      </c>
      <c r="BH2" s="21" t="s">
        <v>179</v>
      </c>
      <c r="BI2" s="21" t="s">
        <v>180</v>
      </c>
      <c r="BJ2" s="21" t="s">
        <v>181</v>
      </c>
      <c r="BK2" s="21" t="s">
        <v>182</v>
      </c>
      <c r="BL2" s="21" t="s">
        <v>183</v>
      </c>
      <c r="BM2" s="21" t="s">
        <v>184</v>
      </c>
      <c r="BN2" s="21" t="s">
        <v>185</v>
      </c>
      <c r="BO2" s="21" t="s">
        <v>186</v>
      </c>
      <c r="BP2" s="21" t="s">
        <v>187</v>
      </c>
      <c r="BQ2" s="21" t="s">
        <v>188</v>
      </c>
      <c r="BR2" s="21" t="s">
        <v>189</v>
      </c>
      <c r="BS2" s="21" t="s">
        <v>190</v>
      </c>
      <c r="BT2" s="21" t="s">
        <v>191</v>
      </c>
      <c r="BU2" s="21" t="s">
        <v>192</v>
      </c>
    </row>
    <row r="3" spans="1:74" s="8" customFormat="1" ht="12.75">
      <c r="A3" s="22"/>
      <c r="B3" s="8" t="s">
        <v>85</v>
      </c>
      <c r="C3" s="8" t="s">
        <v>106</v>
      </c>
      <c r="D3" s="9" t="s">
        <v>406</v>
      </c>
      <c r="E3" s="9" t="s">
        <v>415</v>
      </c>
      <c r="F3" s="9" t="s">
        <v>416</v>
      </c>
      <c r="G3" s="9" t="s">
        <v>417</v>
      </c>
      <c r="H3" s="9" t="s">
        <v>418</v>
      </c>
      <c r="I3" s="9" t="s">
        <v>419</v>
      </c>
      <c r="J3" s="9" t="s">
        <v>420</v>
      </c>
      <c r="K3" s="9" t="s">
        <v>421</v>
      </c>
      <c r="L3" s="9" t="s">
        <v>422</v>
      </c>
      <c r="M3" s="9" t="s">
        <v>423</v>
      </c>
      <c r="N3" s="11" t="s">
        <v>151</v>
      </c>
      <c r="O3" s="9" t="s">
        <v>404</v>
      </c>
      <c r="P3" s="23" t="s">
        <v>100</v>
      </c>
      <c r="Q3" s="23" t="s">
        <v>102</v>
      </c>
      <c r="R3" s="8" t="s">
        <v>405</v>
      </c>
      <c r="S3" s="24" t="s">
        <v>107</v>
      </c>
      <c r="T3" s="25" t="s">
        <v>154</v>
      </c>
      <c r="U3" s="25" t="s">
        <v>108</v>
      </c>
      <c r="V3" s="25" t="s">
        <v>156</v>
      </c>
      <c r="W3" s="25" t="s">
        <v>109</v>
      </c>
      <c r="X3" s="25" t="s">
        <v>159</v>
      </c>
      <c r="Y3" s="25" t="s">
        <v>160</v>
      </c>
      <c r="Z3" s="25" t="s">
        <v>161</v>
      </c>
      <c r="AA3" s="25" t="s">
        <v>164</v>
      </c>
      <c r="AB3" s="25" t="s">
        <v>165</v>
      </c>
      <c r="AC3" s="25" t="s">
        <v>110</v>
      </c>
      <c r="AD3" s="26" t="s">
        <v>111</v>
      </c>
      <c r="AE3" s="25" t="s">
        <v>166</v>
      </c>
      <c r="AF3" s="25" t="s">
        <v>167</v>
      </c>
      <c r="AG3" s="8" t="s">
        <v>193</v>
      </c>
      <c r="AH3" s="8" t="s">
        <v>194</v>
      </c>
      <c r="AI3" s="8" t="s">
        <v>195</v>
      </c>
      <c r="AJ3" s="8" t="s">
        <v>196</v>
      </c>
      <c r="AK3" s="8" t="s">
        <v>197</v>
      </c>
      <c r="AL3" s="8" t="s">
        <v>198</v>
      </c>
      <c r="AM3" s="8" t="s">
        <v>199</v>
      </c>
      <c r="AN3" s="8" t="s">
        <v>200</v>
      </c>
      <c r="AO3" s="8" t="s">
        <v>201</v>
      </c>
      <c r="AP3" s="8" t="s">
        <v>202</v>
      </c>
      <c r="AQ3" s="8" t="s">
        <v>203</v>
      </c>
      <c r="AR3" s="8" t="s">
        <v>204</v>
      </c>
      <c r="AS3" s="8" t="s">
        <v>205</v>
      </c>
      <c r="AT3" s="8" t="s">
        <v>206</v>
      </c>
      <c r="AU3" s="8" t="s">
        <v>207</v>
      </c>
      <c r="AV3" s="8" t="s">
        <v>208</v>
      </c>
      <c r="AW3" s="8" t="s">
        <v>209</v>
      </c>
      <c r="AX3" s="8" t="s">
        <v>210</v>
      </c>
      <c r="AY3" s="8" t="s">
        <v>211</v>
      </c>
      <c r="AZ3" s="8" t="s">
        <v>212</v>
      </c>
      <c r="BA3" s="8" t="s">
        <v>213</v>
      </c>
      <c r="BB3" s="8" t="s">
        <v>214</v>
      </c>
      <c r="BC3" s="8" t="s">
        <v>215</v>
      </c>
      <c r="BD3" s="8" t="s">
        <v>216</v>
      </c>
      <c r="BE3" s="8" t="s">
        <v>217</v>
      </c>
      <c r="BF3" s="12" t="s">
        <v>178</v>
      </c>
      <c r="BG3" s="8" t="s">
        <v>218</v>
      </c>
      <c r="BH3" s="8" t="s">
        <v>219</v>
      </c>
      <c r="BI3" s="8" t="s">
        <v>220</v>
      </c>
      <c r="BJ3" s="12" t="s">
        <v>221</v>
      </c>
      <c r="BK3" s="8" t="s">
        <v>222</v>
      </c>
      <c r="BL3" s="12" t="s">
        <v>223</v>
      </c>
      <c r="BM3" s="8" t="s">
        <v>224</v>
      </c>
      <c r="BN3" s="8" t="s">
        <v>225</v>
      </c>
      <c r="BO3" s="8" t="s">
        <v>226</v>
      </c>
      <c r="BP3" s="8" t="s">
        <v>227</v>
      </c>
      <c r="BQ3" s="8" t="s">
        <v>228</v>
      </c>
      <c r="BR3" s="8" t="s">
        <v>229</v>
      </c>
      <c r="BS3" s="12" t="s">
        <v>230</v>
      </c>
      <c r="BT3" s="8" t="s">
        <v>231</v>
      </c>
      <c r="BU3" s="8" t="s">
        <v>232</v>
      </c>
      <c r="BV3" s="8" t="s">
        <v>403</v>
      </c>
    </row>
    <row r="4" spans="1:74" s="11" customFormat="1">
      <c r="A4" s="27"/>
      <c r="B4" s="11" t="s">
        <v>86</v>
      </c>
      <c r="D4" s="10" t="s">
        <v>407</v>
      </c>
      <c r="E4" s="9" t="s">
        <v>424</v>
      </c>
      <c r="F4" s="9" t="s">
        <v>425</v>
      </c>
      <c r="G4" s="9" t="s">
        <v>426</v>
      </c>
      <c r="H4" s="9" t="s">
        <v>427</v>
      </c>
      <c r="I4" s="9" t="s">
        <v>428</v>
      </c>
      <c r="J4" s="9" t="s">
        <v>429</v>
      </c>
      <c r="K4" s="9" t="s">
        <v>430</v>
      </c>
      <c r="L4" s="10" t="s">
        <v>431</v>
      </c>
      <c r="M4" s="10" t="s">
        <v>432</v>
      </c>
      <c r="N4" s="11" t="s">
        <v>90</v>
      </c>
      <c r="O4" s="9" t="s">
        <v>92</v>
      </c>
      <c r="P4" s="23" t="s">
        <v>101</v>
      </c>
      <c r="Q4" s="23" t="s">
        <v>103</v>
      </c>
      <c r="R4" s="8"/>
      <c r="U4" s="25" t="s">
        <v>112</v>
      </c>
      <c r="V4" s="25" t="s">
        <v>157</v>
      </c>
      <c r="Z4" s="25" t="s">
        <v>162</v>
      </c>
      <c r="AF4" s="25" t="s">
        <v>168</v>
      </c>
      <c r="AG4" s="11" t="s">
        <v>233</v>
      </c>
      <c r="AH4" s="11" t="s">
        <v>234</v>
      </c>
      <c r="AI4" s="11" t="s">
        <v>235</v>
      </c>
      <c r="AJ4" s="11" t="s">
        <v>236</v>
      </c>
      <c r="AK4" s="11" t="s">
        <v>237</v>
      </c>
      <c r="AL4" s="11" t="s">
        <v>238</v>
      </c>
      <c r="AM4" s="11" t="s">
        <v>239</v>
      </c>
      <c r="AN4" s="11" t="s">
        <v>240</v>
      </c>
      <c r="AO4" s="11" t="s">
        <v>241</v>
      </c>
      <c r="AP4" s="11" t="s">
        <v>242</v>
      </c>
      <c r="AQ4" s="11" t="s">
        <v>243</v>
      </c>
      <c r="AR4" s="11" t="s">
        <v>244</v>
      </c>
      <c r="AS4" s="11" t="s">
        <v>245</v>
      </c>
      <c r="AT4" s="11" t="s">
        <v>246</v>
      </c>
      <c r="AU4" s="11" t="s">
        <v>247</v>
      </c>
      <c r="AV4" s="11" t="s">
        <v>248</v>
      </c>
      <c r="AW4" s="11" t="s">
        <v>249</v>
      </c>
      <c r="AX4" s="11" t="s">
        <v>250</v>
      </c>
      <c r="AY4" s="11" t="s">
        <v>251</v>
      </c>
      <c r="AZ4" s="11" t="s">
        <v>252</v>
      </c>
      <c r="BA4" s="11" t="s">
        <v>253</v>
      </c>
      <c r="BB4" s="11" t="s">
        <v>254</v>
      </c>
      <c r="BC4" s="11" t="s">
        <v>255</v>
      </c>
      <c r="BD4" s="11" t="s">
        <v>256</v>
      </c>
      <c r="BE4" s="11" t="s">
        <v>257</v>
      </c>
      <c r="BF4" s="12" t="s">
        <v>179</v>
      </c>
      <c r="BG4" s="11" t="s">
        <v>258</v>
      </c>
      <c r="BH4" s="11" t="s">
        <v>259</v>
      </c>
      <c r="BI4" s="11" t="s">
        <v>260</v>
      </c>
      <c r="BK4" s="11" t="s">
        <v>261</v>
      </c>
      <c r="BL4" s="12" t="s">
        <v>262</v>
      </c>
      <c r="BM4" s="11" t="s">
        <v>263</v>
      </c>
      <c r="BN4" s="11" t="s">
        <v>264</v>
      </c>
      <c r="BO4" s="11" t="s">
        <v>265</v>
      </c>
      <c r="BP4" s="11" t="s">
        <v>266</v>
      </c>
      <c r="BQ4" s="11" t="s">
        <v>267</v>
      </c>
      <c r="BR4" s="11" t="s">
        <v>268</v>
      </c>
      <c r="BT4" s="11" t="s">
        <v>269</v>
      </c>
      <c r="BV4" s="11" t="s">
        <v>270</v>
      </c>
    </row>
    <row r="5" spans="1:74" s="11" customFormat="1">
      <c r="A5" s="27"/>
      <c r="B5" s="11" t="s">
        <v>114</v>
      </c>
      <c r="D5" s="10" t="s">
        <v>408</v>
      </c>
      <c r="E5" s="9" t="s">
        <v>433</v>
      </c>
      <c r="F5" s="9" t="s">
        <v>434</v>
      </c>
      <c r="G5" s="9" t="s">
        <v>435</v>
      </c>
      <c r="H5" s="9" t="s">
        <v>436</v>
      </c>
      <c r="I5" s="9" t="s">
        <v>437</v>
      </c>
      <c r="J5" s="9" t="s">
        <v>438</v>
      </c>
      <c r="K5" s="9" t="s">
        <v>439</v>
      </c>
      <c r="L5" s="10" t="s">
        <v>440</v>
      </c>
      <c r="M5" s="10" t="s">
        <v>441</v>
      </c>
      <c r="N5" s="11" t="s">
        <v>91</v>
      </c>
      <c r="O5" s="23" t="s">
        <v>93</v>
      </c>
      <c r="P5" s="10"/>
      <c r="Q5" s="23" t="s">
        <v>104</v>
      </c>
      <c r="Z5" s="25" t="s">
        <v>163</v>
      </c>
      <c r="AF5" s="25" t="s">
        <v>113</v>
      </c>
      <c r="AG5" s="11" t="s">
        <v>271</v>
      </c>
      <c r="AH5" s="11" t="s">
        <v>272</v>
      </c>
      <c r="AK5" s="11" t="s">
        <v>273</v>
      </c>
      <c r="AL5" s="11" t="s">
        <v>274</v>
      </c>
      <c r="AM5" s="11" t="s">
        <v>275</v>
      </c>
      <c r="AN5" s="11" t="s">
        <v>276</v>
      </c>
      <c r="AO5" s="11" t="s">
        <v>277</v>
      </c>
      <c r="AP5" s="11" t="s">
        <v>278</v>
      </c>
      <c r="AS5" s="11" t="s">
        <v>279</v>
      </c>
      <c r="AT5" s="11" t="s">
        <v>280</v>
      </c>
      <c r="AU5" s="11" t="s">
        <v>281</v>
      </c>
      <c r="AX5" s="11" t="s">
        <v>282</v>
      </c>
      <c r="AZ5" s="11" t="s">
        <v>283</v>
      </c>
      <c r="BA5" s="11" t="s">
        <v>284</v>
      </c>
      <c r="BC5" s="11" t="s">
        <v>285</v>
      </c>
      <c r="BD5" s="11" t="s">
        <v>286</v>
      </c>
      <c r="BF5" s="12" t="s">
        <v>180</v>
      </c>
      <c r="BG5" s="11" t="s">
        <v>287</v>
      </c>
      <c r="BH5" s="11" t="s">
        <v>288</v>
      </c>
      <c r="BI5" s="11" t="s">
        <v>289</v>
      </c>
      <c r="BK5" s="11" t="s">
        <v>290</v>
      </c>
      <c r="BL5" s="12" t="s">
        <v>291</v>
      </c>
      <c r="BM5" s="11" t="s">
        <v>292</v>
      </c>
      <c r="BO5" s="11" t="s">
        <v>293</v>
      </c>
      <c r="BP5" s="11" t="s">
        <v>294</v>
      </c>
      <c r="BQ5" s="11" t="s">
        <v>295</v>
      </c>
      <c r="BR5" s="11" t="s">
        <v>296</v>
      </c>
    </row>
    <row r="6" spans="1:74" s="11" customFormat="1">
      <c r="A6" s="27"/>
      <c r="D6" s="10" t="s">
        <v>409</v>
      </c>
      <c r="E6" s="10" t="s">
        <v>442</v>
      </c>
      <c r="F6" s="10" t="s">
        <v>443</v>
      </c>
      <c r="G6" s="10" t="s">
        <v>444</v>
      </c>
      <c r="H6" s="10" t="s">
        <v>445</v>
      </c>
      <c r="I6" s="10" t="s">
        <v>446</v>
      </c>
      <c r="J6" s="10" t="s">
        <v>447</v>
      </c>
      <c r="K6" s="10" t="s">
        <v>0</v>
      </c>
      <c r="L6" s="10" t="s">
        <v>1</v>
      </c>
      <c r="M6" s="10" t="s">
        <v>2</v>
      </c>
      <c r="O6" s="23" t="s">
        <v>94</v>
      </c>
      <c r="P6" s="10"/>
      <c r="Q6" s="23" t="s">
        <v>105</v>
      </c>
      <c r="AF6" s="25" t="s">
        <v>170</v>
      </c>
      <c r="AG6" s="11" t="s">
        <v>271</v>
      </c>
      <c r="AH6" s="11" t="s">
        <v>297</v>
      </c>
      <c r="AK6" s="11" t="s">
        <v>298</v>
      </c>
      <c r="AL6" s="11" t="s">
        <v>299</v>
      </c>
      <c r="AM6" s="11" t="s">
        <v>300</v>
      </c>
      <c r="AN6" s="11" t="s">
        <v>301</v>
      </c>
      <c r="AO6" s="11" t="s">
        <v>302</v>
      </c>
      <c r="AP6" s="11" t="s">
        <v>303</v>
      </c>
      <c r="AS6" s="11" t="s">
        <v>304</v>
      </c>
      <c r="AT6" s="11" t="s">
        <v>305</v>
      </c>
      <c r="AU6" s="11" t="s">
        <v>306</v>
      </c>
      <c r="AX6" s="11" t="s">
        <v>307</v>
      </c>
      <c r="AZ6" s="11" t="s">
        <v>308</v>
      </c>
      <c r="BA6" s="11" t="s">
        <v>309</v>
      </c>
      <c r="BC6" s="11" t="s">
        <v>310</v>
      </c>
      <c r="BD6" s="11" t="s">
        <v>311</v>
      </c>
      <c r="BF6" s="12" t="s">
        <v>181</v>
      </c>
      <c r="BG6" s="11" t="s">
        <v>312</v>
      </c>
      <c r="BH6" s="11" t="s">
        <v>313</v>
      </c>
      <c r="BI6" s="11" t="s">
        <v>314</v>
      </c>
      <c r="BK6" s="11" t="s">
        <v>315</v>
      </c>
      <c r="BM6" s="11" t="s">
        <v>316</v>
      </c>
      <c r="BO6" s="11" t="s">
        <v>317</v>
      </c>
      <c r="BQ6" s="11" t="s">
        <v>318</v>
      </c>
      <c r="BR6" s="11" t="s">
        <v>319</v>
      </c>
    </row>
    <row r="7" spans="1:74" s="11" customFormat="1">
      <c r="A7" s="27"/>
      <c r="D7" s="10" t="s">
        <v>410</v>
      </c>
      <c r="E7" s="10" t="s">
        <v>3</v>
      </c>
      <c r="F7" s="10" t="s">
        <v>4</v>
      </c>
      <c r="G7" s="10" t="s">
        <v>5</v>
      </c>
      <c r="H7" s="10" t="s">
        <v>6</v>
      </c>
      <c r="I7" s="10" t="s">
        <v>7</v>
      </c>
      <c r="J7" s="10" t="s">
        <v>8</v>
      </c>
      <c r="K7" s="10" t="s">
        <v>9</v>
      </c>
      <c r="L7" s="10" t="s">
        <v>10</v>
      </c>
      <c r="M7" s="11" t="s">
        <v>11</v>
      </c>
      <c r="O7" s="23" t="s">
        <v>95</v>
      </c>
      <c r="P7" s="10"/>
      <c r="Q7" s="10"/>
      <c r="S7" s="28"/>
      <c r="T7" s="28"/>
      <c r="AG7" s="11" t="s">
        <v>320</v>
      </c>
      <c r="AH7" s="11" t="s">
        <v>321</v>
      </c>
      <c r="AK7" s="11" t="s">
        <v>322</v>
      </c>
      <c r="AL7" s="11" t="s">
        <v>323</v>
      </c>
      <c r="AM7" s="11" t="s">
        <v>324</v>
      </c>
      <c r="AN7" s="11" t="s">
        <v>325</v>
      </c>
      <c r="AP7" s="11" t="s">
        <v>326</v>
      </c>
      <c r="AS7" s="11" t="s">
        <v>327</v>
      </c>
      <c r="AT7" s="11" t="s">
        <v>328</v>
      </c>
      <c r="AU7" s="11" t="s">
        <v>329</v>
      </c>
      <c r="AX7" s="11" t="s">
        <v>330</v>
      </c>
      <c r="BA7" s="11" t="s">
        <v>331</v>
      </c>
      <c r="BD7" s="11" t="s">
        <v>332</v>
      </c>
      <c r="BF7" s="12" t="s">
        <v>182</v>
      </c>
      <c r="BH7" s="11" t="s">
        <v>333</v>
      </c>
      <c r="BO7" s="11" t="s">
        <v>334</v>
      </c>
      <c r="BQ7" s="11" t="s">
        <v>335</v>
      </c>
      <c r="BR7" s="11" t="s">
        <v>336</v>
      </c>
    </row>
    <row r="8" spans="1:74" s="11" customFormat="1">
      <c r="A8" s="27"/>
      <c r="D8" s="10" t="s">
        <v>411</v>
      </c>
      <c r="E8" s="10" t="s">
        <v>12</v>
      </c>
      <c r="F8" s="10" t="s">
        <v>13</v>
      </c>
      <c r="G8" s="10" t="s">
        <v>14</v>
      </c>
      <c r="H8" s="10" t="s">
        <v>15</v>
      </c>
      <c r="I8" s="10" t="s">
        <v>16</v>
      </c>
      <c r="J8" s="10" t="s">
        <v>17</v>
      </c>
      <c r="K8" s="10" t="s">
        <v>18</v>
      </c>
      <c r="L8" s="10" t="s">
        <v>19</v>
      </c>
      <c r="M8" s="11" t="s">
        <v>20</v>
      </c>
      <c r="O8" s="23" t="s">
        <v>96</v>
      </c>
      <c r="P8" s="10"/>
      <c r="Q8" s="10"/>
      <c r="S8" s="29"/>
      <c r="AG8" s="11" t="s">
        <v>337</v>
      </c>
      <c r="AH8" s="11" t="s">
        <v>338</v>
      </c>
      <c r="AK8" s="11" t="s">
        <v>339</v>
      </c>
      <c r="AL8" s="11" t="s">
        <v>340</v>
      </c>
      <c r="AM8" s="11" t="s">
        <v>341</v>
      </c>
      <c r="AN8" s="11" t="s">
        <v>342</v>
      </c>
      <c r="AP8" s="11" t="s">
        <v>343</v>
      </c>
      <c r="AS8" s="11" t="s">
        <v>344</v>
      </c>
      <c r="AT8" s="11" t="s">
        <v>345</v>
      </c>
      <c r="AU8" s="11" t="s">
        <v>346</v>
      </c>
      <c r="AX8" s="11" t="s">
        <v>347</v>
      </c>
      <c r="BA8" s="11" t="s">
        <v>348</v>
      </c>
      <c r="BD8" s="11" t="s">
        <v>349</v>
      </c>
      <c r="BF8" s="12" t="s">
        <v>183</v>
      </c>
      <c r="BH8" s="11" t="s">
        <v>350</v>
      </c>
      <c r="BO8" s="11" t="s">
        <v>351</v>
      </c>
      <c r="BR8" s="11" t="s">
        <v>352</v>
      </c>
    </row>
    <row r="9" spans="1:74" s="11" customFormat="1">
      <c r="A9" s="27"/>
      <c r="D9" s="11" t="s">
        <v>412</v>
      </c>
      <c r="E9" s="11" t="s">
        <v>21</v>
      </c>
      <c r="F9" s="11" t="s">
        <v>22</v>
      </c>
      <c r="G9" s="11" t="s">
        <v>23</v>
      </c>
      <c r="H9" s="11" t="s">
        <v>24</v>
      </c>
      <c r="I9" s="11" t="s">
        <v>25</v>
      </c>
      <c r="J9" s="11" t="s">
        <v>26</v>
      </c>
      <c r="K9" s="10" t="s">
        <v>27</v>
      </c>
      <c r="L9" s="10" t="s">
        <v>28</v>
      </c>
      <c r="M9" s="11" t="s">
        <v>29</v>
      </c>
      <c r="O9" s="23" t="s">
        <v>97</v>
      </c>
      <c r="P9" s="10"/>
      <c r="Q9" s="10"/>
      <c r="AH9" s="11" t="s">
        <v>353</v>
      </c>
      <c r="AK9" s="11" t="s">
        <v>354</v>
      </c>
      <c r="AL9" s="11" t="s">
        <v>355</v>
      </c>
      <c r="AM9" s="11" t="s">
        <v>356</v>
      </c>
      <c r="AT9" s="11" t="s">
        <v>357</v>
      </c>
      <c r="AU9" s="11" t="s">
        <v>358</v>
      </c>
      <c r="BF9" s="12" t="s">
        <v>184</v>
      </c>
      <c r="BH9" s="11" t="s">
        <v>359</v>
      </c>
      <c r="BO9" s="11" t="s">
        <v>360</v>
      </c>
      <c r="BR9" s="11" t="s">
        <v>361</v>
      </c>
    </row>
    <row r="10" spans="1:74" s="11" customFormat="1">
      <c r="A10" s="27"/>
      <c r="D10" s="11" t="s">
        <v>413</v>
      </c>
      <c r="E10" s="11" t="s">
        <v>30</v>
      </c>
      <c r="F10" s="11" t="s">
        <v>31</v>
      </c>
      <c r="G10" s="11" t="s">
        <v>32</v>
      </c>
      <c r="H10" s="11" t="s">
        <v>33</v>
      </c>
      <c r="I10" s="11" t="s">
        <v>34</v>
      </c>
      <c r="J10" s="11" t="s">
        <v>35</v>
      </c>
      <c r="K10" s="10" t="s">
        <v>36</v>
      </c>
      <c r="L10" s="11" t="s">
        <v>37</v>
      </c>
      <c r="M10" s="11" t="s">
        <v>38</v>
      </c>
      <c r="O10" s="23" t="s">
        <v>98</v>
      </c>
      <c r="P10" s="10"/>
      <c r="Q10" s="10"/>
      <c r="AH10" s="11" t="s">
        <v>362</v>
      </c>
      <c r="AK10" s="11" t="s">
        <v>363</v>
      </c>
      <c r="AL10" s="11" t="s">
        <v>364</v>
      </c>
      <c r="AM10" s="11" t="s">
        <v>365</v>
      </c>
      <c r="AT10" s="11" t="s">
        <v>366</v>
      </c>
      <c r="AU10" s="11" t="s">
        <v>367</v>
      </c>
      <c r="BF10" s="12" t="s">
        <v>185</v>
      </c>
      <c r="BH10" s="11" t="s">
        <v>368</v>
      </c>
      <c r="BR10" s="11" t="s">
        <v>369</v>
      </c>
    </row>
    <row r="11" spans="1:74" s="11" customFormat="1">
      <c r="A11" s="27"/>
      <c r="D11" s="11" t="s">
        <v>414</v>
      </c>
      <c r="E11" s="11" t="s">
        <v>39</v>
      </c>
      <c r="F11" s="11" t="s">
        <v>40</v>
      </c>
      <c r="G11" s="11" t="s">
        <v>41</v>
      </c>
      <c r="H11" s="11" t="s">
        <v>42</v>
      </c>
      <c r="I11" s="11" t="s">
        <v>43</v>
      </c>
      <c r="J11" s="11" t="s">
        <v>44</v>
      </c>
      <c r="K11" s="11" t="s">
        <v>45</v>
      </c>
      <c r="L11" s="11" t="s">
        <v>46</v>
      </c>
      <c r="M11" s="11" t="s">
        <v>47</v>
      </c>
      <c r="O11" s="23" t="s">
        <v>99</v>
      </c>
      <c r="P11" s="10"/>
      <c r="Q11" s="10"/>
      <c r="AH11" s="11" t="s">
        <v>370</v>
      </c>
      <c r="AK11" s="11" t="s">
        <v>371</v>
      </c>
      <c r="AM11" s="11" t="s">
        <v>372</v>
      </c>
      <c r="AT11" s="11" t="s">
        <v>373</v>
      </c>
      <c r="BF11" s="12" t="s">
        <v>186</v>
      </c>
      <c r="BH11" s="11" t="s">
        <v>374</v>
      </c>
    </row>
    <row r="12" spans="1:74" s="11" customFormat="1">
      <c r="A12" s="27"/>
      <c r="F12" s="11" t="s">
        <v>48</v>
      </c>
      <c r="H12" s="11" t="s">
        <v>49</v>
      </c>
      <c r="I12" s="11" t="s">
        <v>50</v>
      </c>
      <c r="K12" s="11" t="s">
        <v>51</v>
      </c>
      <c r="L12" s="11" t="s">
        <v>52</v>
      </c>
      <c r="M12" s="11" t="s">
        <v>53</v>
      </c>
      <c r="AH12" s="11" t="s">
        <v>375</v>
      </c>
      <c r="AK12" s="11" t="s">
        <v>376</v>
      </c>
      <c r="AM12" s="11" t="s">
        <v>377</v>
      </c>
      <c r="AT12" s="11" t="s">
        <v>378</v>
      </c>
      <c r="BF12" s="12" t="s">
        <v>187</v>
      </c>
      <c r="BH12" s="11" t="s">
        <v>379</v>
      </c>
    </row>
    <row r="13" spans="1:74" s="11" customFormat="1">
      <c r="A13" s="27"/>
      <c r="F13" s="11" t="s">
        <v>54</v>
      </c>
      <c r="H13" s="11" t="s">
        <v>55</v>
      </c>
      <c r="I13" s="11" t="s">
        <v>56</v>
      </c>
      <c r="L13" s="11" t="s">
        <v>57</v>
      </c>
      <c r="M13" s="11" t="s">
        <v>58</v>
      </c>
      <c r="S13" s="29"/>
      <c r="T13" s="30"/>
      <c r="U13" s="30"/>
      <c r="V13" s="31"/>
      <c r="W13" s="31"/>
      <c r="X13" s="30"/>
      <c r="Y13" s="30"/>
      <c r="Z13" s="31"/>
      <c r="AK13" s="11" t="s">
        <v>380</v>
      </c>
      <c r="AM13" s="11" t="s">
        <v>381</v>
      </c>
      <c r="BF13" s="12" t="s">
        <v>188</v>
      </c>
      <c r="BH13" s="11" t="s">
        <v>382</v>
      </c>
    </row>
    <row r="14" spans="1:74" s="11" customFormat="1">
      <c r="A14" s="27"/>
      <c r="H14" s="11" t="s">
        <v>59</v>
      </c>
      <c r="I14" s="11" t="s">
        <v>60</v>
      </c>
      <c r="L14" s="11" t="s">
        <v>61</v>
      </c>
      <c r="M14" s="11" t="s">
        <v>62</v>
      </c>
      <c r="T14" s="31"/>
      <c r="U14" s="31"/>
      <c r="V14" s="30"/>
      <c r="W14" s="30"/>
      <c r="X14" s="31"/>
      <c r="Y14" s="31"/>
      <c r="Z14" s="31"/>
      <c r="AK14" s="11" t="s">
        <v>383</v>
      </c>
      <c r="AM14" s="11" t="s">
        <v>384</v>
      </c>
      <c r="BF14" s="12" t="s">
        <v>189</v>
      </c>
      <c r="BH14" s="11" t="s">
        <v>385</v>
      </c>
    </row>
    <row r="15" spans="1:74" s="11" customFormat="1">
      <c r="A15" s="27"/>
      <c r="H15" s="11" t="s">
        <v>63</v>
      </c>
      <c r="L15" s="11" t="s">
        <v>64</v>
      </c>
      <c r="M15" s="11" t="s">
        <v>65</v>
      </c>
      <c r="T15" s="31"/>
      <c r="U15" s="30"/>
      <c r="V15" s="30"/>
      <c r="W15" s="30"/>
      <c r="AK15" s="11" t="s">
        <v>386</v>
      </c>
      <c r="BF15" s="12" t="s">
        <v>190</v>
      </c>
      <c r="BH15" s="11" t="s">
        <v>387</v>
      </c>
    </row>
    <row r="16" spans="1:74" s="11" customFormat="1">
      <c r="A16" s="27"/>
      <c r="H16" s="11" t="s">
        <v>66</v>
      </c>
      <c r="L16" s="11" t="s">
        <v>67</v>
      </c>
      <c r="T16" s="30"/>
      <c r="U16" s="30"/>
      <c r="V16" s="31"/>
      <c r="W16" s="31"/>
      <c r="AK16" s="11" t="s">
        <v>388</v>
      </c>
      <c r="BF16" s="12" t="s">
        <v>191</v>
      </c>
      <c r="BH16" s="11" t="s">
        <v>389</v>
      </c>
    </row>
    <row r="17" spans="1:60" s="11" customFormat="1">
      <c r="A17" s="27"/>
      <c r="H17" s="11" t="s">
        <v>68</v>
      </c>
      <c r="AK17" s="11" t="s">
        <v>390</v>
      </c>
      <c r="BF17" s="12" t="s">
        <v>192</v>
      </c>
      <c r="BH17" s="11" t="s">
        <v>391</v>
      </c>
    </row>
    <row r="18" spans="1:60" s="11" customFormat="1">
      <c r="A18" s="27"/>
      <c r="H18" s="11" t="s">
        <v>69</v>
      </c>
      <c r="AK18" s="11" t="s">
        <v>392</v>
      </c>
      <c r="BH18" s="11" t="s">
        <v>393</v>
      </c>
    </row>
    <row r="19" spans="1:60" s="11" customFormat="1">
      <c r="A19" s="27"/>
      <c r="H19" s="11" t="s">
        <v>70</v>
      </c>
      <c r="S19" s="29"/>
      <c r="AK19" s="11" t="s">
        <v>394</v>
      </c>
      <c r="BH19" s="11" t="s">
        <v>395</v>
      </c>
    </row>
    <row r="20" spans="1:60" s="11" customFormat="1">
      <c r="A20" s="27"/>
      <c r="H20" s="11" t="s">
        <v>71</v>
      </c>
      <c r="AK20" s="11" t="s">
        <v>396</v>
      </c>
      <c r="BH20" s="11" t="s">
        <v>397</v>
      </c>
    </row>
    <row r="21" spans="1:60" s="11" customFormat="1">
      <c r="A21" s="27"/>
      <c r="BH21" s="11" t="s">
        <v>398</v>
      </c>
    </row>
    <row r="22" spans="1:60" s="11" customFormat="1">
      <c r="A22" s="27"/>
      <c r="X22" s="32"/>
      <c r="BH22" s="11" t="s">
        <v>399</v>
      </c>
    </row>
    <row r="23" spans="1:60" s="11" customFormat="1">
      <c r="A23" s="27"/>
      <c r="S23" s="29"/>
      <c r="BH23" s="11" t="s">
        <v>400</v>
      </c>
    </row>
    <row r="24" spans="1:60" s="11" customFormat="1">
      <c r="A24" s="27"/>
      <c r="X24" s="10"/>
      <c r="BH24" s="11" t="s">
        <v>401</v>
      </c>
    </row>
    <row r="25" spans="1:60" s="11" customFormat="1">
      <c r="A25" s="27"/>
      <c r="BH25" s="11" t="s">
        <v>402</v>
      </c>
    </row>
    <row r="26" spans="1:60" s="11" customFormat="1">
      <c r="A26" s="27"/>
      <c r="S26" s="29"/>
      <c r="Z26" s="33"/>
      <c r="AA26" s="33"/>
      <c r="AB26" s="34"/>
      <c r="AC26" s="34"/>
      <c r="AD26" s="34"/>
      <c r="AE26" s="33"/>
    </row>
    <row r="27" spans="1:60" s="11" customFormat="1">
      <c r="A27" s="27"/>
      <c r="T27" s="33"/>
      <c r="U27" s="33"/>
      <c r="V27" s="34"/>
      <c r="W27" s="34"/>
      <c r="X27" s="34"/>
      <c r="Y27" s="33"/>
    </row>
    <row r="28" spans="1:60" s="11" customFormat="1">
      <c r="A28" s="27"/>
    </row>
    <row r="29" spans="1:60" s="11" customFormat="1">
      <c r="A29" s="27"/>
    </row>
    <row r="30" spans="1:60" s="11" customFormat="1">
      <c r="A30" s="27"/>
    </row>
    <row r="31" spans="1:60" s="11" customFormat="1">
      <c r="A31" s="27"/>
    </row>
    <row r="32" spans="1:60" s="11" customFormat="1">
      <c r="A32" s="27"/>
    </row>
    <row r="33" spans="1:1" s="11" customFormat="1">
      <c r="A33" s="27"/>
    </row>
    <row r="34" spans="1:1" s="11" customFormat="1">
      <c r="A34" s="27"/>
    </row>
    <row r="35" spans="1:1" s="11" customFormat="1">
      <c r="A35" s="27"/>
    </row>
    <row r="36" spans="1:1" s="11" customFormat="1">
      <c r="A36" s="27"/>
    </row>
    <row r="37" spans="1:1" s="11" customFormat="1">
      <c r="A37" s="27"/>
    </row>
    <row r="38" spans="1:1" s="11" customFormat="1">
      <c r="A38" s="27"/>
    </row>
    <row r="39" spans="1:1" s="11" customFormat="1">
      <c r="A39" s="27"/>
    </row>
    <row r="40" spans="1:1" s="11" customFormat="1">
      <c r="A40" s="27"/>
    </row>
    <row r="41" spans="1:1" s="11" customFormat="1">
      <c r="A41" s="27"/>
    </row>
    <row r="42" spans="1:1" s="11" customFormat="1">
      <c r="A42" s="27"/>
    </row>
    <row r="43" spans="1:1" s="11" customFormat="1">
      <c r="A43" s="27"/>
    </row>
    <row r="44" spans="1:1" s="11" customFormat="1">
      <c r="A44" s="27"/>
    </row>
    <row r="45" spans="1:1" s="11" customFormat="1">
      <c r="A45" s="27"/>
    </row>
    <row r="46" spans="1:1" s="11" customFormat="1">
      <c r="A46" s="27"/>
    </row>
    <row r="47" spans="1:1" s="11" customFormat="1">
      <c r="A47" s="27"/>
    </row>
    <row r="48" spans="1:1" s="11" customFormat="1">
      <c r="A48" s="27"/>
    </row>
    <row r="49" spans="1:1" s="11" customFormat="1">
      <c r="A49" s="27"/>
    </row>
    <row r="50" spans="1:1" s="11" customFormat="1">
      <c r="A50" s="27"/>
    </row>
    <row r="51" spans="1:1" s="11" customFormat="1">
      <c r="A51" s="27"/>
    </row>
    <row r="52" spans="1:1" s="11" customFormat="1">
      <c r="A52" s="27"/>
    </row>
    <row r="53" spans="1:1" s="11" customFormat="1">
      <c r="A53" s="27"/>
    </row>
    <row r="54" spans="1:1" s="11" customFormat="1">
      <c r="A54" s="27"/>
    </row>
    <row r="55" spans="1:1" s="11" customFormat="1">
      <c r="A55" s="27"/>
    </row>
    <row r="56" spans="1:1" s="11" customFormat="1">
      <c r="A56" s="27"/>
    </row>
    <row r="57" spans="1:1" s="11" customFormat="1">
      <c r="A57" s="27"/>
    </row>
    <row r="58" spans="1:1" s="11" customFormat="1">
      <c r="A58" s="27"/>
    </row>
    <row r="59" spans="1:1" s="11" customFormat="1">
      <c r="A59" s="27"/>
    </row>
    <row r="60" spans="1:1" s="11" customFormat="1">
      <c r="A60" s="27"/>
    </row>
    <row r="61" spans="1:1" s="11" customFormat="1">
      <c r="A61" s="27"/>
    </row>
    <row r="62" spans="1:1" s="11" customFormat="1">
      <c r="A62" s="27"/>
    </row>
    <row r="63" spans="1:1" s="11" customFormat="1">
      <c r="A63" s="27"/>
    </row>
    <row r="64" spans="1:1" s="11" customFormat="1">
      <c r="A64" s="27"/>
    </row>
    <row r="65" spans="1:1" s="11" customFormat="1">
      <c r="A65" s="27"/>
    </row>
    <row r="66" spans="1:1" s="11" customFormat="1">
      <c r="A66" s="27"/>
    </row>
    <row r="67" spans="1:1" s="11" customFormat="1">
      <c r="A67" s="27"/>
    </row>
    <row r="68" spans="1:1" s="11" customFormat="1">
      <c r="A68" s="27"/>
    </row>
    <row r="69" spans="1:1" s="11" customFormat="1">
      <c r="A69" s="27"/>
    </row>
    <row r="70" spans="1:1" s="11" customFormat="1">
      <c r="A70" s="27"/>
    </row>
    <row r="71" spans="1:1" s="11" customFormat="1">
      <c r="A71" s="27"/>
    </row>
    <row r="72" spans="1:1" s="11" customFormat="1">
      <c r="A72" s="27"/>
    </row>
    <row r="73" spans="1:1" s="11" customFormat="1">
      <c r="A73" s="27"/>
    </row>
    <row r="74" spans="1:1" s="11" customFormat="1">
      <c r="A74" s="27"/>
    </row>
    <row r="75" spans="1:1" s="11" customFormat="1">
      <c r="A75" s="27"/>
    </row>
    <row r="76" spans="1:1" s="11" customFormat="1">
      <c r="A76" s="27"/>
    </row>
    <row r="77" spans="1:1" s="11" customFormat="1">
      <c r="A77" s="27"/>
    </row>
    <row r="78" spans="1:1" s="11" customFormat="1">
      <c r="A78" s="27"/>
    </row>
    <row r="79" spans="1:1" s="11" customFormat="1">
      <c r="A79" s="27"/>
    </row>
    <row r="80" spans="1:1" s="11" customFormat="1">
      <c r="A80" s="27"/>
    </row>
    <row r="81" spans="1:1" s="11" customFormat="1">
      <c r="A81" s="27"/>
    </row>
    <row r="82" spans="1:1" s="11" customFormat="1">
      <c r="A82" s="27"/>
    </row>
    <row r="83" spans="1:1" s="11" customFormat="1">
      <c r="A83" s="27"/>
    </row>
    <row r="84" spans="1:1" s="11" customFormat="1">
      <c r="A84" s="27"/>
    </row>
    <row r="85" spans="1:1" s="11" customFormat="1">
      <c r="A85" s="27"/>
    </row>
    <row r="86" spans="1:1" s="11" customFormat="1">
      <c r="A86" s="27"/>
    </row>
    <row r="87" spans="1:1" s="11" customFormat="1">
      <c r="A87" s="27"/>
    </row>
    <row r="88" spans="1:1" s="11" customFormat="1">
      <c r="A88" s="27"/>
    </row>
    <row r="89" spans="1:1" s="11" customFormat="1">
      <c r="A89" s="27"/>
    </row>
    <row r="90" spans="1:1" s="11" customFormat="1">
      <c r="A90" s="27"/>
    </row>
    <row r="91" spans="1:1" s="11" customFormat="1">
      <c r="A91" s="27"/>
    </row>
    <row r="92" spans="1:1" s="11" customFormat="1">
      <c r="A92" s="27"/>
    </row>
    <row r="93" spans="1:1" s="11" customFormat="1">
      <c r="A93" s="27"/>
    </row>
    <row r="94" spans="1:1" s="11" customFormat="1">
      <c r="A94" s="27"/>
    </row>
    <row r="95" spans="1:1" s="11" customFormat="1">
      <c r="A95" s="27"/>
    </row>
    <row r="96" spans="1:1" s="11" customFormat="1">
      <c r="A96" s="27"/>
    </row>
    <row r="97" spans="1:1" s="11" customFormat="1">
      <c r="A97" s="27"/>
    </row>
    <row r="98" spans="1:1" s="11" customFormat="1">
      <c r="A98" s="27"/>
    </row>
    <row r="99" spans="1:1" s="11" customFormat="1">
      <c r="A99" s="27"/>
    </row>
    <row r="100" spans="1:1" s="11" customFormat="1">
      <c r="A100" s="27"/>
    </row>
    <row r="101" spans="1:1" s="11" customFormat="1">
      <c r="A101" s="27"/>
    </row>
    <row r="102" spans="1:1" s="11" customFormat="1">
      <c r="A102" s="27"/>
    </row>
    <row r="103" spans="1:1" s="11" customFormat="1">
      <c r="A103" s="27"/>
    </row>
    <row r="104" spans="1:1" s="11" customFormat="1">
      <c r="A104" s="27"/>
    </row>
    <row r="105" spans="1:1" s="11" customFormat="1">
      <c r="A105" s="27"/>
    </row>
    <row r="106" spans="1:1" s="11" customFormat="1">
      <c r="A106" s="27"/>
    </row>
    <row r="107" spans="1:1" s="11" customFormat="1">
      <c r="A107" s="27"/>
    </row>
    <row r="108" spans="1:1" s="11" customFormat="1">
      <c r="A108" s="27"/>
    </row>
    <row r="109" spans="1:1" s="11" customFormat="1">
      <c r="A109" s="27"/>
    </row>
    <row r="110" spans="1:1" s="11" customFormat="1">
      <c r="A110" s="27"/>
    </row>
    <row r="111" spans="1:1" s="11" customFormat="1">
      <c r="A111" s="27"/>
    </row>
    <row r="112" spans="1:1" s="11" customFormat="1">
      <c r="A112" s="27"/>
    </row>
    <row r="113" spans="1:1" s="11" customFormat="1">
      <c r="A113" s="27"/>
    </row>
    <row r="114" spans="1:1" s="11" customFormat="1">
      <c r="A114" s="27"/>
    </row>
    <row r="115" spans="1:1" s="11" customFormat="1">
      <c r="A115" s="27"/>
    </row>
    <row r="116" spans="1:1" s="11" customFormat="1">
      <c r="A116" s="27"/>
    </row>
    <row r="117" spans="1:1" s="11" customFormat="1">
      <c r="A117" s="27"/>
    </row>
    <row r="118" spans="1:1" s="11" customFormat="1">
      <c r="A118" s="27"/>
    </row>
    <row r="119" spans="1:1" s="11" customFormat="1">
      <c r="A119" s="27"/>
    </row>
    <row r="120" spans="1:1" s="11" customFormat="1">
      <c r="A120" s="27"/>
    </row>
    <row r="121" spans="1:1" s="11" customFormat="1">
      <c r="A121" s="27"/>
    </row>
    <row r="122" spans="1:1" s="11" customFormat="1">
      <c r="A122" s="27"/>
    </row>
    <row r="123" spans="1:1" s="11" customFormat="1">
      <c r="A123" s="27"/>
    </row>
    <row r="124" spans="1:1" s="11" customFormat="1">
      <c r="A124" s="27"/>
    </row>
    <row r="125" spans="1:1" s="11" customFormat="1">
      <c r="A125" s="27"/>
    </row>
    <row r="126" spans="1:1" s="11" customFormat="1">
      <c r="A126" s="27"/>
    </row>
    <row r="127" spans="1:1" s="11" customFormat="1">
      <c r="A127" s="27"/>
    </row>
    <row r="128" spans="1:1" s="11" customFormat="1">
      <c r="A128" s="27"/>
    </row>
    <row r="129" spans="1:1" s="11" customFormat="1">
      <c r="A129" s="27"/>
    </row>
    <row r="130" spans="1:1" s="11" customFormat="1">
      <c r="A130" s="27"/>
    </row>
    <row r="131" spans="1:1" s="11" customFormat="1">
      <c r="A131" s="27"/>
    </row>
    <row r="132" spans="1:1" s="11" customFormat="1">
      <c r="A132" s="27"/>
    </row>
    <row r="133" spans="1:1" s="11" customFormat="1">
      <c r="A133" s="27"/>
    </row>
    <row r="134" spans="1:1" s="11" customFormat="1">
      <c r="A134" s="27"/>
    </row>
    <row r="135" spans="1:1" s="11" customFormat="1">
      <c r="A135" s="27"/>
    </row>
    <row r="136" spans="1:1" s="11" customFormat="1">
      <c r="A136" s="27"/>
    </row>
    <row r="137" spans="1:1" s="11" customFormat="1">
      <c r="A137" s="27"/>
    </row>
    <row r="138" spans="1:1" s="11" customFormat="1">
      <c r="A138" s="27"/>
    </row>
    <row r="139" spans="1:1" s="11" customFormat="1">
      <c r="A139" s="27"/>
    </row>
    <row r="140" spans="1:1" s="11" customFormat="1">
      <c r="A140" s="27"/>
    </row>
    <row r="141" spans="1:1" s="11" customFormat="1">
      <c r="A141" s="27"/>
    </row>
    <row r="142" spans="1:1" s="11" customFormat="1">
      <c r="A142" s="27"/>
    </row>
    <row r="143" spans="1:1" s="11" customFormat="1">
      <c r="A143" s="27"/>
    </row>
    <row r="144" spans="1:1" s="11" customFormat="1">
      <c r="A144" s="27"/>
    </row>
    <row r="145" spans="1:1" s="11" customFormat="1">
      <c r="A145" s="27"/>
    </row>
    <row r="146" spans="1:1" s="11" customFormat="1">
      <c r="A146" s="27"/>
    </row>
    <row r="147" spans="1:1" s="11" customFormat="1">
      <c r="A147" s="27"/>
    </row>
    <row r="148" spans="1:1" s="11" customFormat="1">
      <c r="A148" s="27"/>
    </row>
    <row r="149" spans="1:1" s="11" customFormat="1">
      <c r="A149" s="27"/>
    </row>
    <row r="150" spans="1:1" s="11" customFormat="1">
      <c r="A150" s="27"/>
    </row>
    <row r="151" spans="1:1" s="11" customFormat="1">
      <c r="A151" s="27"/>
    </row>
    <row r="152" spans="1:1" s="11" customFormat="1">
      <c r="A152" s="27"/>
    </row>
    <row r="153" spans="1:1" s="11" customFormat="1">
      <c r="A153" s="27"/>
    </row>
    <row r="154" spans="1:1" s="11" customFormat="1">
      <c r="A154" s="27"/>
    </row>
    <row r="155" spans="1:1" s="11" customFormat="1">
      <c r="A155" s="27"/>
    </row>
    <row r="156" spans="1:1" s="11" customFormat="1">
      <c r="A156" s="27"/>
    </row>
    <row r="157" spans="1:1" s="11" customFormat="1">
      <c r="A157" s="27"/>
    </row>
    <row r="158" spans="1:1" s="11" customFormat="1">
      <c r="A158" s="27"/>
    </row>
    <row r="159" spans="1:1" s="11" customFormat="1">
      <c r="A159" s="27"/>
    </row>
    <row r="160" spans="1:1" s="11" customFormat="1">
      <c r="A160" s="27"/>
    </row>
    <row r="161" spans="1:1" s="11" customFormat="1">
      <c r="A161" s="27"/>
    </row>
    <row r="162" spans="1:1" s="11" customFormat="1">
      <c r="A162" s="27"/>
    </row>
    <row r="163" spans="1:1" s="11" customFormat="1">
      <c r="A163" s="27"/>
    </row>
    <row r="164" spans="1:1" s="11" customFormat="1">
      <c r="A164" s="27"/>
    </row>
    <row r="165" spans="1:1" s="11" customFormat="1">
      <c r="A165" s="27"/>
    </row>
    <row r="166" spans="1:1" s="11" customFormat="1">
      <c r="A166" s="27"/>
    </row>
    <row r="167" spans="1:1" s="11" customFormat="1">
      <c r="A167" s="27"/>
    </row>
    <row r="168" spans="1:1" s="11" customFormat="1">
      <c r="A168" s="27"/>
    </row>
    <row r="169" spans="1:1" s="11" customFormat="1">
      <c r="A169" s="27"/>
    </row>
    <row r="170" spans="1:1" s="11" customFormat="1">
      <c r="A170" s="27"/>
    </row>
    <row r="171" spans="1:1" s="11" customFormat="1">
      <c r="A171" s="27"/>
    </row>
    <row r="172" spans="1:1" s="13" customFormat="1">
      <c r="A172" s="35"/>
    </row>
    <row r="173" spans="1:1" s="13" customFormat="1">
      <c r="A173" s="35"/>
    </row>
    <row r="174" spans="1:1" s="13" customFormat="1">
      <c r="A174" s="35"/>
    </row>
    <row r="175" spans="1:1" s="13" customFormat="1">
      <c r="A175" s="35"/>
    </row>
    <row r="176" spans="1:1" s="13" customFormat="1">
      <c r="A176" s="35"/>
    </row>
    <row r="177" spans="1:1" s="13" customFormat="1">
      <c r="A177" s="35"/>
    </row>
    <row r="178" spans="1:1" s="13" customFormat="1">
      <c r="A178" s="35"/>
    </row>
    <row r="179" spans="1:1" s="13" customFormat="1">
      <c r="A179" s="35"/>
    </row>
    <row r="180" spans="1:1" s="13" customFormat="1">
      <c r="A180" s="35"/>
    </row>
    <row r="181" spans="1:1" s="13" customFormat="1">
      <c r="A181" s="35"/>
    </row>
    <row r="182" spans="1:1" s="13" customFormat="1">
      <c r="A182" s="35"/>
    </row>
    <row r="183" spans="1:1" s="13" customFormat="1">
      <c r="A183" s="35"/>
    </row>
    <row r="184" spans="1:1" s="13" customFormat="1">
      <c r="A184" s="35"/>
    </row>
    <row r="185" spans="1:1" s="13" customFormat="1">
      <c r="A185" s="35"/>
    </row>
    <row r="186" spans="1:1" s="13" customFormat="1">
      <c r="A186" s="35"/>
    </row>
    <row r="187" spans="1:1" s="13" customFormat="1">
      <c r="A187" s="35"/>
    </row>
    <row r="188" spans="1:1" s="13" customFormat="1">
      <c r="A188" s="35"/>
    </row>
    <row r="189" spans="1:1" s="13" customFormat="1">
      <c r="A189" s="35"/>
    </row>
    <row r="190" spans="1:1" s="13" customFormat="1">
      <c r="A190" s="35"/>
    </row>
    <row r="191" spans="1:1" s="13" customFormat="1">
      <c r="A191" s="35"/>
    </row>
    <row r="192" spans="1:1" s="13" customFormat="1">
      <c r="A192" s="35"/>
    </row>
  </sheetData>
  <sheetProtection sheet="1" objects="1" scenarios="1" selectLockedCells="1" selectUnlockedCells="1"/>
  <phoneticPr fontId="18" type="noConversion"/>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515407970C0F44F90735483983EBC32" ma:contentTypeVersion="11" ma:contentTypeDescription="Create a new document." ma:contentTypeScope="" ma:versionID="b5c057e6a2c01a16c498a9e643837a26">
  <xsd:schema xmlns:xsd="http://www.w3.org/2001/XMLSchema" xmlns:xs="http://www.w3.org/2001/XMLSchema" xmlns:p="http://schemas.microsoft.com/office/2006/metadata/properties" xmlns:ns3="9d7c89e6-7c72-4cb9-bb0a-a99e4431ff35" xmlns:ns4="ea66861e-406f-4c5d-80c8-2d674c7024ef" targetNamespace="http://schemas.microsoft.com/office/2006/metadata/properties" ma:root="true" ma:fieldsID="5aa5f3f4b320675d26db3aaeee38f49b" ns3:_="" ns4:_="">
    <xsd:import namespace="9d7c89e6-7c72-4cb9-bb0a-a99e4431ff35"/>
    <xsd:import namespace="ea66861e-406f-4c5d-80c8-2d674c7024e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DateTaken"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7c89e6-7c72-4cb9-bb0a-a99e4431ff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a66861e-406f-4c5d-80c8-2d674c7024e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6C2681-BBBE-4D9D-85BA-8A22C0E4B543}">
  <ds:schemaRefs>
    <ds:schemaRef ds:uri="http://purl.org/dc/dcmitype/"/>
    <ds:schemaRef ds:uri="http://schemas.microsoft.com/office/2006/metadata/properties"/>
    <ds:schemaRef ds:uri="http://www.w3.org/XML/1998/namespace"/>
    <ds:schemaRef ds:uri="http://purl.org/dc/terms/"/>
    <ds:schemaRef ds:uri="http://schemas.microsoft.com/office/2006/documentManagement/types"/>
    <ds:schemaRef ds:uri="ea66861e-406f-4c5d-80c8-2d674c7024ef"/>
    <ds:schemaRef ds:uri="http://purl.org/dc/elements/1.1/"/>
    <ds:schemaRef ds:uri="http://schemas.microsoft.com/office/infopath/2007/PartnerControls"/>
    <ds:schemaRef ds:uri="http://schemas.openxmlformats.org/package/2006/metadata/core-properties"/>
    <ds:schemaRef ds:uri="9d7c89e6-7c72-4cb9-bb0a-a99e4431ff35"/>
  </ds:schemaRefs>
</ds:datastoreItem>
</file>

<file path=customXml/itemProps2.xml><?xml version="1.0" encoding="utf-8"?>
<ds:datastoreItem xmlns:ds="http://schemas.openxmlformats.org/officeDocument/2006/customXml" ds:itemID="{3D0549A5-BADE-4B3D-9B73-60D41EDEC9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7c89e6-7c72-4cb9-bb0a-a99e4431ff35"/>
    <ds:schemaRef ds:uri="ea66861e-406f-4c5d-80c8-2d674c702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C2CA423-AF31-4C10-800C-026B72D336B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47</vt:i4>
      </vt:variant>
    </vt:vector>
  </HeadingPairs>
  <TitlesOfParts>
    <vt:vector size="51" baseType="lpstr">
      <vt:lpstr>PPA total</vt:lpstr>
      <vt:lpstr>PPA_2020</vt:lpstr>
      <vt:lpstr>matriz de análisis</vt:lpstr>
      <vt:lpstr>Validadores (2)</vt:lpstr>
      <vt:lpstr>_01_Pilar_Igualdad_de_Calidad_de_Vida</vt:lpstr>
      <vt:lpstr>_01_Prevención_y_atención_de_la_maternidad_y_la_paternidad_tempranas</vt:lpstr>
      <vt:lpstr>_02_Desarrollo_integral_desde_la_gestación_hasta_la_adolescencia</vt:lpstr>
      <vt:lpstr>_02_Pilar_Democracia_Urbana</vt:lpstr>
      <vt:lpstr>_03_Pilar_Construcción_de_Comunidad_y_Cultura_Ciudadana</vt:lpstr>
      <vt:lpstr>_04_Familias_protegidas_y_adaptadas_al_cambio_climático</vt:lpstr>
      <vt:lpstr>_05_Desarrollo_integral_para_la_felicidad_y_el_ejercicio_de_la_ciudadanía</vt:lpstr>
      <vt:lpstr>_06_Calidad_educativa_para_todos</vt:lpstr>
      <vt:lpstr>_07_Inclusión_educativa_para_la_equidad</vt:lpstr>
      <vt:lpstr>_08_Acceso_con_calidad_a_la_educación_superior</vt:lpstr>
      <vt:lpstr>_09_Atención_integral_y_eficiente_en_salud</vt:lpstr>
      <vt:lpstr>_11_Mejores_oportunidades_para_el_desarrollo_a_través_de_la_cultura_la_recreación_y_el_deporte</vt:lpstr>
      <vt:lpstr>_16_Integración_social_para_una_ciudad_de_oportunidades</vt:lpstr>
      <vt:lpstr>_17_Espacio_público_derecho_de_todos</vt:lpstr>
      <vt:lpstr>_19_Seguridad_y_convivencia_para_todos</vt:lpstr>
      <vt:lpstr>_21_Justicia_para_todos_consolidación_del_sistema_distrital_de_justicia</vt:lpstr>
      <vt:lpstr>_22_Bogotá_vive_los_derechos_humanos</vt:lpstr>
      <vt:lpstr>_25_Cambio_cultural_y_construcción_del_tejido_social_para_la_vida</vt:lpstr>
      <vt:lpstr>_Pilar_Eje</vt:lpstr>
      <vt:lpstr>_Sector_Ambiente</vt:lpstr>
      <vt:lpstr>_Sector_Cultura_Recreación_y_Deporte</vt:lpstr>
      <vt:lpstr>_Sector_Desarrollo_Económico_Industria_y_Turismo</vt:lpstr>
      <vt:lpstr>_Sector_Educación</vt:lpstr>
      <vt:lpstr>_Sector_Gestión_Jurídica</vt:lpstr>
      <vt:lpstr>_Sector_Gestión_Pública</vt:lpstr>
      <vt:lpstr>_Sector_Gobierno</vt:lpstr>
      <vt:lpstr>_Sector_Hábitat</vt:lpstr>
      <vt:lpstr>_Sector_Hacienda</vt:lpstr>
      <vt:lpstr>_Sector_Integración_Social</vt:lpstr>
      <vt:lpstr>_Sector_Movilidad</vt:lpstr>
      <vt:lpstr>_Sector_Mujer</vt:lpstr>
      <vt:lpstr>_Sector_Planeación</vt:lpstr>
      <vt:lpstr>_Sector_Salud</vt:lpstr>
      <vt:lpstr>_Sector_Seguridad_Convivencia_y_Justicia</vt:lpstr>
      <vt:lpstr>Derecho_a_la_salud</vt:lpstr>
      <vt:lpstr>Derecho_al_ambiente_sano_y_al_hábitat</vt:lpstr>
      <vt:lpstr>Derecho_al_trabajo</vt:lpstr>
      <vt:lpstr>Derechos_a_la_educación_y_la_tecnología</vt:lpstr>
      <vt:lpstr>Derechos_a_la_equidad_y_no_discriminación</vt:lpstr>
      <vt:lpstr>Derechos_a_la_participación_y_organización</vt:lpstr>
      <vt:lpstr>Derechos_a_la_recreación_y_al_deporte</vt:lpstr>
      <vt:lpstr>Derechos_a_la_vida_libertad_y_seguridad</vt:lpstr>
      <vt:lpstr>Derechos_a_las_expresiones_culturales_artísticas_turísticas_y_del_patrimonio</vt:lpstr>
      <vt:lpstr>Dimensiones</vt:lpstr>
      <vt:lpstr>Periodo</vt:lpstr>
      <vt:lpstr>Política_Pública</vt:lpstr>
      <vt:lpstr>Sector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Marcela Perez Useche</dc:creator>
  <cp:lastModifiedBy>Windows 10</cp:lastModifiedBy>
  <dcterms:created xsi:type="dcterms:W3CDTF">2017-01-11T16:19:29Z</dcterms:created>
  <dcterms:modified xsi:type="dcterms:W3CDTF">2020-12-16T21:33:38Z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0x0101008515407970C0F44F90735483983EBC32</vt:lpwstr>
  </property>
</Properties>
</file>