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PLANEACION DISTRITAL\2022\pagina_web\documentos etnicos\indigenas 2021\"/>
    </mc:Choice>
  </mc:AlternateContent>
  <bookViews>
    <workbookView xWindow="0" yWindow="0" windowWidth="28770" windowHeight="12225" tabRatio="836" activeTab="1"/>
  </bookViews>
  <sheets>
    <sheet name="Instructivo" sheetId="2" r:id="rId1"/>
    <sheet name="Pueblos Indígenas Consultivo " sheetId="7" r:id="rId2"/>
    <sheet name="Hoja1" sheetId="8" state="hidden" r:id="rId3"/>
    <sheet name="Hoja3" sheetId="10" state="hidden" r:id="rId4"/>
    <sheet name="Hoja2" sheetId="9" state="hidden" r:id="rId5"/>
    <sheet name="ODS" sheetId="3" state="hidden" r:id="rId6"/>
  </sheets>
  <externalReferences>
    <externalReference r:id="rId7"/>
  </externalReferences>
  <definedNames>
    <definedName name="_1._Camino_de_gobierno_propio_y_autonomía">Hoja2!$I$18:$I$20</definedName>
    <definedName name="_1._Eje_de_Cultura_e_Identidad_Raizal">Hoja2!$A$18:$A$24</definedName>
    <definedName name="_2._Camino_de_Consulta_Previa__participación_y_concertación">Hoja2!$J$17:$J$20</definedName>
    <definedName name="_2._Eje_de_Participación_y_Autodeterminación_Raizal">Hoja2!$B$18:$B$22</definedName>
    <definedName name="_3._Camino_de_identidad_y_cultura">Hoja2!$K$18:$K$23</definedName>
    <definedName name="_3._Eje_de_Educación_Raizal">Hoja2!$C$18:$C$20</definedName>
    <definedName name="_4._Camino_de_educación_propia_e_intercultural">Hoja2!$L$18:$L$23</definedName>
    <definedName name="_4._Eje_de_Salud">Hoja2!$D$18</definedName>
    <definedName name="_5._Eje_de_Desarrollo_Económico_Raizal">Hoja2!$E$18:$E$20</definedName>
    <definedName name="_6._Eje_de_Inclusión_y_no_discriminación_del_Raizal">Hoja2!$F$18:$F$21</definedName>
    <definedName name="_7._Eje_de_Protección_y_Desarrollo_Integral_Raizal">Hoja2!$G$18:$G$20</definedName>
    <definedName name="_8._Camino_hacia_la_soberanía_y_la_seguridad_alimentaria">Hoja2!$P$18:$P$24</definedName>
    <definedName name="_9._Camino_territorio">Hoja2!$Q$18:$Q$24</definedName>
    <definedName name="_xlnm._FilterDatabase" localSheetId="1" hidden="1">'Pueblos Indígenas Consultivo '!$A$8:$BG$149</definedName>
    <definedName name="AFRODESCENDIENTES">Hoja2!$K$5:$K$12</definedName>
    <definedName name="INDÍGENAS">Hoja2!$G$5:$G$13</definedName>
    <definedName name="PALENQUEROS">Hoja2!$M$5:$M$12</definedName>
    <definedName name="Politica">Hoja2!$C$5:$C$9</definedName>
    <definedName name="Política_Pública">'Pueblos Indígenas Consultivo '!$C$2</definedName>
    <definedName name="RAIZAL">Hoja2!$E$5:$E$11</definedName>
    <definedName name="RROM">Hoja2!$I$5:$I$13</definedName>
  </definedNames>
  <calcPr calcId="162913"/>
</workbook>
</file>

<file path=xl/calcChain.xml><?xml version="1.0" encoding="utf-8"?>
<calcChain xmlns="http://schemas.openxmlformats.org/spreadsheetml/2006/main">
  <c r="AY49" i="7" l="1"/>
  <c r="AX49" i="7"/>
  <c r="BA48" i="7"/>
  <c r="AY48" i="7"/>
  <c r="BA47" i="7"/>
  <c r="AY47" i="7"/>
  <c r="BA46" i="7"/>
  <c r="BA45" i="7"/>
  <c r="AX45" i="7"/>
  <c r="BA44" i="7"/>
  <c r="BA43" i="7"/>
  <c r="AY43" i="7"/>
  <c r="BA42" i="7"/>
  <c r="AY42" i="7"/>
  <c r="BA41" i="7"/>
  <c r="AY41" i="7"/>
  <c r="BA40" i="7"/>
  <c r="AY40" i="7"/>
  <c r="BA39" i="7"/>
  <c r="AY39" i="7"/>
  <c r="BA38" i="7"/>
  <c r="AY38" i="7"/>
  <c r="BA37" i="7"/>
  <c r="AY37" i="7"/>
  <c r="BA36" i="7"/>
  <c r="BA67" i="7"/>
  <c r="AY67" i="7"/>
  <c r="BA117" i="7" l="1"/>
  <c r="AY117" i="7"/>
  <c r="BA110" i="7"/>
  <c r="AY110" i="7"/>
  <c r="AY97" i="7"/>
  <c r="BA116" i="7" l="1"/>
  <c r="BA115" i="7"/>
  <c r="BA114" i="7"/>
  <c r="AY114" i="7"/>
  <c r="BA113" i="7"/>
  <c r="AY113" i="7"/>
  <c r="BA112" i="7"/>
  <c r="BA111" i="7"/>
  <c r="AY111" i="7"/>
  <c r="BE110" i="7"/>
  <c r="BA109" i="7"/>
  <c r="BA108" i="7"/>
  <c r="BA107" i="7"/>
  <c r="BA104" i="7"/>
  <c r="AY104" i="7"/>
  <c r="BA103" i="7"/>
  <c r="BA102" i="7"/>
  <c r="BA101" i="7"/>
  <c r="BA100" i="7"/>
  <c r="BA98" i="7"/>
  <c r="BA97" i="7"/>
  <c r="BA96" i="7" l="1"/>
  <c r="AY11" i="7" l="1"/>
  <c r="AY28" i="7"/>
  <c r="AY34" i="7"/>
  <c r="BA147" i="7" l="1"/>
  <c r="AY147" i="7"/>
  <c r="BA145" i="7"/>
  <c r="AY145" i="7"/>
  <c r="BA143" i="7"/>
  <c r="AY143" i="7"/>
  <c r="BA142" i="7"/>
  <c r="AY142" i="7"/>
  <c r="BA141" i="7"/>
  <c r="AY141" i="7"/>
  <c r="BA140" i="7"/>
  <c r="AY140" i="7"/>
  <c r="BA139" i="7"/>
  <c r="AY139" i="7"/>
  <c r="BA138" i="7"/>
  <c r="AY138" i="7"/>
  <c r="BA137" i="7"/>
  <c r="AY137" i="7"/>
  <c r="BA136" i="7"/>
  <c r="AY136" i="7"/>
  <c r="AY126" i="7"/>
  <c r="BA125" i="7"/>
  <c r="AY125" i="7"/>
  <c r="BA124" i="7"/>
  <c r="AY124" i="7"/>
  <c r="BA95" i="7"/>
  <c r="AY95" i="7"/>
  <c r="BA94" i="7"/>
  <c r="AY94" i="7"/>
  <c r="AX88" i="7"/>
  <c r="BA86" i="7"/>
  <c r="AY86" i="7"/>
  <c r="BA73" i="7" l="1"/>
  <c r="BA72" i="7"/>
  <c r="BA71" i="7"/>
  <c r="BA70" i="7"/>
  <c r="BA69" i="7"/>
  <c r="AY69" i="7"/>
  <c r="BA35" i="7" l="1"/>
  <c r="AY35" i="7"/>
  <c r="BA34" i="7"/>
  <c r="BA33" i="7"/>
  <c r="AY33" i="7"/>
  <c r="BA32" i="7"/>
  <c r="AY32" i="7"/>
  <c r="BA31" i="7"/>
  <c r="AY31" i="7"/>
  <c r="BA30" i="7"/>
  <c r="AY30" i="7"/>
  <c r="AY29" i="7"/>
  <c r="BA28" i="7"/>
  <c r="BA27" i="7"/>
  <c r="AY27" i="7"/>
  <c r="BA26" i="7"/>
  <c r="AY26" i="7"/>
  <c r="BA25" i="7"/>
  <c r="AY25" i="7"/>
  <c r="BA24" i="7"/>
  <c r="AY24" i="7"/>
  <c r="BA23" i="7"/>
  <c r="AY23" i="7"/>
  <c r="BA22" i="7"/>
  <c r="AY22" i="7"/>
  <c r="BA21" i="7"/>
  <c r="AY21" i="7"/>
  <c r="BA20" i="7"/>
  <c r="AY20" i="7"/>
  <c r="BA19" i="7"/>
  <c r="AY19" i="7"/>
  <c r="BA18" i="7"/>
  <c r="AY18" i="7"/>
  <c r="BA17" i="7"/>
  <c r="AY17" i="7"/>
  <c r="BA16" i="7"/>
  <c r="AY16" i="7"/>
  <c r="AY15" i="7"/>
  <c r="BA14" i="7"/>
  <c r="AY14" i="7"/>
  <c r="BA13" i="7"/>
  <c r="AY13" i="7"/>
  <c r="BA12" i="7"/>
  <c r="AY12" i="7"/>
  <c r="BA11" i="7"/>
  <c r="AA135" i="7" l="1"/>
  <c r="AL135" i="7"/>
  <c r="Y114" i="7"/>
  <c r="AR88" i="7"/>
  <c r="Y128" i="7"/>
  <c r="AA128" i="7"/>
  <c r="AC128" i="7"/>
  <c r="AG128" i="7"/>
  <c r="AI128" i="7"/>
  <c r="AS128" i="7"/>
  <c r="AU128" i="7"/>
  <c r="AS103" i="7"/>
  <c r="AU103" i="7"/>
  <c r="AS104" i="7"/>
  <c r="AU104" i="7"/>
  <c r="AS110" i="7"/>
  <c r="AU110" i="7"/>
  <c r="AS111" i="7"/>
  <c r="AU111" i="7"/>
  <c r="AS112" i="7"/>
  <c r="AU112" i="7"/>
  <c r="AS113" i="7"/>
  <c r="AU113" i="7"/>
  <c r="AS114" i="7"/>
  <c r="AU114" i="7"/>
  <c r="AS115" i="7"/>
  <c r="AU115" i="7"/>
  <c r="AS116" i="7"/>
  <c r="AU116" i="7"/>
  <c r="AS117" i="7"/>
  <c r="AU117" i="7"/>
  <c r="AS100" i="7"/>
  <c r="AU147" i="7" l="1"/>
  <c r="AS147" i="7"/>
  <c r="AO147" i="7"/>
  <c r="AM147" i="7"/>
  <c r="AI147" i="7"/>
  <c r="AG147" i="7"/>
  <c r="AA147" i="7"/>
  <c r="Y147" i="7"/>
  <c r="Y146" i="7"/>
  <c r="AU145" i="7"/>
  <c r="AS145" i="7"/>
  <c r="AO145" i="7"/>
  <c r="AM145" i="7"/>
  <c r="AI145" i="7"/>
  <c r="AG145" i="7"/>
  <c r="AA145" i="7"/>
  <c r="Y145" i="7"/>
  <c r="Y144" i="7"/>
  <c r="X144" i="7"/>
  <c r="AU143" i="7"/>
  <c r="AS143" i="7"/>
  <c r="AO143" i="7"/>
  <c r="AM143" i="7"/>
  <c r="AI143" i="7"/>
  <c r="AG143" i="7"/>
  <c r="AA143" i="7"/>
  <c r="Y143" i="7"/>
  <c r="AU142" i="7"/>
  <c r="AS142" i="7"/>
  <c r="AO142" i="7"/>
  <c r="AM142" i="7"/>
  <c r="AI142" i="7"/>
  <c r="AG142" i="7"/>
  <c r="AA142" i="7"/>
  <c r="Y142" i="7"/>
  <c r="AU141" i="7" l="1"/>
  <c r="AS141" i="7"/>
  <c r="AO141" i="7"/>
  <c r="AM141" i="7"/>
  <c r="AI141" i="7"/>
  <c r="AG141" i="7"/>
  <c r="AA141" i="7"/>
  <c r="Y141" i="7"/>
  <c r="AU140" i="7"/>
  <c r="AS140" i="7"/>
  <c r="AO140" i="7"/>
  <c r="AM140" i="7"/>
  <c r="AI140" i="7"/>
  <c r="AG140" i="7"/>
  <c r="AA140" i="7"/>
  <c r="Y140" i="7"/>
  <c r="AU139" i="7"/>
  <c r="AS139" i="7"/>
  <c r="AO139" i="7"/>
  <c r="AM139" i="7"/>
  <c r="AI139" i="7"/>
  <c r="AG139" i="7"/>
  <c r="AA139" i="7"/>
  <c r="Y139" i="7"/>
  <c r="AU138" i="7"/>
  <c r="AS138" i="7"/>
  <c r="AO138" i="7"/>
  <c r="AM138" i="7"/>
  <c r="AI138" i="7"/>
  <c r="AG138" i="7"/>
  <c r="AA138" i="7"/>
  <c r="Y138" i="7"/>
  <c r="AU137" i="7"/>
  <c r="AS137" i="7"/>
  <c r="AO137" i="7"/>
  <c r="AM137" i="7"/>
  <c r="AI137" i="7"/>
  <c r="AG137" i="7"/>
  <c r="AA137" i="7"/>
  <c r="Y137" i="7"/>
  <c r="AA136" i="7"/>
  <c r="Y135" i="7"/>
  <c r="X135" i="7"/>
  <c r="AU134" i="7"/>
  <c r="AS134" i="7"/>
  <c r="AO134" i="7"/>
  <c r="AM134" i="7"/>
  <c r="AI134" i="7"/>
  <c r="AG134" i="7"/>
  <c r="AA134" i="7"/>
  <c r="Y134" i="7"/>
  <c r="AU133" i="7"/>
  <c r="AS133" i="7"/>
  <c r="AO133" i="7"/>
  <c r="AM133" i="7"/>
  <c r="AI133" i="7"/>
  <c r="AG133" i="7"/>
  <c r="AA133" i="7"/>
  <c r="Y133" i="7"/>
  <c r="AU132" i="7"/>
  <c r="AS132" i="7"/>
  <c r="AO132" i="7"/>
  <c r="AM132" i="7"/>
  <c r="AI132" i="7"/>
  <c r="AG132" i="7"/>
  <c r="AA132" i="7"/>
  <c r="Y132" i="7"/>
  <c r="AO117" i="7" l="1"/>
  <c r="AM117" i="7"/>
  <c r="AO116" i="7"/>
  <c r="AM116" i="7"/>
  <c r="AO115" i="7"/>
  <c r="AM115" i="7"/>
  <c r="AO114" i="7"/>
  <c r="AM114" i="7"/>
  <c r="AO112" i="7"/>
  <c r="AM112" i="7"/>
  <c r="AO111" i="7"/>
  <c r="AM111" i="7"/>
  <c r="AO110" i="7"/>
  <c r="AM110" i="7"/>
  <c r="AO109" i="7"/>
  <c r="AM109" i="7"/>
  <c r="AO108" i="7"/>
  <c r="AM108" i="7"/>
  <c r="AO107" i="7"/>
  <c r="AM107" i="7"/>
  <c r="AO105" i="7"/>
  <c r="AM105" i="7"/>
  <c r="AO103" i="7"/>
  <c r="AM103" i="7"/>
  <c r="AO37" i="7" l="1"/>
  <c r="AL37" i="7"/>
  <c r="AM37" i="7" s="1"/>
  <c r="AS38" i="7"/>
  <c r="AO66" i="7"/>
  <c r="AM66" i="7"/>
  <c r="AO65" i="7"/>
  <c r="AM65" i="7"/>
  <c r="AO64" i="7"/>
  <c r="AL64" i="7"/>
  <c r="AM64" i="7" s="1"/>
  <c r="AO63" i="7"/>
  <c r="AL63" i="7"/>
  <c r="AM63" i="7" s="1"/>
  <c r="AO62" i="7"/>
  <c r="AL62" i="7"/>
  <c r="AM62" i="7" s="1"/>
  <c r="AO61" i="7"/>
  <c r="AL61" i="7"/>
  <c r="AM61" i="7" s="1"/>
  <c r="AM60" i="7"/>
  <c r="AM59" i="7"/>
  <c r="AM58" i="7"/>
  <c r="AM57" i="7"/>
  <c r="AM56" i="7"/>
  <c r="AM53" i="7"/>
  <c r="AO52" i="7"/>
  <c r="AM52" i="7"/>
  <c r="AO51" i="7"/>
  <c r="AM51" i="7"/>
  <c r="AO50" i="7"/>
  <c r="AM50" i="7"/>
  <c r="AL49" i="7"/>
  <c r="AO48" i="7"/>
  <c r="AL48" i="7"/>
  <c r="AM48" i="7" s="1"/>
  <c r="AO47" i="7"/>
  <c r="AM47" i="7"/>
  <c r="AO46" i="7"/>
  <c r="AO45" i="7"/>
  <c r="AL45" i="7"/>
  <c r="AO44" i="7"/>
  <c r="AM44" i="7"/>
  <c r="AO43" i="7"/>
  <c r="AL43" i="7"/>
  <c r="AM43" i="7" s="1"/>
  <c r="AM42" i="7"/>
  <c r="AO41" i="7"/>
  <c r="AM41" i="7"/>
  <c r="AO40" i="7"/>
  <c r="AL40" i="7"/>
  <c r="AM40" i="7" s="1"/>
  <c r="AO39" i="7"/>
  <c r="AO129" i="7" l="1"/>
  <c r="AM129" i="7"/>
  <c r="AO73" i="7" l="1"/>
  <c r="AM73" i="7"/>
  <c r="AO72" i="7"/>
  <c r="AM72" i="7"/>
  <c r="AO71" i="7"/>
  <c r="AM71" i="7"/>
  <c r="AO70" i="7"/>
  <c r="AM70" i="7"/>
  <c r="AI70" i="7"/>
  <c r="AI71" i="7"/>
  <c r="AI72" i="7"/>
  <c r="AI73" i="7"/>
  <c r="AO68" i="7"/>
  <c r="AM68" i="7"/>
  <c r="AO67" i="7"/>
  <c r="AL67" i="7"/>
  <c r="AM67" i="7" s="1"/>
  <c r="AO35" i="7" l="1"/>
  <c r="AM35" i="7"/>
  <c r="AO34" i="7"/>
  <c r="AM34" i="7"/>
  <c r="AO33" i="7"/>
  <c r="AM33" i="7"/>
  <c r="AO32" i="7"/>
  <c r="AM32" i="7"/>
  <c r="AO31" i="7"/>
  <c r="AM31" i="7"/>
  <c r="AO30" i="7"/>
  <c r="AM30" i="7"/>
  <c r="AO29" i="7"/>
  <c r="AM29" i="7"/>
  <c r="AO28" i="7"/>
  <c r="AM28" i="7"/>
  <c r="AO27" i="7"/>
  <c r="AM27" i="7"/>
  <c r="AO26" i="7"/>
  <c r="AM26" i="7"/>
  <c r="AO25" i="7"/>
  <c r="AM25" i="7"/>
  <c r="AO24" i="7"/>
  <c r="AM24" i="7"/>
  <c r="AO23" i="7"/>
  <c r="AM23" i="7"/>
  <c r="AO22" i="7"/>
  <c r="AM22" i="7"/>
  <c r="AO21" i="7"/>
  <c r="AM21" i="7"/>
  <c r="AO20" i="7"/>
  <c r="AM20" i="7"/>
  <c r="AO19" i="7"/>
  <c r="AM19" i="7"/>
  <c r="AO18" i="7"/>
  <c r="AM18" i="7"/>
  <c r="AO17" i="7"/>
  <c r="AM17" i="7"/>
  <c r="AO16" i="7"/>
  <c r="AM16" i="7"/>
  <c r="AO15" i="7"/>
  <c r="AM15" i="7"/>
  <c r="AO14" i="7"/>
  <c r="AM14" i="7"/>
  <c r="AO13" i="7"/>
  <c r="AM13" i="7"/>
  <c r="AO12" i="7"/>
  <c r="AM12" i="7"/>
  <c r="AO11" i="7"/>
  <c r="AM11" i="7"/>
  <c r="Y96" i="7" l="1"/>
  <c r="AX96" i="7" s="1"/>
  <c r="AY96" i="7" s="1"/>
  <c r="AA96" i="7"/>
  <c r="AF96" i="7"/>
  <c r="AG96" i="7" s="1"/>
  <c r="AI96" i="7"/>
  <c r="Y97" i="7"/>
  <c r="AR97" i="7" s="1"/>
  <c r="AA97" i="7"/>
  <c r="AG97" i="7"/>
  <c r="AI97" i="7"/>
  <c r="Y98" i="7"/>
  <c r="AR98" i="7" s="1"/>
  <c r="AA98" i="7"/>
  <c r="AG98" i="7"/>
  <c r="AI98" i="7"/>
  <c r="AI129" i="7"/>
  <c r="AC129" i="7"/>
  <c r="AA129" i="7"/>
  <c r="Q129" i="7"/>
  <c r="AR96" i="7" l="1"/>
  <c r="AG129" i="7"/>
  <c r="Y129" i="7"/>
  <c r="AS96" i="7" l="1"/>
  <c r="AU126" i="7" l="1"/>
  <c r="AS126" i="7"/>
  <c r="AO126" i="7"/>
  <c r="AM126" i="7"/>
  <c r="AI126" i="7"/>
  <c r="AG126" i="7"/>
  <c r="AC126" i="7"/>
  <c r="AA126" i="7"/>
  <c r="AU125" i="7"/>
  <c r="AS125" i="7"/>
  <c r="AO125" i="7"/>
  <c r="AM125" i="7"/>
  <c r="AI125" i="7"/>
  <c r="AG125" i="7"/>
  <c r="AC125" i="7"/>
  <c r="AA125" i="7"/>
  <c r="AU124" i="7"/>
  <c r="AS124" i="7"/>
  <c r="AO124" i="7"/>
  <c r="AM124" i="7"/>
  <c r="AI124" i="7"/>
  <c r="AG124" i="7"/>
  <c r="AC124" i="7"/>
  <c r="AA124" i="7"/>
  <c r="Y123" i="7" l="1"/>
  <c r="Y122" i="7"/>
  <c r="Y121" i="7"/>
  <c r="Y120" i="7"/>
  <c r="Y119" i="7"/>
  <c r="Y118" i="7"/>
  <c r="Y99" i="7" l="1"/>
  <c r="AA99" i="7"/>
  <c r="AG99" i="7"/>
  <c r="AI99" i="7"/>
  <c r="Y100" i="7"/>
  <c r="AA100" i="7"/>
  <c r="Y101" i="7"/>
  <c r="AA101" i="7"/>
  <c r="AG101" i="7"/>
  <c r="AI101" i="7"/>
  <c r="Y102" i="7"/>
  <c r="AA102" i="7"/>
  <c r="AG102" i="7"/>
  <c r="AI102" i="7"/>
  <c r="AI103" i="7"/>
  <c r="Y104" i="7"/>
  <c r="AA104" i="7"/>
  <c r="AG104" i="7"/>
  <c r="AI104" i="7"/>
  <c r="Y105" i="7"/>
  <c r="AA105" i="7"/>
  <c r="AG105" i="7"/>
  <c r="AI105" i="7"/>
  <c r="Y106" i="7"/>
  <c r="AA106" i="7"/>
  <c r="AG106" i="7"/>
  <c r="AI106" i="7"/>
  <c r="Y107" i="7"/>
  <c r="AA107" i="7"/>
  <c r="AI107" i="7"/>
  <c r="Y108" i="7"/>
  <c r="AA108" i="7"/>
  <c r="Y109" i="7"/>
  <c r="AA109" i="7"/>
  <c r="Y110" i="7"/>
  <c r="AA110" i="7"/>
  <c r="AG110" i="7"/>
  <c r="AI110" i="7"/>
  <c r="Y111" i="7"/>
  <c r="AA111" i="7"/>
  <c r="AG111" i="7"/>
  <c r="AI111" i="7"/>
  <c r="Y112" i="7"/>
  <c r="AA112" i="7"/>
  <c r="AG112" i="7"/>
  <c r="AI112" i="7"/>
  <c r="Y113" i="7"/>
  <c r="AA113" i="7"/>
  <c r="AG113" i="7"/>
  <c r="AI113" i="7"/>
  <c r="AA114" i="7"/>
  <c r="AG114" i="7"/>
  <c r="AI114" i="7"/>
  <c r="Y115" i="7"/>
  <c r="AA115" i="7"/>
  <c r="AG115" i="7"/>
  <c r="AI115" i="7"/>
  <c r="Y116" i="7"/>
  <c r="AA116" i="7"/>
  <c r="AG116" i="7"/>
  <c r="AI116" i="7"/>
  <c r="Y117" i="7"/>
  <c r="AA117" i="7"/>
  <c r="AG117" i="7"/>
  <c r="AI117" i="7"/>
  <c r="AG73" i="7" l="1"/>
  <c r="AA73" i="7"/>
  <c r="Y73" i="7"/>
  <c r="AG72" i="7"/>
  <c r="AA72" i="7"/>
  <c r="Y72" i="7"/>
  <c r="AG71" i="7"/>
  <c r="AA71" i="7"/>
  <c r="Y71" i="7"/>
  <c r="AG70" i="7"/>
  <c r="AA70" i="7"/>
  <c r="Y70" i="7"/>
  <c r="AO69" i="7"/>
  <c r="AM69" i="7"/>
  <c r="AI69" i="7"/>
  <c r="AG69" i="7"/>
  <c r="AA69" i="7"/>
  <c r="Y69" i="7"/>
  <c r="AA68" i="7"/>
  <c r="Y68" i="7"/>
  <c r="AA67" i="7"/>
  <c r="Y67" i="7"/>
  <c r="AU66" i="7" l="1"/>
  <c r="AS66" i="7"/>
  <c r="AG66" i="7"/>
  <c r="AC66" i="7"/>
  <c r="AA66" i="7"/>
  <c r="AU65" i="7"/>
  <c r="AS65" i="7"/>
  <c r="AI65" i="7"/>
  <c r="AG65" i="7"/>
  <c r="AC65" i="7"/>
  <c r="AA65" i="7"/>
  <c r="AU64" i="7"/>
  <c r="AS64" i="7"/>
  <c r="AI64" i="7"/>
  <c r="AG64" i="7"/>
  <c r="AC64" i="7"/>
  <c r="AA64" i="7"/>
  <c r="AU63" i="7"/>
  <c r="AS63" i="7"/>
  <c r="AI63" i="7"/>
  <c r="AG63" i="7"/>
  <c r="AC63" i="7"/>
  <c r="AA63" i="7"/>
  <c r="AA62" i="7"/>
  <c r="AA61" i="7"/>
  <c r="AG60" i="7"/>
  <c r="Y60" i="7"/>
  <c r="AI59" i="7"/>
  <c r="AG59" i="7"/>
  <c r="AG58" i="7"/>
  <c r="AG57" i="7"/>
  <c r="AG56" i="7"/>
  <c r="AU53" i="7"/>
  <c r="AS53" i="7"/>
  <c r="AI53" i="7"/>
  <c r="AG53" i="7"/>
  <c r="AU52" i="7"/>
  <c r="AS52" i="7"/>
  <c r="AI52" i="7"/>
  <c r="AG52" i="7"/>
  <c r="AU51" i="7"/>
  <c r="AS51" i="7"/>
  <c r="AI51" i="7"/>
  <c r="AG51" i="7"/>
  <c r="AU50" i="7"/>
  <c r="AS50" i="7"/>
  <c r="AI50" i="7"/>
  <c r="AG50" i="7"/>
  <c r="AF49" i="7"/>
  <c r="AU48" i="7"/>
  <c r="AS48" i="7"/>
  <c r="AI48" i="7"/>
  <c r="AG48" i="7"/>
  <c r="Y48" i="7"/>
  <c r="AU47" i="7"/>
  <c r="AS47" i="7"/>
  <c r="AG47" i="7"/>
  <c r="Y47" i="7"/>
  <c r="AU46" i="7"/>
  <c r="U46" i="7"/>
  <c r="S46" i="7"/>
  <c r="Q46" i="7"/>
  <c r="AY46" i="7" s="1"/>
  <c r="AU45" i="7"/>
  <c r="U45" i="7"/>
  <c r="S45" i="7"/>
  <c r="Q45" i="7"/>
  <c r="AY45" i="7" s="1"/>
  <c r="AU44" i="7"/>
  <c r="AS44" i="7"/>
  <c r="AI44" i="7"/>
  <c r="AG44" i="7"/>
  <c r="AU43" i="7"/>
  <c r="AS43" i="7"/>
  <c r="AI43" i="7"/>
  <c r="AG43" i="7"/>
  <c r="AU42" i="7"/>
  <c r="AS42" i="7"/>
  <c r="AI42" i="7"/>
  <c r="AG42" i="7"/>
  <c r="AU41" i="7"/>
  <c r="AS41" i="7"/>
  <c r="AI41" i="7"/>
  <c r="AG41" i="7"/>
  <c r="AU40" i="7"/>
  <c r="AS40" i="7"/>
  <c r="AI40" i="7"/>
  <c r="AG40" i="7"/>
  <c r="Y40" i="7"/>
  <c r="AU39" i="7"/>
  <c r="AS39" i="7"/>
  <c r="AI39" i="7"/>
  <c r="AU38" i="7"/>
  <c r="AI38" i="7"/>
  <c r="AG38" i="7"/>
  <c r="AU37" i="7"/>
  <c r="AS37" i="7"/>
  <c r="AI37" i="7"/>
  <c r="AG37" i="7"/>
  <c r="AU36" i="7"/>
  <c r="AS36" i="7"/>
  <c r="AM45" i="7" l="1"/>
  <c r="AM46" i="7"/>
  <c r="Y46" i="7"/>
  <c r="AG46" i="7"/>
  <c r="AS45" i="7"/>
  <c r="AS46" i="7"/>
  <c r="Y45" i="7"/>
  <c r="AG45" i="7" s="1"/>
  <c r="AI35" i="7" l="1"/>
  <c r="AG35" i="7"/>
  <c r="Y35" i="7"/>
  <c r="AI34" i="7"/>
  <c r="AG34" i="7"/>
  <c r="Y34" i="7"/>
  <c r="AI33" i="7"/>
  <c r="AG33" i="7"/>
  <c r="Y33" i="7"/>
  <c r="AI32" i="7"/>
  <c r="AG32" i="7"/>
  <c r="AA32" i="7"/>
  <c r="Y32" i="7"/>
  <c r="AI31" i="7"/>
  <c r="AA31" i="7"/>
  <c r="Y31" i="7"/>
  <c r="AI30" i="7"/>
  <c r="AA30" i="7"/>
  <c r="Y30" i="7"/>
  <c r="AI29" i="7"/>
  <c r="AA29" i="7"/>
  <c r="Y29" i="7"/>
  <c r="AI28" i="7"/>
  <c r="AG28" i="7"/>
  <c r="AA28" i="7"/>
  <c r="Y28" i="7"/>
  <c r="AI27" i="7"/>
  <c r="AG27" i="7"/>
  <c r="Y27" i="7"/>
  <c r="AI26" i="7"/>
  <c r="AG26" i="7"/>
  <c r="AA26" i="7"/>
  <c r="Y26" i="7"/>
  <c r="AI25" i="7"/>
  <c r="AG25" i="7"/>
  <c r="AA25" i="7"/>
  <c r="Y25" i="7"/>
  <c r="AI24" i="7"/>
  <c r="AG24" i="7"/>
  <c r="AA24" i="7"/>
  <c r="Y24" i="7"/>
  <c r="AI23" i="7"/>
  <c r="AG23" i="7"/>
  <c r="AA23" i="7"/>
  <c r="Y23" i="7"/>
  <c r="AI22" i="7"/>
  <c r="AG22" i="7"/>
  <c r="AA22" i="7"/>
  <c r="Y22" i="7"/>
  <c r="AI21" i="7"/>
  <c r="AG21" i="7"/>
  <c r="AA21" i="7"/>
  <c r="Y21" i="7"/>
  <c r="AI20" i="7"/>
  <c r="AG20" i="7"/>
  <c r="AA20" i="7"/>
  <c r="Y20" i="7"/>
  <c r="AI19" i="7"/>
  <c r="AG19" i="7"/>
  <c r="AA19" i="7"/>
  <c r="Y19" i="7"/>
  <c r="AI18" i="7"/>
  <c r="AG18" i="7"/>
  <c r="AA18" i="7"/>
  <c r="Y18" i="7"/>
  <c r="AI17" i="7"/>
  <c r="AG17" i="7"/>
  <c r="AA17" i="7"/>
  <c r="Y17" i="7"/>
  <c r="AI16" i="7"/>
  <c r="AG16" i="7"/>
  <c r="AA16" i="7"/>
  <c r="Y16" i="7"/>
  <c r="AI15" i="7"/>
  <c r="AG15" i="7"/>
  <c r="AA15" i="7"/>
  <c r="Y15" i="7"/>
  <c r="AI14" i="7"/>
  <c r="AG14" i="7"/>
  <c r="AA14" i="7"/>
  <c r="Y14" i="7"/>
  <c r="AI13" i="7"/>
  <c r="AG13" i="7"/>
  <c r="AA13" i="7"/>
  <c r="Y13" i="7"/>
  <c r="AI12" i="7"/>
  <c r="Y12" i="7"/>
  <c r="AI11" i="7"/>
  <c r="AG11" i="7"/>
  <c r="Y11" i="7"/>
  <c r="AU167" i="7" l="1"/>
  <c r="AU168" i="7"/>
  <c r="AU169" i="7"/>
  <c r="AU170" i="7"/>
  <c r="AU171" i="7"/>
  <c r="AU172" i="7"/>
  <c r="AU173" i="7"/>
  <c r="AU174" i="7"/>
  <c r="AU175" i="7"/>
  <c r="AU176" i="7"/>
  <c r="AU177" i="7"/>
  <c r="AU178" i="7"/>
  <c r="AU179" i="7"/>
  <c r="AU180" i="7"/>
  <c r="AU181" i="7"/>
  <c r="AU182" i="7"/>
  <c r="AU183" i="7"/>
  <c r="AU184" i="7"/>
  <c r="AU185" i="7"/>
  <c r="AU186" i="7"/>
  <c r="AU187" i="7"/>
  <c r="AU188" i="7"/>
  <c r="AU189" i="7"/>
  <c r="AU190" i="7"/>
  <c r="AU191" i="7"/>
  <c r="AU192" i="7"/>
  <c r="AU193" i="7"/>
  <c r="AU194" i="7"/>
  <c r="AU195" i="7"/>
  <c r="AU196" i="7"/>
  <c r="AU197" i="7"/>
  <c r="AU198" i="7"/>
  <c r="AU199" i="7"/>
  <c r="AU200" i="7"/>
  <c r="AU201" i="7"/>
  <c r="AU202" i="7"/>
  <c r="AU203" i="7"/>
  <c r="AU204" i="7"/>
  <c r="AU205" i="7"/>
  <c r="AU206" i="7"/>
  <c r="AU207" i="7"/>
  <c r="AU208" i="7"/>
  <c r="AU209" i="7"/>
  <c r="AU210" i="7"/>
  <c r="AU211" i="7"/>
  <c r="AU212" i="7"/>
  <c r="AU213" i="7"/>
  <c r="AU214" i="7"/>
  <c r="AU215" i="7"/>
  <c r="AU216" i="7"/>
  <c r="AU217" i="7"/>
  <c r="AU218" i="7"/>
  <c r="AU219" i="7"/>
  <c r="AU220" i="7"/>
  <c r="AU221" i="7"/>
  <c r="AU222" i="7"/>
  <c r="AU223" i="7"/>
  <c r="AU224" i="7"/>
  <c r="AU225" i="7"/>
  <c r="AU226" i="7"/>
  <c r="AU227" i="7"/>
  <c r="AU228" i="7"/>
  <c r="AU229" i="7"/>
  <c r="AU230" i="7"/>
  <c r="AU231" i="7"/>
  <c r="AU232" i="7"/>
  <c r="AU233" i="7"/>
  <c r="AU234" i="7"/>
  <c r="AU235" i="7"/>
  <c r="AU236" i="7"/>
  <c r="AU237" i="7"/>
  <c r="AU238" i="7"/>
  <c r="AU239" i="7"/>
  <c r="AU240" i="7"/>
  <c r="AU241" i="7"/>
  <c r="AU242" i="7"/>
  <c r="AU243" i="7"/>
  <c r="AU244" i="7"/>
  <c r="AU245" i="7"/>
  <c r="AU246" i="7"/>
  <c r="AU247" i="7"/>
  <c r="AU248" i="7"/>
  <c r="AU249" i="7"/>
  <c r="AU250" i="7"/>
  <c r="AU251" i="7"/>
  <c r="AU252" i="7"/>
  <c r="AU253" i="7"/>
  <c r="AU254" i="7"/>
  <c r="AU255" i="7"/>
  <c r="AU256" i="7"/>
  <c r="AU257" i="7"/>
  <c r="AU258" i="7"/>
  <c r="AU259" i="7"/>
  <c r="AU260" i="7"/>
  <c r="AU261" i="7"/>
  <c r="AU262" i="7"/>
  <c r="AU263" i="7"/>
  <c r="AU264" i="7"/>
  <c r="AU265" i="7"/>
  <c r="AU266" i="7"/>
  <c r="AU267" i="7"/>
  <c r="AU268" i="7"/>
  <c r="AU269" i="7"/>
  <c r="AU270" i="7"/>
  <c r="AU271" i="7"/>
  <c r="AU272" i="7"/>
  <c r="AU273" i="7"/>
  <c r="AU274" i="7"/>
  <c r="AU275" i="7"/>
  <c r="AU276" i="7"/>
  <c r="AU277" i="7"/>
  <c r="AU278" i="7"/>
  <c r="AU279" i="7"/>
  <c r="AU280" i="7"/>
  <c r="AU281" i="7"/>
  <c r="AU282" i="7"/>
  <c r="AU283" i="7"/>
  <c r="AU284" i="7"/>
  <c r="AU285" i="7"/>
  <c r="AU286" i="7"/>
  <c r="AU287" i="7"/>
  <c r="AU288" i="7"/>
  <c r="AU289" i="7"/>
  <c r="AU290" i="7"/>
  <c r="AU291" i="7"/>
  <c r="AU292" i="7"/>
  <c r="AU293" i="7"/>
  <c r="AU294" i="7"/>
  <c r="AU295" i="7"/>
  <c r="AU296" i="7"/>
  <c r="AU297" i="7"/>
  <c r="AU298" i="7"/>
  <c r="AU299" i="7"/>
  <c r="AU300" i="7"/>
  <c r="AU301" i="7"/>
  <c r="AU302" i="7"/>
  <c r="AU303" i="7"/>
  <c r="AU304" i="7"/>
  <c r="AU305" i="7"/>
  <c r="AU306" i="7"/>
  <c r="AU307" i="7"/>
  <c r="AU308" i="7"/>
  <c r="AU309" i="7"/>
  <c r="AU310" i="7"/>
  <c r="AU311" i="7"/>
  <c r="AU312" i="7"/>
  <c r="AU313" i="7"/>
  <c r="AU314" i="7"/>
  <c r="AU315" i="7"/>
  <c r="AU316" i="7"/>
  <c r="AU317" i="7"/>
  <c r="AU318" i="7"/>
  <c r="AU319" i="7"/>
  <c r="AU320" i="7"/>
  <c r="AU321" i="7"/>
  <c r="AU322" i="7"/>
  <c r="AU323" i="7"/>
  <c r="AU324" i="7"/>
  <c r="AU325" i="7"/>
  <c r="AU326" i="7"/>
  <c r="AU327" i="7"/>
  <c r="AU328" i="7"/>
  <c r="AU329" i="7"/>
  <c r="AU330" i="7"/>
  <c r="AU331" i="7"/>
  <c r="AU332" i="7"/>
  <c r="AU333" i="7"/>
  <c r="AU334" i="7"/>
  <c r="AU335" i="7"/>
  <c r="AU336" i="7"/>
  <c r="AU337" i="7"/>
  <c r="AU338" i="7"/>
  <c r="AU339" i="7"/>
  <c r="AU340" i="7"/>
  <c r="AU341" i="7"/>
  <c r="AU342" i="7"/>
  <c r="AU343" i="7"/>
  <c r="AU344" i="7"/>
  <c r="AU345" i="7"/>
  <c r="AU346" i="7"/>
  <c r="AU347" i="7"/>
  <c r="AU348" i="7"/>
  <c r="AU349" i="7"/>
  <c r="AU350" i="7"/>
  <c r="AU351" i="7"/>
  <c r="AU352" i="7"/>
  <c r="AU353" i="7"/>
  <c r="AU354" i="7"/>
  <c r="AU355" i="7"/>
  <c r="AU356" i="7"/>
  <c r="AU357" i="7"/>
  <c r="AU358" i="7"/>
  <c r="AU359" i="7"/>
  <c r="AU360" i="7"/>
  <c r="AU361" i="7"/>
  <c r="AU362" i="7"/>
  <c r="AU363" i="7"/>
  <c r="AU364" i="7"/>
  <c r="AU365" i="7"/>
  <c r="AU366" i="7"/>
  <c r="AU367" i="7"/>
  <c r="AU368" i="7"/>
  <c r="AU369" i="7"/>
  <c r="AU370" i="7"/>
  <c r="AU371" i="7"/>
  <c r="AU372" i="7"/>
  <c r="AU373" i="7"/>
  <c r="AU374" i="7"/>
  <c r="AU375" i="7"/>
  <c r="AU376" i="7"/>
  <c r="AU377" i="7"/>
  <c r="AU378" i="7"/>
  <c r="AU379" i="7"/>
  <c r="AU380" i="7"/>
  <c r="AU381" i="7"/>
  <c r="AU382" i="7"/>
  <c r="AU383" i="7"/>
  <c r="AU384" i="7"/>
  <c r="AU385" i="7"/>
  <c r="AU386" i="7"/>
  <c r="AU387" i="7"/>
  <c r="AU388" i="7"/>
  <c r="AU389" i="7"/>
  <c r="AU390" i="7"/>
  <c r="AU391" i="7"/>
  <c r="AU392" i="7"/>
  <c r="AU393" i="7"/>
  <c r="AU394" i="7"/>
  <c r="AU395" i="7"/>
  <c r="AU396" i="7"/>
  <c r="AU397" i="7"/>
  <c r="AU398" i="7"/>
  <c r="AU399" i="7"/>
  <c r="AU400" i="7"/>
  <c r="AU401" i="7"/>
  <c r="AU402" i="7"/>
  <c r="AU403" i="7"/>
  <c r="AU404" i="7"/>
  <c r="AU405" i="7"/>
  <c r="AU406" i="7"/>
  <c r="AU407" i="7"/>
  <c r="AU408" i="7"/>
  <c r="AU409" i="7"/>
  <c r="AU410" i="7"/>
  <c r="AU411" i="7"/>
  <c r="AU412" i="7"/>
  <c r="AU413" i="7"/>
  <c r="AU414" i="7"/>
  <c r="AU415" i="7"/>
  <c r="AU416" i="7"/>
  <c r="AU417" i="7"/>
  <c r="AU418" i="7"/>
  <c r="AU419" i="7"/>
  <c r="AU420" i="7"/>
  <c r="AU421" i="7"/>
  <c r="AU422" i="7"/>
  <c r="AU423" i="7"/>
  <c r="AU424" i="7"/>
  <c r="AU425" i="7"/>
  <c r="AU426" i="7"/>
  <c r="AU427" i="7"/>
  <c r="AU428" i="7"/>
  <c r="AU429" i="7"/>
  <c r="AU430" i="7"/>
  <c r="AU431" i="7"/>
  <c r="AU432" i="7"/>
  <c r="AU433" i="7"/>
  <c r="AU434" i="7"/>
  <c r="AU435" i="7"/>
  <c r="AU436" i="7"/>
  <c r="AU437" i="7"/>
  <c r="AU438" i="7"/>
  <c r="AU439" i="7"/>
  <c r="AU440" i="7"/>
  <c r="AU441" i="7"/>
  <c r="AU442" i="7"/>
  <c r="AU443" i="7"/>
  <c r="AU444" i="7"/>
  <c r="AU445" i="7"/>
  <c r="AU446" i="7"/>
  <c r="AU447" i="7"/>
  <c r="AU448" i="7"/>
  <c r="AU449" i="7"/>
  <c r="AU450" i="7"/>
  <c r="AU451" i="7"/>
  <c r="AU452" i="7"/>
  <c r="AU453" i="7"/>
  <c r="AU454" i="7"/>
  <c r="AU455" i="7"/>
  <c r="AU456" i="7"/>
  <c r="AU457" i="7"/>
  <c r="AU458" i="7"/>
  <c r="AU459" i="7"/>
  <c r="AU460" i="7"/>
  <c r="AU461" i="7"/>
  <c r="AU462" i="7"/>
  <c r="AU463" i="7"/>
  <c r="AU464" i="7"/>
  <c r="AU465" i="7"/>
  <c r="AU466" i="7"/>
  <c r="AU467" i="7"/>
  <c r="AU468" i="7"/>
  <c r="AU469" i="7"/>
  <c r="AU470" i="7"/>
  <c r="AU471" i="7"/>
  <c r="AU472" i="7"/>
  <c r="AU473" i="7"/>
  <c r="AU474" i="7"/>
  <c r="AU475" i="7"/>
  <c r="AU476" i="7"/>
  <c r="AU477" i="7"/>
  <c r="AU478" i="7"/>
  <c r="AU479" i="7"/>
  <c r="AU480" i="7"/>
  <c r="AU481" i="7"/>
  <c r="AU482" i="7"/>
  <c r="AU483" i="7"/>
  <c r="AU484" i="7"/>
  <c r="AU485" i="7"/>
  <c r="AU486" i="7"/>
  <c r="AU487" i="7"/>
  <c r="AU488" i="7"/>
  <c r="AU489" i="7"/>
  <c r="AU490" i="7"/>
  <c r="AU491" i="7"/>
  <c r="AU492" i="7"/>
  <c r="AU493" i="7"/>
  <c r="AU494" i="7"/>
  <c r="AU495" i="7"/>
  <c r="AU496" i="7"/>
  <c r="AU497" i="7"/>
  <c r="AU498" i="7"/>
  <c r="AU499" i="7"/>
  <c r="AU500" i="7"/>
  <c r="AU501" i="7"/>
  <c r="AU502" i="7"/>
  <c r="AU503" i="7"/>
  <c r="AU504" i="7"/>
  <c r="AU505" i="7"/>
  <c r="AU506" i="7"/>
  <c r="AU507" i="7"/>
  <c r="AU508" i="7"/>
  <c r="AU509" i="7"/>
  <c r="AU510" i="7"/>
  <c r="AU511" i="7"/>
  <c r="AU512" i="7"/>
  <c r="AU513" i="7"/>
  <c r="AU514" i="7"/>
  <c r="AU515" i="7"/>
  <c r="AU516" i="7"/>
  <c r="AU517" i="7"/>
  <c r="AU518" i="7"/>
  <c r="AU519" i="7"/>
  <c r="AU520" i="7"/>
  <c r="AU521" i="7"/>
  <c r="AU522" i="7"/>
  <c r="AU523" i="7"/>
  <c r="AU524" i="7"/>
  <c r="AU525" i="7"/>
  <c r="AU526" i="7"/>
  <c r="AU527" i="7"/>
  <c r="AU528" i="7"/>
  <c r="AU529" i="7"/>
  <c r="AU530" i="7"/>
  <c r="AU531" i="7"/>
  <c r="AU532" i="7"/>
  <c r="AU533" i="7"/>
  <c r="AU534" i="7"/>
  <c r="AU535" i="7"/>
  <c r="AU536" i="7"/>
  <c r="AU537" i="7"/>
  <c r="AU538" i="7"/>
  <c r="AU539" i="7"/>
  <c r="AU540" i="7"/>
  <c r="AU541" i="7"/>
  <c r="AU542" i="7"/>
  <c r="AU543" i="7"/>
  <c r="AU544" i="7"/>
  <c r="AU545" i="7"/>
  <c r="AU546" i="7"/>
  <c r="AU547" i="7"/>
  <c r="AU548" i="7"/>
  <c r="AU549" i="7"/>
  <c r="AU550" i="7"/>
  <c r="AU551" i="7"/>
  <c r="AU552" i="7"/>
  <c r="AU553" i="7"/>
  <c r="AU554" i="7"/>
  <c r="AU555" i="7"/>
  <c r="AU556" i="7"/>
  <c r="AU557" i="7"/>
  <c r="AU558" i="7"/>
  <c r="AU559" i="7"/>
  <c r="AU560" i="7"/>
  <c r="AU561" i="7"/>
  <c r="AU562" i="7"/>
  <c r="AU563" i="7"/>
  <c r="AU564" i="7"/>
  <c r="AU565" i="7"/>
  <c r="AU566" i="7"/>
  <c r="AU567" i="7"/>
  <c r="AU568" i="7"/>
  <c r="AU569" i="7"/>
  <c r="AU570" i="7"/>
  <c r="AU571" i="7"/>
  <c r="AU572" i="7"/>
  <c r="AU573" i="7"/>
  <c r="AU574" i="7"/>
  <c r="AU575" i="7"/>
  <c r="AU576" i="7"/>
  <c r="AU577" i="7"/>
  <c r="AU578" i="7"/>
  <c r="AU579" i="7"/>
  <c r="AU580" i="7"/>
  <c r="AU581" i="7"/>
  <c r="AU582" i="7"/>
  <c r="AU583" i="7"/>
  <c r="AU584" i="7"/>
  <c r="AU585" i="7"/>
  <c r="AU586" i="7"/>
  <c r="AU587" i="7"/>
  <c r="AU588" i="7"/>
  <c r="AU589" i="7"/>
  <c r="AU590" i="7"/>
  <c r="AU591" i="7"/>
  <c r="AU592" i="7"/>
  <c r="AU593" i="7"/>
  <c r="AU594" i="7"/>
  <c r="AU595" i="7"/>
  <c r="AU596" i="7"/>
  <c r="AU597" i="7"/>
  <c r="AU598" i="7"/>
  <c r="AU599" i="7"/>
  <c r="AU600" i="7"/>
  <c r="AU601" i="7"/>
  <c r="AU602" i="7"/>
  <c r="AU603" i="7"/>
  <c r="AU604" i="7"/>
  <c r="AU605" i="7"/>
  <c r="AU606" i="7"/>
  <c r="AU607" i="7"/>
  <c r="AU608" i="7"/>
  <c r="AU609" i="7"/>
  <c r="AU610" i="7"/>
  <c r="AU611" i="7"/>
  <c r="AU612" i="7"/>
  <c r="AU613" i="7"/>
  <c r="AU614" i="7"/>
  <c r="AU615" i="7"/>
  <c r="AU616" i="7"/>
  <c r="AU617" i="7"/>
  <c r="AU618" i="7"/>
  <c r="AU619" i="7"/>
  <c r="AU620" i="7"/>
  <c r="AU621" i="7"/>
  <c r="AU622" i="7"/>
  <c r="AU623" i="7"/>
  <c r="AU624" i="7"/>
  <c r="AU625" i="7"/>
  <c r="AU626" i="7"/>
  <c r="AU627" i="7"/>
  <c r="AU628" i="7"/>
  <c r="AU629" i="7"/>
  <c r="AU630" i="7"/>
  <c r="AU631" i="7"/>
  <c r="AU632" i="7"/>
  <c r="AU633" i="7"/>
  <c r="AU634" i="7"/>
  <c r="AU635" i="7"/>
  <c r="AU636" i="7"/>
  <c r="AU637" i="7"/>
  <c r="AU638" i="7"/>
  <c r="AU639" i="7"/>
  <c r="AU640" i="7"/>
  <c r="AU641" i="7"/>
  <c r="AU642" i="7"/>
  <c r="AU643" i="7"/>
  <c r="AU644" i="7"/>
  <c r="AU645" i="7"/>
  <c r="AU646" i="7"/>
  <c r="AU647" i="7"/>
  <c r="AU648" i="7"/>
  <c r="AU649" i="7"/>
  <c r="AU650" i="7"/>
  <c r="AU651" i="7"/>
  <c r="AU652" i="7"/>
  <c r="AU653" i="7"/>
  <c r="AU654" i="7"/>
  <c r="AU655" i="7"/>
  <c r="AU656" i="7"/>
  <c r="AU657" i="7"/>
  <c r="AU658" i="7"/>
  <c r="AU659" i="7"/>
  <c r="AU660" i="7"/>
  <c r="AU661" i="7"/>
  <c r="AU662" i="7"/>
  <c r="AU663" i="7"/>
  <c r="AU664" i="7"/>
  <c r="AU665" i="7"/>
  <c r="AU666" i="7"/>
  <c r="AU667" i="7"/>
  <c r="AU668" i="7"/>
  <c r="AU669" i="7"/>
  <c r="AU670" i="7"/>
  <c r="AU671" i="7"/>
  <c r="AU672" i="7"/>
  <c r="AU673" i="7"/>
  <c r="AU674" i="7"/>
  <c r="AU675" i="7"/>
  <c r="AU676" i="7"/>
  <c r="AU677" i="7"/>
  <c r="AU678" i="7"/>
  <c r="AU679" i="7"/>
  <c r="AU680" i="7"/>
  <c r="AU681" i="7"/>
  <c r="AU682" i="7"/>
  <c r="AU683" i="7"/>
  <c r="AU684" i="7"/>
  <c r="AU685" i="7"/>
  <c r="AU686" i="7"/>
  <c r="AU687" i="7"/>
  <c r="AU688" i="7"/>
  <c r="AU689" i="7"/>
  <c r="AU690" i="7"/>
  <c r="AU691" i="7"/>
  <c r="AU692" i="7"/>
  <c r="AU693" i="7"/>
  <c r="AU694" i="7"/>
  <c r="AU695" i="7"/>
  <c r="AU696" i="7"/>
  <c r="AU697" i="7"/>
  <c r="AU698" i="7"/>
  <c r="AO167" i="7"/>
  <c r="AO168" i="7"/>
  <c r="AO169" i="7"/>
  <c r="AO170" i="7"/>
  <c r="AO171" i="7"/>
  <c r="AO172" i="7"/>
  <c r="AO173" i="7"/>
  <c r="AO174" i="7"/>
  <c r="AO175" i="7"/>
  <c r="AO176" i="7"/>
  <c r="AO177" i="7"/>
  <c r="AO178" i="7"/>
  <c r="AO179" i="7"/>
  <c r="AO180" i="7"/>
  <c r="AO181" i="7"/>
  <c r="AO182" i="7"/>
  <c r="AO183" i="7"/>
  <c r="AO184" i="7"/>
  <c r="AO185" i="7"/>
  <c r="AO186" i="7"/>
  <c r="AO187" i="7"/>
  <c r="AO188" i="7"/>
  <c r="AO189" i="7"/>
  <c r="AO190" i="7"/>
  <c r="AO191" i="7"/>
  <c r="AO192" i="7"/>
  <c r="AO193" i="7"/>
  <c r="AO194" i="7"/>
  <c r="AO195" i="7"/>
  <c r="AO196" i="7"/>
  <c r="AO197" i="7"/>
  <c r="AO198" i="7"/>
  <c r="AO199" i="7"/>
  <c r="AO200" i="7"/>
  <c r="AO201" i="7"/>
  <c r="AO202" i="7"/>
  <c r="AO203" i="7"/>
  <c r="AO204" i="7"/>
  <c r="AO205" i="7"/>
  <c r="AO206" i="7"/>
  <c r="AO207" i="7"/>
  <c r="AO208" i="7"/>
  <c r="AO209" i="7"/>
  <c r="AO210" i="7"/>
  <c r="AO211" i="7"/>
  <c r="AO212" i="7"/>
  <c r="AO213" i="7"/>
  <c r="AO214" i="7"/>
  <c r="AO215" i="7"/>
  <c r="AO216" i="7"/>
  <c r="AO217" i="7"/>
  <c r="AO218" i="7"/>
  <c r="AO219" i="7"/>
  <c r="AO220" i="7"/>
  <c r="AO221" i="7"/>
  <c r="AO222" i="7"/>
  <c r="AO223" i="7"/>
  <c r="AO224" i="7"/>
  <c r="AO225" i="7"/>
  <c r="AO226" i="7"/>
  <c r="AO227" i="7"/>
  <c r="AO228" i="7"/>
  <c r="AO229" i="7"/>
  <c r="AO230" i="7"/>
  <c r="AO231" i="7"/>
  <c r="AO232" i="7"/>
  <c r="AO233" i="7"/>
  <c r="AO234" i="7"/>
  <c r="AO235" i="7"/>
  <c r="AO236" i="7"/>
  <c r="AO237" i="7"/>
  <c r="AO238" i="7"/>
  <c r="AO239" i="7"/>
  <c r="AO240" i="7"/>
  <c r="AO241" i="7"/>
  <c r="AO242" i="7"/>
  <c r="AO243" i="7"/>
  <c r="AO244" i="7"/>
  <c r="AO245" i="7"/>
  <c r="AO246" i="7"/>
  <c r="AO247" i="7"/>
  <c r="AO248" i="7"/>
  <c r="AO249" i="7"/>
  <c r="AO250" i="7"/>
  <c r="AO251" i="7"/>
  <c r="AO252" i="7"/>
  <c r="AO253" i="7"/>
  <c r="AO254" i="7"/>
  <c r="AO255" i="7"/>
  <c r="AO256" i="7"/>
  <c r="AO257" i="7"/>
  <c r="AO258" i="7"/>
  <c r="AO259" i="7"/>
  <c r="AO260" i="7"/>
  <c r="AO261" i="7"/>
  <c r="AO262" i="7"/>
  <c r="AO263" i="7"/>
  <c r="AO264" i="7"/>
  <c r="AO265" i="7"/>
  <c r="AO266" i="7"/>
  <c r="AO267" i="7"/>
  <c r="AO268" i="7"/>
  <c r="AO269" i="7"/>
  <c r="AO270" i="7"/>
  <c r="AO271" i="7"/>
  <c r="AO272" i="7"/>
  <c r="AO273" i="7"/>
  <c r="AO274" i="7"/>
  <c r="AO275" i="7"/>
  <c r="AO276" i="7"/>
  <c r="AO277" i="7"/>
  <c r="AO278" i="7"/>
  <c r="AO279" i="7"/>
  <c r="AO280" i="7"/>
  <c r="AO281" i="7"/>
  <c r="AO282" i="7"/>
  <c r="AO283" i="7"/>
  <c r="AO284" i="7"/>
  <c r="AO285" i="7"/>
  <c r="AO286" i="7"/>
  <c r="AO287" i="7"/>
  <c r="AO288" i="7"/>
  <c r="AO289" i="7"/>
  <c r="AO290" i="7"/>
  <c r="AO291" i="7"/>
  <c r="AO292" i="7"/>
  <c r="AO293" i="7"/>
  <c r="AO294" i="7"/>
  <c r="AO295" i="7"/>
  <c r="AO296" i="7"/>
  <c r="AO297" i="7"/>
  <c r="AO298" i="7"/>
  <c r="AO299" i="7"/>
  <c r="AO300" i="7"/>
  <c r="AO301" i="7"/>
  <c r="AO302" i="7"/>
  <c r="AO303" i="7"/>
  <c r="AO304" i="7"/>
  <c r="AO305" i="7"/>
  <c r="AO306" i="7"/>
  <c r="AO307" i="7"/>
  <c r="AO308" i="7"/>
  <c r="AO309" i="7"/>
  <c r="AO310" i="7"/>
  <c r="AO311" i="7"/>
  <c r="AO312" i="7"/>
  <c r="AO313" i="7"/>
  <c r="AO314" i="7"/>
  <c r="AO315" i="7"/>
  <c r="AO316" i="7"/>
  <c r="AO317" i="7"/>
  <c r="AO318" i="7"/>
  <c r="AO319" i="7"/>
  <c r="AO320" i="7"/>
  <c r="AO321" i="7"/>
  <c r="AO322" i="7"/>
  <c r="AO323" i="7"/>
  <c r="AO324" i="7"/>
  <c r="AO325" i="7"/>
  <c r="AO326" i="7"/>
  <c r="AO327" i="7"/>
  <c r="AO328" i="7"/>
  <c r="AO329" i="7"/>
  <c r="AO330" i="7"/>
  <c r="AO331" i="7"/>
  <c r="AO332" i="7"/>
  <c r="AO333" i="7"/>
  <c r="AO334" i="7"/>
  <c r="AO335" i="7"/>
  <c r="AO336" i="7"/>
  <c r="AO337" i="7"/>
  <c r="AO338" i="7"/>
  <c r="AO339" i="7"/>
  <c r="AO340" i="7"/>
  <c r="AO341" i="7"/>
  <c r="AO342" i="7"/>
  <c r="AO343" i="7"/>
  <c r="AO344" i="7"/>
  <c r="AO345" i="7"/>
  <c r="AO346" i="7"/>
  <c r="AO347" i="7"/>
  <c r="AO348" i="7"/>
  <c r="AO349" i="7"/>
  <c r="AO350" i="7"/>
  <c r="AO351" i="7"/>
  <c r="AO352" i="7"/>
  <c r="AO353" i="7"/>
  <c r="AO354" i="7"/>
  <c r="AO355" i="7"/>
  <c r="AO356" i="7"/>
  <c r="AO357" i="7"/>
  <c r="AO358" i="7"/>
  <c r="AO359" i="7"/>
  <c r="AO360" i="7"/>
  <c r="AO361" i="7"/>
  <c r="AO362" i="7"/>
  <c r="AO363" i="7"/>
  <c r="AO364" i="7"/>
  <c r="AO365" i="7"/>
  <c r="AO366" i="7"/>
  <c r="AO367" i="7"/>
  <c r="AO368" i="7"/>
  <c r="AO369" i="7"/>
  <c r="AO370" i="7"/>
  <c r="AO371" i="7"/>
  <c r="AO372" i="7"/>
  <c r="AO373" i="7"/>
  <c r="AO374" i="7"/>
  <c r="AO375" i="7"/>
  <c r="AO376" i="7"/>
  <c r="AO377" i="7"/>
  <c r="AO378" i="7"/>
  <c r="AO379" i="7"/>
  <c r="AO380" i="7"/>
  <c r="AO381" i="7"/>
  <c r="AO382" i="7"/>
  <c r="AO383" i="7"/>
  <c r="AO384" i="7"/>
  <c r="AO385" i="7"/>
  <c r="AO386" i="7"/>
  <c r="AO387" i="7"/>
  <c r="AO388" i="7"/>
  <c r="AO389" i="7"/>
  <c r="AO390" i="7"/>
  <c r="AO391" i="7"/>
  <c r="AO392" i="7"/>
  <c r="AO393" i="7"/>
  <c r="AO394" i="7"/>
  <c r="AO395" i="7"/>
  <c r="AO396" i="7"/>
  <c r="AO397" i="7"/>
  <c r="AO398" i="7"/>
  <c r="AO399" i="7"/>
  <c r="AO400" i="7"/>
  <c r="AO401" i="7"/>
  <c r="AO402" i="7"/>
  <c r="AO403" i="7"/>
  <c r="AO404" i="7"/>
  <c r="AO405" i="7"/>
  <c r="AO406" i="7"/>
  <c r="AO407" i="7"/>
  <c r="AO408" i="7"/>
  <c r="AO409" i="7"/>
  <c r="AO410" i="7"/>
  <c r="AO411" i="7"/>
  <c r="AO412" i="7"/>
  <c r="AO413" i="7"/>
  <c r="AO414" i="7"/>
  <c r="AO415" i="7"/>
  <c r="AO416" i="7"/>
  <c r="AO417" i="7"/>
  <c r="AO418" i="7"/>
  <c r="AO419" i="7"/>
  <c r="AO420" i="7"/>
  <c r="AO421" i="7"/>
  <c r="AO422" i="7"/>
  <c r="AO423" i="7"/>
  <c r="AO424" i="7"/>
  <c r="AO425" i="7"/>
  <c r="AO426" i="7"/>
  <c r="AO427" i="7"/>
  <c r="AO428" i="7"/>
  <c r="AO429" i="7"/>
  <c r="AO430" i="7"/>
  <c r="AO431" i="7"/>
  <c r="AO432" i="7"/>
  <c r="AO433" i="7"/>
  <c r="AO434" i="7"/>
  <c r="AO435" i="7"/>
  <c r="AO436" i="7"/>
  <c r="AO437" i="7"/>
  <c r="AO438" i="7"/>
  <c r="AO439" i="7"/>
  <c r="AO440" i="7"/>
  <c r="AO441" i="7"/>
  <c r="AO442" i="7"/>
  <c r="AO443" i="7"/>
  <c r="AO444" i="7"/>
  <c r="AO445" i="7"/>
  <c r="AO446" i="7"/>
  <c r="AO447" i="7"/>
  <c r="AO448" i="7"/>
  <c r="AO449" i="7"/>
  <c r="AO450" i="7"/>
  <c r="AO451" i="7"/>
  <c r="AO452" i="7"/>
  <c r="AO453" i="7"/>
  <c r="AO454" i="7"/>
  <c r="AO455" i="7"/>
  <c r="AO456" i="7"/>
  <c r="AO457" i="7"/>
  <c r="AO458" i="7"/>
  <c r="AO459" i="7"/>
  <c r="AO460" i="7"/>
  <c r="AO461" i="7"/>
  <c r="AO462" i="7"/>
  <c r="AO463" i="7"/>
  <c r="AO464" i="7"/>
  <c r="AO465" i="7"/>
  <c r="AO466" i="7"/>
  <c r="AO467" i="7"/>
  <c r="AO468" i="7"/>
  <c r="AO469" i="7"/>
  <c r="AO470" i="7"/>
  <c r="AO471" i="7"/>
  <c r="AO472" i="7"/>
  <c r="AO473" i="7"/>
  <c r="AO474" i="7"/>
  <c r="AO475" i="7"/>
  <c r="AO476" i="7"/>
  <c r="AO477" i="7"/>
  <c r="AO478" i="7"/>
  <c r="AO479" i="7"/>
  <c r="AO480" i="7"/>
  <c r="AO481" i="7"/>
  <c r="AO482" i="7"/>
  <c r="AO483" i="7"/>
  <c r="AO484" i="7"/>
  <c r="AO485" i="7"/>
  <c r="AO486" i="7"/>
  <c r="AO487" i="7"/>
  <c r="AO488" i="7"/>
  <c r="AO489" i="7"/>
  <c r="AO490" i="7"/>
  <c r="AO491" i="7"/>
  <c r="AO492" i="7"/>
  <c r="AO493" i="7"/>
  <c r="AO494" i="7"/>
  <c r="AO495" i="7"/>
  <c r="AO496" i="7"/>
  <c r="AO497" i="7"/>
  <c r="AO498" i="7"/>
  <c r="AO499" i="7"/>
  <c r="AO500" i="7"/>
  <c r="AO501" i="7"/>
  <c r="AO502" i="7"/>
  <c r="AO503" i="7"/>
  <c r="AO504" i="7"/>
  <c r="AO505" i="7"/>
  <c r="AO506" i="7"/>
  <c r="AO507" i="7"/>
  <c r="AO508" i="7"/>
  <c r="AO509" i="7"/>
  <c r="AO510" i="7"/>
  <c r="AO511" i="7"/>
  <c r="AO512" i="7"/>
  <c r="AO513" i="7"/>
  <c r="AO514" i="7"/>
  <c r="AO515" i="7"/>
  <c r="AO516" i="7"/>
  <c r="AO517" i="7"/>
  <c r="AO518" i="7"/>
  <c r="AO519" i="7"/>
  <c r="AO520" i="7"/>
  <c r="AO521" i="7"/>
  <c r="AO522" i="7"/>
  <c r="AO523" i="7"/>
  <c r="AO524" i="7"/>
  <c r="AO525" i="7"/>
  <c r="AO526" i="7"/>
  <c r="AO527" i="7"/>
  <c r="AO528" i="7"/>
  <c r="AO529" i="7"/>
  <c r="AO530" i="7"/>
  <c r="AO531" i="7"/>
  <c r="AO532" i="7"/>
  <c r="AO533" i="7"/>
  <c r="AO534" i="7"/>
  <c r="AO535" i="7"/>
  <c r="AO536" i="7"/>
  <c r="AO537" i="7"/>
  <c r="AO538" i="7"/>
  <c r="AO539" i="7"/>
  <c r="AO540" i="7"/>
  <c r="AO541" i="7"/>
  <c r="AO542" i="7"/>
  <c r="AO543" i="7"/>
  <c r="AO544" i="7"/>
  <c r="AO545" i="7"/>
  <c r="AO546" i="7"/>
  <c r="AO547" i="7"/>
  <c r="AO548" i="7"/>
  <c r="AO549" i="7"/>
  <c r="AO550" i="7"/>
  <c r="AO551" i="7"/>
  <c r="AO552" i="7"/>
  <c r="AO553" i="7"/>
  <c r="AO554" i="7"/>
  <c r="AO555" i="7"/>
  <c r="AO556" i="7"/>
  <c r="AO557" i="7"/>
  <c r="AO558" i="7"/>
  <c r="AO559" i="7"/>
  <c r="AO560" i="7"/>
  <c r="AO561" i="7"/>
  <c r="AO562" i="7"/>
  <c r="AO563" i="7"/>
  <c r="AO564" i="7"/>
  <c r="AO565" i="7"/>
  <c r="AO566" i="7"/>
  <c r="AO567" i="7"/>
  <c r="AO568" i="7"/>
  <c r="AO569" i="7"/>
  <c r="AO570" i="7"/>
  <c r="AO571" i="7"/>
  <c r="AO572" i="7"/>
  <c r="AO573" i="7"/>
  <c r="AO574" i="7"/>
  <c r="AO575" i="7"/>
  <c r="AO576" i="7"/>
  <c r="AO577" i="7"/>
  <c r="AO578" i="7"/>
  <c r="AO579" i="7"/>
  <c r="AO580" i="7"/>
  <c r="AO581" i="7"/>
  <c r="AO582" i="7"/>
  <c r="AO583" i="7"/>
  <c r="AO584" i="7"/>
  <c r="AO585" i="7"/>
  <c r="AO586" i="7"/>
  <c r="AO587" i="7"/>
  <c r="AO588" i="7"/>
  <c r="AO589" i="7"/>
  <c r="AO590" i="7"/>
  <c r="AO591" i="7"/>
  <c r="AO592" i="7"/>
  <c r="AO593" i="7"/>
  <c r="AO594" i="7"/>
  <c r="AO595" i="7"/>
  <c r="AO596" i="7"/>
  <c r="AO597" i="7"/>
  <c r="AO598" i="7"/>
  <c r="AO599" i="7"/>
  <c r="AO600" i="7"/>
  <c r="AO601" i="7"/>
  <c r="AO602" i="7"/>
  <c r="AO603" i="7"/>
  <c r="AO604" i="7"/>
  <c r="AO605" i="7"/>
  <c r="AO606" i="7"/>
  <c r="AO607" i="7"/>
  <c r="AO608" i="7"/>
  <c r="AO609" i="7"/>
  <c r="AO610" i="7"/>
  <c r="AO611" i="7"/>
  <c r="AO612" i="7"/>
  <c r="AO613" i="7"/>
  <c r="AO614" i="7"/>
  <c r="AO615" i="7"/>
  <c r="AO616" i="7"/>
  <c r="AO617" i="7"/>
  <c r="AO618" i="7"/>
  <c r="AO619" i="7"/>
  <c r="AO620" i="7"/>
  <c r="AO621" i="7"/>
  <c r="AO622" i="7"/>
  <c r="AO623" i="7"/>
  <c r="AO624" i="7"/>
  <c r="AO625" i="7"/>
  <c r="AO626" i="7"/>
  <c r="AO627" i="7"/>
  <c r="AO628" i="7"/>
  <c r="AO629" i="7"/>
  <c r="AO630" i="7"/>
  <c r="AO631" i="7"/>
  <c r="AO632" i="7"/>
  <c r="AO633" i="7"/>
  <c r="AO634" i="7"/>
  <c r="AO635" i="7"/>
  <c r="AO636" i="7"/>
  <c r="AO637" i="7"/>
  <c r="AO638" i="7"/>
  <c r="AO639" i="7"/>
  <c r="AO640" i="7"/>
  <c r="AO641" i="7"/>
  <c r="AO642" i="7"/>
  <c r="AO643" i="7"/>
  <c r="AO644" i="7"/>
  <c r="AO645" i="7"/>
  <c r="AO646" i="7"/>
  <c r="AO647" i="7"/>
  <c r="AO648" i="7"/>
  <c r="AO649" i="7"/>
  <c r="AO650" i="7"/>
  <c r="AO651" i="7"/>
  <c r="AO652" i="7"/>
  <c r="AO653" i="7"/>
  <c r="AO654" i="7"/>
  <c r="AO655" i="7"/>
  <c r="AO656" i="7"/>
  <c r="AO657" i="7"/>
  <c r="AO658" i="7"/>
  <c r="AO659" i="7"/>
  <c r="AO660" i="7"/>
  <c r="AO661" i="7"/>
  <c r="AO662" i="7"/>
  <c r="AO663" i="7"/>
  <c r="AO664" i="7"/>
  <c r="AO665" i="7"/>
  <c r="AO666" i="7"/>
  <c r="AO667" i="7"/>
  <c r="AO668" i="7"/>
  <c r="AO669" i="7"/>
  <c r="AO670" i="7"/>
  <c r="AO671" i="7"/>
  <c r="AO672" i="7"/>
  <c r="AO673" i="7"/>
  <c r="AO674" i="7"/>
  <c r="AO675" i="7"/>
  <c r="AO676" i="7"/>
  <c r="AO677" i="7"/>
  <c r="AO678" i="7"/>
  <c r="AO679" i="7"/>
  <c r="AO680" i="7"/>
  <c r="AO681" i="7"/>
  <c r="AO682" i="7"/>
  <c r="AO683" i="7"/>
  <c r="AO684" i="7"/>
  <c r="AO685" i="7"/>
  <c r="AO686" i="7"/>
  <c r="AO687" i="7"/>
  <c r="AO688" i="7"/>
  <c r="AO689" i="7"/>
  <c r="AO690" i="7"/>
  <c r="AO691" i="7"/>
  <c r="AO692" i="7"/>
  <c r="AO693" i="7"/>
  <c r="AO694" i="7"/>
  <c r="AO695" i="7"/>
  <c r="AO696" i="7"/>
  <c r="AO697" i="7"/>
  <c r="AO698" i="7"/>
  <c r="BA167" i="7"/>
  <c r="BA168" i="7"/>
  <c r="BA169" i="7"/>
  <c r="BA170" i="7"/>
  <c r="BA171" i="7"/>
  <c r="BA172" i="7"/>
  <c r="BA173" i="7"/>
  <c r="BA174" i="7"/>
  <c r="BA175" i="7"/>
  <c r="BA176" i="7"/>
  <c r="BA177" i="7"/>
  <c r="BA178" i="7"/>
  <c r="BA179" i="7"/>
  <c r="BA180" i="7"/>
  <c r="BA181" i="7"/>
  <c r="BA182" i="7"/>
  <c r="BA183" i="7"/>
  <c r="BA184" i="7"/>
  <c r="BA185" i="7"/>
  <c r="BA186" i="7"/>
  <c r="BA187" i="7"/>
  <c r="BA188" i="7"/>
  <c r="BA189" i="7"/>
  <c r="BA190" i="7"/>
  <c r="BA191" i="7"/>
  <c r="BA192" i="7"/>
  <c r="BA193" i="7"/>
  <c r="BA194" i="7"/>
  <c r="BA195" i="7"/>
  <c r="BA196" i="7"/>
  <c r="BA197" i="7"/>
  <c r="BA198" i="7"/>
  <c r="BA199" i="7"/>
  <c r="BA200" i="7"/>
  <c r="BA201" i="7"/>
  <c r="BA202" i="7"/>
  <c r="BA203" i="7"/>
  <c r="BA204" i="7"/>
  <c r="BA205" i="7"/>
  <c r="BA206" i="7"/>
  <c r="BA207" i="7"/>
  <c r="BA208" i="7"/>
  <c r="BA209" i="7"/>
  <c r="BA210" i="7"/>
  <c r="BA211" i="7"/>
  <c r="BA212" i="7"/>
  <c r="BA213" i="7"/>
  <c r="BA214" i="7"/>
  <c r="BA215" i="7"/>
  <c r="BA216" i="7"/>
  <c r="BA217" i="7"/>
  <c r="BA218" i="7"/>
  <c r="BA219" i="7"/>
  <c r="BA220" i="7"/>
  <c r="BA221" i="7"/>
  <c r="BA222" i="7"/>
  <c r="BA223" i="7"/>
  <c r="BA224" i="7"/>
  <c r="BA225" i="7"/>
  <c r="BA226" i="7"/>
  <c r="BA227" i="7"/>
  <c r="BA228" i="7"/>
  <c r="BA229" i="7"/>
  <c r="BA230" i="7"/>
  <c r="BA231" i="7"/>
  <c r="BA232" i="7"/>
  <c r="BA233" i="7"/>
  <c r="BA234" i="7"/>
  <c r="BA235" i="7"/>
  <c r="BA236" i="7"/>
  <c r="BA237" i="7"/>
  <c r="BA238" i="7"/>
  <c r="BA239" i="7"/>
  <c r="BA240" i="7"/>
  <c r="BA241" i="7"/>
  <c r="BA242" i="7"/>
  <c r="BA243" i="7"/>
  <c r="BA244" i="7"/>
  <c r="BA245" i="7"/>
  <c r="BA246" i="7"/>
  <c r="BA247" i="7"/>
  <c r="BA248" i="7"/>
  <c r="BA249" i="7"/>
  <c r="BA250" i="7"/>
  <c r="BA251" i="7"/>
  <c r="BA252" i="7"/>
  <c r="BA253" i="7"/>
  <c r="BA254" i="7"/>
  <c r="BA255" i="7"/>
  <c r="BA256" i="7"/>
  <c r="BA257" i="7"/>
  <c r="BA258" i="7"/>
  <c r="BA259" i="7"/>
  <c r="BA260" i="7"/>
  <c r="BA261" i="7"/>
  <c r="BA262" i="7"/>
  <c r="BA263" i="7"/>
  <c r="BA264" i="7"/>
  <c r="BA265" i="7"/>
  <c r="BA266" i="7"/>
  <c r="BA267" i="7"/>
  <c r="BA268" i="7"/>
  <c r="BA269" i="7"/>
  <c r="BA270" i="7"/>
  <c r="BA271" i="7"/>
  <c r="BA272" i="7"/>
  <c r="BA273" i="7"/>
  <c r="BA274" i="7"/>
  <c r="BA275" i="7"/>
  <c r="BA276" i="7"/>
  <c r="BA277" i="7"/>
  <c r="BA278" i="7"/>
  <c r="BA279" i="7"/>
  <c r="BA280" i="7"/>
  <c r="BA281" i="7"/>
  <c r="BA282" i="7"/>
  <c r="BA283" i="7"/>
  <c r="BA284" i="7"/>
  <c r="BA285" i="7"/>
  <c r="BA286" i="7"/>
  <c r="BA287" i="7"/>
  <c r="BA288" i="7"/>
  <c r="BA289" i="7"/>
  <c r="BA290" i="7"/>
  <c r="BA291" i="7"/>
  <c r="BA292" i="7"/>
  <c r="BA293" i="7"/>
  <c r="BA294" i="7"/>
  <c r="BA295" i="7"/>
  <c r="BA296" i="7"/>
  <c r="BA297" i="7"/>
  <c r="BA298" i="7"/>
  <c r="BA299" i="7"/>
  <c r="BA300" i="7"/>
  <c r="BA301" i="7"/>
  <c r="BA302" i="7"/>
  <c r="BA303" i="7"/>
  <c r="BA304" i="7"/>
  <c r="BA305" i="7"/>
  <c r="BA306" i="7"/>
  <c r="BA307" i="7"/>
  <c r="BA308" i="7"/>
  <c r="BA309" i="7"/>
  <c r="BA310" i="7"/>
  <c r="BA311" i="7"/>
  <c r="BA312" i="7"/>
  <c r="BA313" i="7"/>
  <c r="BA314" i="7"/>
  <c r="BA315" i="7"/>
  <c r="BA316" i="7"/>
  <c r="BA317" i="7"/>
  <c r="BA318" i="7"/>
  <c r="BA319" i="7"/>
  <c r="BA320" i="7"/>
  <c r="BA321" i="7"/>
  <c r="BA322" i="7"/>
  <c r="BA323" i="7"/>
  <c r="BA324" i="7"/>
  <c r="BA325" i="7"/>
  <c r="BA326" i="7"/>
  <c r="BA327" i="7"/>
  <c r="BA328" i="7"/>
  <c r="BA329" i="7"/>
  <c r="BA330" i="7"/>
  <c r="BA331" i="7"/>
  <c r="BA332" i="7"/>
  <c r="BA333" i="7"/>
  <c r="BA334" i="7"/>
  <c r="BA335" i="7"/>
  <c r="BA336" i="7"/>
  <c r="BA337" i="7"/>
  <c r="BA338" i="7"/>
  <c r="BA339" i="7"/>
  <c r="BA340" i="7"/>
  <c r="BA341" i="7"/>
  <c r="BA342" i="7"/>
  <c r="BA343" i="7"/>
  <c r="BA344" i="7"/>
  <c r="BA345" i="7"/>
  <c r="BA346" i="7"/>
  <c r="BA347" i="7"/>
  <c r="BA348" i="7"/>
  <c r="BA349" i="7"/>
  <c r="BA350" i="7"/>
  <c r="BA351" i="7"/>
  <c r="BA352" i="7"/>
  <c r="BA353" i="7"/>
  <c r="BA354" i="7"/>
  <c r="BA355" i="7"/>
  <c r="BA356" i="7"/>
  <c r="BA357" i="7"/>
  <c r="BA358" i="7"/>
  <c r="BA359" i="7"/>
  <c r="BA360" i="7"/>
  <c r="BA361" i="7"/>
  <c r="BA362" i="7"/>
  <c r="BA363" i="7"/>
  <c r="BA364" i="7"/>
  <c r="BA365" i="7"/>
  <c r="BA366" i="7"/>
  <c r="BA367" i="7"/>
  <c r="BA368" i="7"/>
  <c r="BA369" i="7"/>
  <c r="BA370" i="7"/>
  <c r="BA371" i="7"/>
  <c r="BA372" i="7"/>
  <c r="BA373" i="7"/>
  <c r="BA374" i="7"/>
  <c r="BA375" i="7"/>
  <c r="BA376" i="7"/>
  <c r="BA377" i="7"/>
  <c r="BA378" i="7"/>
  <c r="BA379" i="7"/>
  <c r="BA380" i="7"/>
  <c r="BA381" i="7"/>
  <c r="BA382" i="7"/>
  <c r="BA383" i="7"/>
  <c r="BA384" i="7"/>
  <c r="BA385" i="7"/>
  <c r="BA386" i="7"/>
  <c r="BA387" i="7"/>
  <c r="BA388" i="7"/>
  <c r="BA389" i="7"/>
  <c r="BA390" i="7"/>
  <c r="BA391" i="7"/>
  <c r="BA392" i="7"/>
  <c r="BA393" i="7"/>
  <c r="BA394" i="7"/>
  <c r="BA395" i="7"/>
  <c r="BA396" i="7"/>
  <c r="BA397" i="7"/>
  <c r="BA398" i="7"/>
  <c r="BA399" i="7"/>
  <c r="BA400" i="7"/>
  <c r="BA401" i="7"/>
  <c r="BA402" i="7"/>
  <c r="BA403" i="7"/>
  <c r="BA404" i="7"/>
  <c r="BA405" i="7"/>
  <c r="BA406" i="7"/>
  <c r="BA407" i="7"/>
  <c r="BA408" i="7"/>
  <c r="BA409" i="7"/>
  <c r="BA410" i="7"/>
  <c r="BA411" i="7"/>
  <c r="BA412" i="7"/>
  <c r="BA413" i="7"/>
  <c r="BA414" i="7"/>
  <c r="BA415" i="7"/>
  <c r="BA416" i="7"/>
  <c r="BA417" i="7"/>
  <c r="BA418" i="7"/>
  <c r="BA419" i="7"/>
  <c r="BA420" i="7"/>
  <c r="BA421" i="7"/>
  <c r="BA422" i="7"/>
  <c r="BA423" i="7"/>
  <c r="BA424" i="7"/>
  <c r="BA425" i="7"/>
  <c r="BA426" i="7"/>
  <c r="BA427" i="7"/>
  <c r="BA428" i="7"/>
  <c r="BA429" i="7"/>
  <c r="BA430" i="7"/>
  <c r="BA431" i="7"/>
  <c r="BA432" i="7"/>
  <c r="BA433" i="7"/>
  <c r="BA434" i="7"/>
  <c r="BA435" i="7"/>
  <c r="BA436" i="7"/>
  <c r="BA437" i="7"/>
  <c r="BA438" i="7"/>
  <c r="BA439" i="7"/>
  <c r="BA440" i="7"/>
  <c r="BA441" i="7"/>
  <c r="BA442" i="7"/>
  <c r="BA443" i="7"/>
  <c r="BA444" i="7"/>
  <c r="BA445" i="7"/>
  <c r="BA446" i="7"/>
  <c r="BA447" i="7"/>
  <c r="BA448" i="7"/>
  <c r="BA449" i="7"/>
  <c r="BA450" i="7"/>
  <c r="BA451" i="7"/>
  <c r="BA452" i="7"/>
  <c r="BA453" i="7"/>
  <c r="BA454" i="7"/>
  <c r="BA455" i="7"/>
  <c r="BA456" i="7"/>
  <c r="BA457" i="7"/>
  <c r="BA458" i="7"/>
  <c r="BA459" i="7"/>
  <c r="BA460" i="7"/>
  <c r="BA461" i="7"/>
  <c r="BA462" i="7"/>
  <c r="BA463" i="7"/>
  <c r="BA464" i="7"/>
  <c r="BA465" i="7"/>
  <c r="BA466" i="7"/>
  <c r="BA467" i="7"/>
  <c r="BA468" i="7"/>
  <c r="BA469" i="7"/>
  <c r="BA470" i="7"/>
  <c r="BA471" i="7"/>
  <c r="BA472" i="7"/>
  <c r="BA473" i="7"/>
  <c r="BA474" i="7"/>
  <c r="BA475" i="7"/>
  <c r="BA476" i="7"/>
  <c r="BA477" i="7"/>
  <c r="BA478" i="7"/>
  <c r="BA479" i="7"/>
  <c r="BA480" i="7"/>
  <c r="BA481" i="7"/>
  <c r="BA482" i="7"/>
  <c r="BA483" i="7"/>
  <c r="BA484" i="7"/>
  <c r="BA485" i="7"/>
  <c r="BA486" i="7"/>
  <c r="BA487" i="7"/>
  <c r="BA488" i="7"/>
  <c r="BA489" i="7"/>
  <c r="BA490" i="7"/>
  <c r="BA491" i="7"/>
  <c r="BA492" i="7"/>
  <c r="BA493" i="7"/>
  <c r="BA494" i="7"/>
  <c r="BA495" i="7"/>
  <c r="BA496" i="7"/>
  <c r="BA497" i="7"/>
  <c r="BA498" i="7"/>
  <c r="BA499" i="7"/>
  <c r="BA500" i="7"/>
  <c r="BA501" i="7"/>
  <c r="BA502" i="7"/>
  <c r="BA503" i="7"/>
  <c r="BA504" i="7"/>
  <c r="BA505" i="7"/>
  <c r="BA506" i="7"/>
  <c r="BA507" i="7"/>
  <c r="BA508" i="7"/>
  <c r="BA509" i="7"/>
  <c r="BA510" i="7"/>
  <c r="BA511" i="7"/>
  <c r="BA512" i="7"/>
  <c r="BA513" i="7"/>
  <c r="BA514" i="7"/>
  <c r="BA515" i="7"/>
  <c r="BA516" i="7"/>
  <c r="BA517" i="7"/>
  <c r="BA518" i="7"/>
  <c r="BA519" i="7"/>
  <c r="BA520" i="7"/>
  <c r="BA521" i="7"/>
  <c r="BA522" i="7"/>
  <c r="BA523" i="7"/>
  <c r="BA524" i="7"/>
  <c r="BA525" i="7"/>
  <c r="BA526" i="7"/>
  <c r="BA527" i="7"/>
  <c r="BA528" i="7"/>
  <c r="BA529" i="7"/>
  <c r="BA530" i="7"/>
  <c r="BA531" i="7"/>
  <c r="BA532" i="7"/>
  <c r="BA533" i="7"/>
  <c r="BA534" i="7"/>
  <c r="BA535" i="7"/>
  <c r="BA536" i="7"/>
  <c r="BA537" i="7"/>
  <c r="BA538" i="7"/>
  <c r="BA539" i="7"/>
  <c r="BA540" i="7"/>
  <c r="BA541" i="7"/>
  <c r="BA542" i="7"/>
  <c r="BA543" i="7"/>
  <c r="BA544" i="7"/>
  <c r="BA545" i="7"/>
  <c r="BA546" i="7"/>
  <c r="BA547" i="7"/>
  <c r="BA548" i="7"/>
  <c r="BA549" i="7"/>
  <c r="BA550" i="7"/>
  <c r="BA551" i="7"/>
  <c r="BA552" i="7"/>
  <c r="BA553" i="7"/>
  <c r="BA554" i="7"/>
  <c r="BA555" i="7"/>
  <c r="BA556" i="7"/>
  <c r="BA557" i="7"/>
  <c r="BA558" i="7"/>
  <c r="BA559" i="7"/>
  <c r="BA560" i="7"/>
  <c r="BA561" i="7"/>
  <c r="BA562" i="7"/>
  <c r="BA563" i="7"/>
  <c r="BA564" i="7"/>
  <c r="BA565" i="7"/>
  <c r="BA566" i="7"/>
  <c r="BA567" i="7"/>
  <c r="BA568" i="7"/>
  <c r="BA569" i="7"/>
  <c r="BA570" i="7"/>
  <c r="BA571" i="7"/>
  <c r="BA572" i="7"/>
  <c r="BA573" i="7"/>
  <c r="BA574" i="7"/>
  <c r="BA575" i="7"/>
  <c r="BA576" i="7"/>
  <c r="BA577" i="7"/>
  <c r="BA578" i="7"/>
  <c r="BA579" i="7"/>
  <c r="BA580" i="7"/>
  <c r="BA581" i="7"/>
  <c r="BA582" i="7"/>
  <c r="BA583" i="7"/>
  <c r="BA584" i="7"/>
  <c r="BA585" i="7"/>
  <c r="BA586" i="7"/>
  <c r="BA587" i="7"/>
  <c r="BA588" i="7"/>
  <c r="BA589" i="7"/>
  <c r="BA590" i="7"/>
  <c r="BA591" i="7"/>
  <c r="BA592" i="7"/>
  <c r="BA593" i="7"/>
  <c r="BA594" i="7"/>
  <c r="BA595" i="7"/>
  <c r="BA596" i="7"/>
  <c r="BA597" i="7"/>
  <c r="BA598" i="7"/>
  <c r="BA599" i="7"/>
  <c r="BA600" i="7"/>
  <c r="BA601" i="7"/>
  <c r="BA602" i="7"/>
  <c r="BA603" i="7"/>
  <c r="BA604" i="7"/>
  <c r="BA605" i="7"/>
  <c r="BA606" i="7"/>
  <c r="BA607" i="7"/>
  <c r="BA608" i="7"/>
  <c r="BA609" i="7"/>
  <c r="BA610" i="7"/>
  <c r="BA611" i="7"/>
  <c r="BA612" i="7"/>
  <c r="BA613" i="7"/>
  <c r="BA614" i="7"/>
  <c r="BA615" i="7"/>
  <c r="BA616" i="7"/>
  <c r="BA617" i="7"/>
  <c r="BA618" i="7"/>
  <c r="BA619" i="7"/>
  <c r="BA620" i="7"/>
  <c r="BA621" i="7"/>
  <c r="BA622" i="7"/>
  <c r="BA623" i="7"/>
  <c r="BA624" i="7"/>
  <c r="BA625" i="7"/>
  <c r="BA626" i="7"/>
  <c r="BA627" i="7"/>
  <c r="BA628" i="7"/>
  <c r="BA629" i="7"/>
  <c r="BA630" i="7"/>
  <c r="BA631" i="7"/>
  <c r="BA632" i="7"/>
  <c r="BA633" i="7"/>
  <c r="BA634" i="7"/>
  <c r="BA635" i="7"/>
  <c r="BA636" i="7"/>
  <c r="BA637" i="7"/>
  <c r="BA638" i="7"/>
  <c r="BA639" i="7"/>
  <c r="BA640" i="7"/>
  <c r="BA641" i="7"/>
  <c r="BA642" i="7"/>
  <c r="BA643" i="7"/>
  <c r="BA644" i="7"/>
  <c r="BA645" i="7"/>
  <c r="BA646" i="7"/>
  <c r="BA647" i="7"/>
  <c r="BA648" i="7"/>
  <c r="BA649" i="7"/>
  <c r="BA650" i="7"/>
  <c r="BA651" i="7"/>
  <c r="BA652" i="7"/>
  <c r="BA653" i="7"/>
  <c r="BA654" i="7"/>
  <c r="BA655" i="7"/>
  <c r="BA656" i="7"/>
  <c r="BA657" i="7"/>
  <c r="BA658" i="7"/>
  <c r="BA659" i="7"/>
  <c r="BA660" i="7"/>
  <c r="BA661" i="7"/>
  <c r="BA662" i="7"/>
  <c r="BA663" i="7"/>
  <c r="BA664" i="7"/>
  <c r="BA665" i="7"/>
  <c r="BA666" i="7"/>
  <c r="BA667" i="7"/>
  <c r="BA668" i="7"/>
  <c r="BA669" i="7"/>
  <c r="BA670" i="7"/>
  <c r="BA671" i="7"/>
  <c r="BA672" i="7"/>
  <c r="BA673" i="7"/>
  <c r="BA674" i="7"/>
  <c r="BA675" i="7"/>
  <c r="BA676" i="7"/>
  <c r="BA677" i="7"/>
  <c r="BA678" i="7"/>
  <c r="BA679" i="7"/>
  <c r="BA680" i="7"/>
  <c r="BA681" i="7"/>
  <c r="BA682" i="7"/>
  <c r="BA683" i="7"/>
  <c r="BA684" i="7"/>
  <c r="BA685" i="7"/>
  <c r="BA686" i="7"/>
  <c r="BA687" i="7"/>
  <c r="BA688" i="7"/>
  <c r="BA689" i="7"/>
  <c r="BA690" i="7"/>
  <c r="BA691" i="7"/>
  <c r="BA692" i="7"/>
  <c r="BA693" i="7"/>
  <c r="BA694" i="7"/>
  <c r="BA695" i="7"/>
  <c r="BA696" i="7"/>
  <c r="BA697" i="7"/>
  <c r="BA698" i="7"/>
  <c r="AI167" i="7"/>
  <c r="AI168" i="7"/>
  <c r="AI169" i="7"/>
  <c r="AI170" i="7"/>
  <c r="AI171" i="7"/>
  <c r="AI172" i="7"/>
  <c r="AI173" i="7"/>
  <c r="AI174" i="7"/>
  <c r="AI175" i="7"/>
  <c r="AI176" i="7"/>
  <c r="AI177" i="7"/>
  <c r="AI178" i="7"/>
  <c r="AI179" i="7"/>
  <c r="AI180" i="7"/>
  <c r="AI181" i="7"/>
  <c r="AI182" i="7"/>
  <c r="AI183" i="7"/>
  <c r="AI184" i="7"/>
  <c r="AI185" i="7"/>
  <c r="AI186" i="7"/>
  <c r="AI187" i="7"/>
  <c r="AI188" i="7"/>
  <c r="AI189" i="7"/>
  <c r="AI190" i="7"/>
  <c r="AI191" i="7"/>
  <c r="AI192" i="7"/>
  <c r="AI193" i="7"/>
  <c r="AI194" i="7"/>
  <c r="AI195" i="7"/>
  <c r="AI196" i="7"/>
  <c r="AI197" i="7"/>
  <c r="AI198" i="7"/>
  <c r="AI199" i="7"/>
  <c r="AI200" i="7"/>
  <c r="AI201" i="7"/>
  <c r="AI202" i="7"/>
  <c r="AI203" i="7"/>
  <c r="AI204" i="7"/>
  <c r="AI205" i="7"/>
  <c r="AI206" i="7"/>
  <c r="AI207" i="7"/>
  <c r="AI208" i="7"/>
  <c r="AI209" i="7"/>
  <c r="AI210" i="7"/>
  <c r="AI211" i="7"/>
  <c r="AI212" i="7"/>
  <c r="AI213" i="7"/>
  <c r="AI214" i="7"/>
  <c r="AI215" i="7"/>
  <c r="AI216" i="7"/>
  <c r="AI217" i="7"/>
  <c r="AI218" i="7"/>
  <c r="AI219" i="7"/>
  <c r="AI220" i="7"/>
  <c r="AI221" i="7"/>
  <c r="AI222" i="7"/>
  <c r="AI223" i="7"/>
  <c r="AI224" i="7"/>
  <c r="AI225" i="7"/>
  <c r="AI226" i="7"/>
  <c r="AI227" i="7"/>
  <c r="AI228" i="7"/>
  <c r="AI229" i="7"/>
  <c r="AI230" i="7"/>
  <c r="AI231" i="7"/>
  <c r="AI232" i="7"/>
  <c r="AI233" i="7"/>
  <c r="AI234" i="7"/>
  <c r="AI235" i="7"/>
  <c r="AI236" i="7"/>
  <c r="AI237" i="7"/>
  <c r="AI238" i="7"/>
  <c r="AI239" i="7"/>
  <c r="AI240" i="7"/>
  <c r="AI241" i="7"/>
  <c r="AI242" i="7"/>
  <c r="AI243" i="7"/>
  <c r="AI244" i="7"/>
  <c r="AI245" i="7"/>
  <c r="AI246" i="7"/>
  <c r="AI247" i="7"/>
  <c r="AI248" i="7"/>
  <c r="AI249" i="7"/>
  <c r="AI250" i="7"/>
  <c r="AI251" i="7"/>
  <c r="AI252" i="7"/>
  <c r="AI253" i="7"/>
  <c r="AI254" i="7"/>
  <c r="AI255" i="7"/>
  <c r="AI256" i="7"/>
  <c r="AI257" i="7"/>
  <c r="AI258" i="7"/>
  <c r="AI259" i="7"/>
  <c r="AI260" i="7"/>
  <c r="AI261" i="7"/>
  <c r="AI262" i="7"/>
  <c r="AI263" i="7"/>
  <c r="AI264" i="7"/>
  <c r="AI265" i="7"/>
  <c r="AI266" i="7"/>
  <c r="AI267" i="7"/>
  <c r="AI268" i="7"/>
  <c r="AI269" i="7"/>
  <c r="AI270" i="7"/>
  <c r="AI271" i="7"/>
  <c r="AI272" i="7"/>
  <c r="AI273" i="7"/>
  <c r="AI274" i="7"/>
  <c r="AI275" i="7"/>
  <c r="AI276" i="7"/>
  <c r="AI277" i="7"/>
  <c r="AI278" i="7"/>
  <c r="AI279" i="7"/>
  <c r="AI280" i="7"/>
  <c r="AI281" i="7"/>
  <c r="AI282" i="7"/>
  <c r="AI283" i="7"/>
  <c r="AI284" i="7"/>
  <c r="AI285" i="7"/>
  <c r="AI286" i="7"/>
  <c r="AI287" i="7"/>
  <c r="AI288" i="7"/>
  <c r="AI289" i="7"/>
  <c r="AI290" i="7"/>
  <c r="AI291" i="7"/>
  <c r="AI292" i="7"/>
  <c r="AI293" i="7"/>
  <c r="AI294" i="7"/>
  <c r="AI295" i="7"/>
  <c r="AI296" i="7"/>
  <c r="AI297" i="7"/>
  <c r="AI298" i="7"/>
  <c r="AI299" i="7"/>
  <c r="AI300" i="7"/>
  <c r="AI301" i="7"/>
  <c r="AI302" i="7"/>
  <c r="AI303" i="7"/>
  <c r="AI304" i="7"/>
  <c r="AI305" i="7"/>
  <c r="AI306" i="7"/>
  <c r="AI307" i="7"/>
  <c r="AI308" i="7"/>
  <c r="AI309" i="7"/>
  <c r="AI310" i="7"/>
  <c r="AI311" i="7"/>
  <c r="AI312" i="7"/>
  <c r="AI313" i="7"/>
  <c r="AI314" i="7"/>
  <c r="AI315" i="7"/>
  <c r="AI316" i="7"/>
  <c r="AI317" i="7"/>
  <c r="AI318" i="7"/>
  <c r="AI319" i="7"/>
  <c r="AI320" i="7"/>
  <c r="AI321" i="7"/>
  <c r="AI322" i="7"/>
  <c r="AI323" i="7"/>
  <c r="AI324" i="7"/>
  <c r="AI325" i="7"/>
  <c r="AI326" i="7"/>
  <c r="AI327" i="7"/>
  <c r="AI328" i="7"/>
  <c r="AI329" i="7"/>
  <c r="AI330" i="7"/>
  <c r="AI331" i="7"/>
  <c r="AI332" i="7"/>
  <c r="AI333" i="7"/>
  <c r="AI334" i="7"/>
  <c r="AI335" i="7"/>
  <c r="AI336" i="7"/>
  <c r="AI337" i="7"/>
  <c r="AI338" i="7"/>
  <c r="AI339" i="7"/>
  <c r="AI340" i="7"/>
  <c r="AI341" i="7"/>
  <c r="AI342" i="7"/>
  <c r="AI343" i="7"/>
  <c r="AI344" i="7"/>
  <c r="AI345" i="7"/>
  <c r="AI346" i="7"/>
  <c r="AI347" i="7"/>
  <c r="AI348" i="7"/>
  <c r="AI349" i="7"/>
  <c r="AI350" i="7"/>
  <c r="AI351" i="7"/>
  <c r="AI352" i="7"/>
  <c r="AI353" i="7"/>
  <c r="AI354" i="7"/>
  <c r="AI355" i="7"/>
  <c r="AI356" i="7"/>
  <c r="AI357" i="7"/>
  <c r="AI358" i="7"/>
  <c r="AI359" i="7"/>
  <c r="AI360" i="7"/>
  <c r="AI361" i="7"/>
  <c r="AI362" i="7"/>
  <c r="AI363" i="7"/>
  <c r="AI364" i="7"/>
  <c r="AI365" i="7"/>
  <c r="AI366" i="7"/>
  <c r="AI367" i="7"/>
  <c r="AI368" i="7"/>
  <c r="AI369" i="7"/>
  <c r="AI370" i="7"/>
  <c r="AI371" i="7"/>
  <c r="AI372" i="7"/>
  <c r="AI373" i="7"/>
  <c r="AI374" i="7"/>
  <c r="AI375" i="7"/>
  <c r="AI376" i="7"/>
  <c r="AI377" i="7"/>
  <c r="AI378" i="7"/>
  <c r="AI379" i="7"/>
  <c r="AI380" i="7"/>
  <c r="AI381" i="7"/>
  <c r="AI382" i="7"/>
  <c r="AI383" i="7"/>
  <c r="AI384" i="7"/>
  <c r="AI385" i="7"/>
  <c r="AI386" i="7"/>
  <c r="AI387" i="7"/>
  <c r="AI388" i="7"/>
  <c r="AI389" i="7"/>
  <c r="AI390" i="7"/>
  <c r="AI391" i="7"/>
  <c r="AI392" i="7"/>
  <c r="AI393" i="7"/>
  <c r="AI394" i="7"/>
  <c r="AI395" i="7"/>
  <c r="AI396" i="7"/>
  <c r="AI397" i="7"/>
  <c r="AI398" i="7"/>
  <c r="AI399" i="7"/>
  <c r="AI400" i="7"/>
  <c r="AI401" i="7"/>
  <c r="AI402" i="7"/>
  <c r="AI403" i="7"/>
  <c r="AI404" i="7"/>
  <c r="AI405" i="7"/>
  <c r="AI406" i="7"/>
  <c r="AI407" i="7"/>
  <c r="AI408" i="7"/>
  <c r="AI409" i="7"/>
  <c r="AI410" i="7"/>
  <c r="AI411" i="7"/>
  <c r="AI412" i="7"/>
  <c r="AI413" i="7"/>
  <c r="AI414" i="7"/>
  <c r="AI415" i="7"/>
  <c r="AI416" i="7"/>
  <c r="AI417" i="7"/>
  <c r="AI418" i="7"/>
  <c r="AI419" i="7"/>
  <c r="AI420" i="7"/>
  <c r="AI421" i="7"/>
  <c r="AI422" i="7"/>
  <c r="AI423" i="7"/>
  <c r="AI424" i="7"/>
  <c r="AI425" i="7"/>
  <c r="AI426" i="7"/>
  <c r="AI427" i="7"/>
  <c r="AI428" i="7"/>
  <c r="AI429" i="7"/>
  <c r="AI430" i="7"/>
  <c r="AI431" i="7"/>
  <c r="AI432" i="7"/>
  <c r="AI433" i="7"/>
  <c r="AI434" i="7"/>
  <c r="AI435" i="7"/>
  <c r="AI436" i="7"/>
  <c r="AI437" i="7"/>
  <c r="AI438" i="7"/>
  <c r="AI439" i="7"/>
  <c r="AI440" i="7"/>
  <c r="AI441" i="7"/>
  <c r="AI442" i="7"/>
  <c r="AI443" i="7"/>
  <c r="AI444" i="7"/>
  <c r="AI445" i="7"/>
  <c r="AI446" i="7"/>
  <c r="AI447" i="7"/>
  <c r="AI448" i="7"/>
  <c r="AI449" i="7"/>
  <c r="AI450" i="7"/>
  <c r="AI451" i="7"/>
  <c r="AI452" i="7"/>
  <c r="AI453" i="7"/>
  <c r="AI454" i="7"/>
  <c r="AI455" i="7"/>
  <c r="AI456" i="7"/>
  <c r="AI457" i="7"/>
  <c r="AI458" i="7"/>
  <c r="AI459" i="7"/>
  <c r="AI460" i="7"/>
  <c r="AI461" i="7"/>
  <c r="AI462" i="7"/>
  <c r="AI463" i="7"/>
  <c r="AI464" i="7"/>
  <c r="AI465" i="7"/>
  <c r="AI466" i="7"/>
  <c r="AI467" i="7"/>
  <c r="AI468" i="7"/>
  <c r="AI469" i="7"/>
  <c r="AI470" i="7"/>
  <c r="AI471" i="7"/>
  <c r="AI472" i="7"/>
  <c r="AI473" i="7"/>
  <c r="AI474" i="7"/>
  <c r="AI475" i="7"/>
  <c r="AI476" i="7"/>
  <c r="AI477" i="7"/>
  <c r="AI478" i="7"/>
  <c r="AI479" i="7"/>
  <c r="AI480" i="7"/>
  <c r="AI481" i="7"/>
  <c r="AI482" i="7"/>
  <c r="AI483" i="7"/>
  <c r="AI484" i="7"/>
  <c r="AI485" i="7"/>
  <c r="AI486" i="7"/>
  <c r="AI487" i="7"/>
  <c r="AI488" i="7"/>
  <c r="AI489" i="7"/>
  <c r="AI490" i="7"/>
  <c r="AI491" i="7"/>
  <c r="AI492" i="7"/>
  <c r="AI493" i="7"/>
  <c r="AI494" i="7"/>
  <c r="AI495" i="7"/>
  <c r="AI496" i="7"/>
  <c r="AI497" i="7"/>
  <c r="AI498" i="7"/>
  <c r="AI499" i="7"/>
  <c r="AI500" i="7"/>
  <c r="AI501" i="7"/>
  <c r="AI502" i="7"/>
  <c r="AI503" i="7"/>
  <c r="AI504" i="7"/>
  <c r="AI505" i="7"/>
  <c r="AI506" i="7"/>
  <c r="AI507" i="7"/>
  <c r="AI508" i="7"/>
  <c r="AI509" i="7"/>
  <c r="AI510" i="7"/>
  <c r="AI511" i="7"/>
  <c r="AI512" i="7"/>
  <c r="AI513" i="7"/>
  <c r="AI514" i="7"/>
  <c r="AI515" i="7"/>
  <c r="AI516" i="7"/>
  <c r="AI517" i="7"/>
  <c r="AI518" i="7"/>
  <c r="AI519" i="7"/>
  <c r="AI520" i="7"/>
  <c r="AI521" i="7"/>
  <c r="AI522" i="7"/>
  <c r="AI523" i="7"/>
  <c r="AI524" i="7"/>
  <c r="AI525" i="7"/>
  <c r="AI526" i="7"/>
  <c r="AI527" i="7"/>
  <c r="AI528" i="7"/>
  <c r="AI529" i="7"/>
  <c r="AI530" i="7"/>
  <c r="AI531" i="7"/>
  <c r="AI532" i="7"/>
  <c r="AI533" i="7"/>
  <c r="AI534" i="7"/>
  <c r="AI535" i="7"/>
  <c r="AI536" i="7"/>
  <c r="AI537" i="7"/>
  <c r="AI538" i="7"/>
  <c r="AI539" i="7"/>
  <c r="AI540" i="7"/>
  <c r="AI541" i="7"/>
  <c r="AI542" i="7"/>
  <c r="AI543" i="7"/>
  <c r="AI544" i="7"/>
  <c r="AI545" i="7"/>
  <c r="AI546" i="7"/>
  <c r="AI547" i="7"/>
  <c r="AI548" i="7"/>
  <c r="AI549" i="7"/>
  <c r="AI550" i="7"/>
  <c r="AI551" i="7"/>
  <c r="AI552" i="7"/>
  <c r="AI553" i="7"/>
  <c r="AI554" i="7"/>
  <c r="AI555" i="7"/>
  <c r="AI556" i="7"/>
  <c r="AI557" i="7"/>
  <c r="AI558" i="7"/>
  <c r="AI559" i="7"/>
  <c r="AI560" i="7"/>
  <c r="AI561" i="7"/>
  <c r="AI562" i="7"/>
  <c r="AI563" i="7"/>
  <c r="AI564" i="7"/>
  <c r="AI565" i="7"/>
  <c r="AI566" i="7"/>
  <c r="AI567" i="7"/>
  <c r="AI568" i="7"/>
  <c r="AI569" i="7"/>
  <c r="AI570" i="7"/>
  <c r="AI571" i="7"/>
  <c r="AI572" i="7"/>
  <c r="AI573" i="7"/>
  <c r="AI574" i="7"/>
  <c r="AI575" i="7"/>
  <c r="AI576" i="7"/>
  <c r="AI577" i="7"/>
  <c r="AI578" i="7"/>
  <c r="AI579" i="7"/>
  <c r="AI580" i="7"/>
  <c r="AI581" i="7"/>
  <c r="AI582" i="7"/>
  <c r="AI583" i="7"/>
  <c r="AI584" i="7"/>
  <c r="AI585" i="7"/>
  <c r="AI586" i="7"/>
  <c r="AI587" i="7"/>
  <c r="AI588" i="7"/>
  <c r="AI589" i="7"/>
  <c r="AI590" i="7"/>
  <c r="AI591" i="7"/>
  <c r="AI592" i="7"/>
  <c r="AI593" i="7"/>
  <c r="AI594" i="7"/>
  <c r="AI595" i="7"/>
  <c r="AI596" i="7"/>
  <c r="AI597" i="7"/>
  <c r="AI598" i="7"/>
  <c r="AI599" i="7"/>
  <c r="AI600" i="7"/>
  <c r="AI601" i="7"/>
  <c r="AI602" i="7"/>
  <c r="AI603" i="7"/>
  <c r="AI604" i="7"/>
  <c r="AI605" i="7"/>
  <c r="AI606" i="7"/>
  <c r="AI607" i="7"/>
  <c r="AI608" i="7"/>
  <c r="AI609" i="7"/>
  <c r="AI610" i="7"/>
  <c r="AI611" i="7"/>
  <c r="AI612" i="7"/>
  <c r="AI613" i="7"/>
  <c r="AI614" i="7"/>
  <c r="AI615" i="7"/>
  <c r="AI616" i="7"/>
  <c r="AI617" i="7"/>
  <c r="AI618" i="7"/>
  <c r="AI619" i="7"/>
  <c r="AI620" i="7"/>
  <c r="AI621" i="7"/>
  <c r="AI622" i="7"/>
  <c r="AI623" i="7"/>
  <c r="AI624" i="7"/>
  <c r="AI625" i="7"/>
  <c r="AI626" i="7"/>
  <c r="AI627" i="7"/>
  <c r="AI628" i="7"/>
  <c r="AI629" i="7"/>
  <c r="AI630" i="7"/>
  <c r="AI631" i="7"/>
  <c r="AI632" i="7"/>
  <c r="AI633" i="7"/>
  <c r="AI634" i="7"/>
  <c r="AI635" i="7"/>
  <c r="AI636" i="7"/>
  <c r="AI637" i="7"/>
  <c r="AI638" i="7"/>
  <c r="AI639" i="7"/>
  <c r="AI640" i="7"/>
  <c r="AI641" i="7"/>
  <c r="AI642" i="7"/>
  <c r="AI643" i="7"/>
  <c r="AI644" i="7"/>
  <c r="AI645" i="7"/>
  <c r="AI646" i="7"/>
  <c r="AI647" i="7"/>
  <c r="AI648" i="7"/>
  <c r="AI649" i="7"/>
  <c r="AI650" i="7"/>
  <c r="AI651" i="7"/>
  <c r="AI652" i="7"/>
  <c r="AI653" i="7"/>
  <c r="AI654" i="7"/>
  <c r="AI655" i="7"/>
  <c r="AI656" i="7"/>
  <c r="AI657" i="7"/>
  <c r="AI658" i="7"/>
  <c r="AI659" i="7"/>
  <c r="AI660" i="7"/>
  <c r="AI661" i="7"/>
  <c r="AI662" i="7"/>
  <c r="AI663" i="7"/>
  <c r="AI664" i="7"/>
  <c r="AI665" i="7"/>
  <c r="AI666" i="7"/>
  <c r="AI667" i="7"/>
  <c r="AI668" i="7"/>
  <c r="AI669" i="7"/>
  <c r="AI670" i="7"/>
  <c r="AI671" i="7"/>
  <c r="AI672" i="7"/>
  <c r="AI673" i="7"/>
  <c r="AI674" i="7"/>
  <c r="AI675" i="7"/>
  <c r="AI676" i="7"/>
  <c r="AI677" i="7"/>
  <c r="AI678" i="7"/>
  <c r="AI679" i="7"/>
  <c r="AI680" i="7"/>
  <c r="AI681" i="7"/>
  <c r="AI682" i="7"/>
  <c r="AI683" i="7"/>
  <c r="AI684" i="7"/>
  <c r="AI685" i="7"/>
  <c r="AI686" i="7"/>
  <c r="AI687" i="7"/>
  <c r="AI688" i="7"/>
  <c r="AI689" i="7"/>
  <c r="AI690" i="7"/>
  <c r="AI691" i="7"/>
  <c r="AI692" i="7"/>
  <c r="AI693" i="7"/>
  <c r="AI694" i="7"/>
  <c r="AI695" i="7"/>
  <c r="AI696" i="7"/>
  <c r="AI697" i="7"/>
  <c r="AI698" i="7"/>
  <c r="AY167" i="7"/>
  <c r="AY168" i="7"/>
  <c r="AY169" i="7"/>
  <c r="AY170" i="7"/>
  <c r="AY171" i="7"/>
  <c r="AY172" i="7"/>
  <c r="AY173" i="7"/>
  <c r="AY174" i="7"/>
  <c r="AY175" i="7"/>
  <c r="AY176" i="7"/>
  <c r="AY177" i="7"/>
  <c r="AY178" i="7"/>
  <c r="AY179" i="7"/>
  <c r="AY180" i="7"/>
  <c r="AY181" i="7"/>
  <c r="AY182" i="7"/>
  <c r="AY183" i="7"/>
  <c r="AY184" i="7"/>
  <c r="AY185" i="7"/>
  <c r="AY186" i="7"/>
  <c r="AY187" i="7"/>
  <c r="AY188" i="7"/>
  <c r="AY189" i="7"/>
  <c r="AY190" i="7"/>
  <c r="AY191" i="7"/>
  <c r="AY192" i="7"/>
  <c r="AY193" i="7"/>
  <c r="AY194" i="7"/>
  <c r="AY195" i="7"/>
  <c r="AY196" i="7"/>
  <c r="AY197" i="7"/>
  <c r="AY198" i="7"/>
  <c r="AY199" i="7"/>
  <c r="AY200" i="7"/>
  <c r="AY201" i="7"/>
  <c r="AY202" i="7"/>
  <c r="AY203" i="7"/>
  <c r="AY204" i="7"/>
  <c r="AY205" i="7"/>
  <c r="AY206" i="7"/>
  <c r="AY207" i="7"/>
  <c r="AY208" i="7"/>
  <c r="AY209" i="7"/>
  <c r="AY210" i="7"/>
  <c r="AY211" i="7"/>
  <c r="AY212" i="7"/>
  <c r="AY213" i="7"/>
  <c r="AY214" i="7"/>
  <c r="AY215" i="7"/>
  <c r="AY216" i="7"/>
  <c r="AY217" i="7"/>
  <c r="AY218" i="7"/>
  <c r="AY219" i="7"/>
  <c r="AY220" i="7"/>
  <c r="AY221" i="7"/>
  <c r="AY222" i="7"/>
  <c r="AY223" i="7"/>
  <c r="AY224" i="7"/>
  <c r="AY225" i="7"/>
  <c r="AY226" i="7"/>
  <c r="AY227" i="7"/>
  <c r="AY228" i="7"/>
  <c r="AY229" i="7"/>
  <c r="AY230" i="7"/>
  <c r="AY231" i="7"/>
  <c r="AY232" i="7"/>
  <c r="AY233" i="7"/>
  <c r="AY234" i="7"/>
  <c r="AY235" i="7"/>
  <c r="AY236" i="7"/>
  <c r="AY237" i="7"/>
  <c r="AY238" i="7"/>
  <c r="AY239" i="7"/>
  <c r="AY240" i="7"/>
  <c r="AY241" i="7"/>
  <c r="AY242" i="7"/>
  <c r="AY243" i="7"/>
  <c r="AY244" i="7"/>
  <c r="AY245" i="7"/>
  <c r="AY246" i="7"/>
  <c r="AY247" i="7"/>
  <c r="AY248" i="7"/>
  <c r="AY249" i="7"/>
  <c r="AY250" i="7"/>
  <c r="AY251" i="7"/>
  <c r="AY252" i="7"/>
  <c r="AY253" i="7"/>
  <c r="AY254" i="7"/>
  <c r="AY255" i="7"/>
  <c r="AY256" i="7"/>
  <c r="AY257" i="7"/>
  <c r="AY258" i="7"/>
  <c r="AY259" i="7"/>
  <c r="AY260" i="7"/>
  <c r="AY261" i="7"/>
  <c r="AY262" i="7"/>
  <c r="AY263" i="7"/>
  <c r="AY264" i="7"/>
  <c r="AY265" i="7"/>
  <c r="AY266" i="7"/>
  <c r="AY267" i="7"/>
  <c r="AY268" i="7"/>
  <c r="AY269" i="7"/>
  <c r="AY270" i="7"/>
  <c r="AY271" i="7"/>
  <c r="AY272" i="7"/>
  <c r="AY273" i="7"/>
  <c r="AY274" i="7"/>
  <c r="AY275" i="7"/>
  <c r="AY276" i="7"/>
  <c r="AY277" i="7"/>
  <c r="AY278" i="7"/>
  <c r="AY279" i="7"/>
  <c r="AY280" i="7"/>
  <c r="AY281" i="7"/>
  <c r="AY282" i="7"/>
  <c r="AY283" i="7"/>
  <c r="AY284" i="7"/>
  <c r="AY285" i="7"/>
  <c r="AY286" i="7"/>
  <c r="AY287" i="7"/>
  <c r="AY288" i="7"/>
  <c r="AY289" i="7"/>
  <c r="AY290" i="7"/>
  <c r="AY291" i="7"/>
  <c r="AY292" i="7"/>
  <c r="AY293" i="7"/>
  <c r="AY294" i="7"/>
  <c r="AY295" i="7"/>
  <c r="AY296" i="7"/>
  <c r="AY297" i="7"/>
  <c r="AY298" i="7"/>
  <c r="AY299" i="7"/>
  <c r="AY300" i="7"/>
  <c r="AY301" i="7"/>
  <c r="AY302" i="7"/>
  <c r="AY303" i="7"/>
  <c r="AY304" i="7"/>
  <c r="AY305" i="7"/>
  <c r="AY306" i="7"/>
  <c r="AY307" i="7"/>
  <c r="AY308" i="7"/>
  <c r="AY309" i="7"/>
  <c r="AY310" i="7"/>
  <c r="AY311" i="7"/>
  <c r="AY312" i="7"/>
  <c r="AY313" i="7"/>
  <c r="AY314" i="7"/>
  <c r="AY315" i="7"/>
  <c r="AY316" i="7"/>
  <c r="AY317" i="7"/>
  <c r="AY318" i="7"/>
  <c r="AY319" i="7"/>
  <c r="AY320" i="7"/>
  <c r="AY321" i="7"/>
  <c r="AY322" i="7"/>
  <c r="AY323" i="7"/>
  <c r="AY324" i="7"/>
  <c r="AY325" i="7"/>
  <c r="AY326" i="7"/>
  <c r="AY327" i="7"/>
  <c r="AY328" i="7"/>
  <c r="AY329" i="7"/>
  <c r="AY330" i="7"/>
  <c r="AY331" i="7"/>
  <c r="AY332" i="7"/>
  <c r="AY333" i="7"/>
  <c r="AY334" i="7"/>
  <c r="AY335" i="7"/>
  <c r="AY336" i="7"/>
  <c r="AY337" i="7"/>
  <c r="AY338" i="7"/>
  <c r="AY339" i="7"/>
  <c r="AY340" i="7"/>
  <c r="AY341" i="7"/>
  <c r="AY342" i="7"/>
  <c r="AY343" i="7"/>
  <c r="AY344" i="7"/>
  <c r="AY345" i="7"/>
  <c r="AY346" i="7"/>
  <c r="AY347" i="7"/>
  <c r="AY348" i="7"/>
  <c r="AY349" i="7"/>
  <c r="AY350" i="7"/>
  <c r="AY351" i="7"/>
  <c r="AY352" i="7"/>
  <c r="AY353" i="7"/>
  <c r="AY354" i="7"/>
  <c r="AY355" i="7"/>
  <c r="AY356" i="7"/>
  <c r="AY357" i="7"/>
  <c r="AY358" i="7"/>
  <c r="AY359" i="7"/>
  <c r="AY360" i="7"/>
  <c r="AY361" i="7"/>
  <c r="AY362" i="7"/>
  <c r="AY363" i="7"/>
  <c r="AY364" i="7"/>
  <c r="AY365" i="7"/>
  <c r="AY366" i="7"/>
  <c r="AY367" i="7"/>
  <c r="AY368" i="7"/>
  <c r="AY369" i="7"/>
  <c r="AY370" i="7"/>
  <c r="AY371" i="7"/>
  <c r="AY372" i="7"/>
  <c r="AY373" i="7"/>
  <c r="AY374" i="7"/>
  <c r="AY375" i="7"/>
  <c r="AY376" i="7"/>
  <c r="AY377" i="7"/>
  <c r="AY378" i="7"/>
  <c r="AY379" i="7"/>
  <c r="AY380" i="7"/>
  <c r="AY381" i="7"/>
  <c r="AY382" i="7"/>
  <c r="AY383" i="7"/>
  <c r="AY384" i="7"/>
  <c r="AY385" i="7"/>
  <c r="AY386" i="7"/>
  <c r="AY387" i="7"/>
  <c r="AY388" i="7"/>
  <c r="AY389" i="7"/>
  <c r="AY390" i="7"/>
  <c r="AY391" i="7"/>
  <c r="AY392" i="7"/>
  <c r="AY393" i="7"/>
  <c r="AY394" i="7"/>
  <c r="AY395" i="7"/>
  <c r="AY396" i="7"/>
  <c r="AY397" i="7"/>
  <c r="AY398" i="7"/>
  <c r="AY399" i="7"/>
  <c r="AY400" i="7"/>
  <c r="AY401" i="7"/>
  <c r="AY402" i="7"/>
  <c r="AY403" i="7"/>
  <c r="AY404" i="7"/>
  <c r="AY405" i="7"/>
  <c r="AY406" i="7"/>
  <c r="AY407" i="7"/>
  <c r="AY408" i="7"/>
  <c r="AY409" i="7"/>
  <c r="AY410" i="7"/>
  <c r="AY411" i="7"/>
  <c r="AY412" i="7"/>
  <c r="AY413" i="7"/>
  <c r="AY414" i="7"/>
  <c r="AY415" i="7"/>
  <c r="AY416" i="7"/>
  <c r="AY417" i="7"/>
  <c r="AY418" i="7"/>
  <c r="AY419" i="7"/>
  <c r="AY420" i="7"/>
  <c r="AY421" i="7"/>
  <c r="AY422" i="7"/>
  <c r="AY423" i="7"/>
  <c r="AY424" i="7"/>
  <c r="AY425" i="7"/>
  <c r="AY426" i="7"/>
  <c r="AY427" i="7"/>
  <c r="AY428" i="7"/>
  <c r="AY429" i="7"/>
  <c r="AY430" i="7"/>
  <c r="AY431" i="7"/>
  <c r="AY432" i="7"/>
  <c r="AY433" i="7"/>
  <c r="AY434" i="7"/>
  <c r="AY435" i="7"/>
  <c r="AY436" i="7"/>
  <c r="AY437" i="7"/>
  <c r="AY438" i="7"/>
  <c r="AY439" i="7"/>
  <c r="AY440" i="7"/>
  <c r="AY441" i="7"/>
  <c r="AY442" i="7"/>
  <c r="AY443" i="7"/>
  <c r="AY444" i="7"/>
  <c r="AY445" i="7"/>
  <c r="AY446" i="7"/>
  <c r="AY447" i="7"/>
  <c r="AY448" i="7"/>
  <c r="AY449" i="7"/>
  <c r="AY450" i="7"/>
  <c r="AY451" i="7"/>
  <c r="AY452" i="7"/>
  <c r="AY453" i="7"/>
  <c r="AY454" i="7"/>
  <c r="AY455" i="7"/>
  <c r="AY456" i="7"/>
  <c r="AY457" i="7"/>
  <c r="AY458" i="7"/>
  <c r="AY459" i="7"/>
  <c r="AY460" i="7"/>
  <c r="AY461" i="7"/>
  <c r="AY462" i="7"/>
  <c r="AY463" i="7"/>
  <c r="AY464" i="7"/>
  <c r="AY465" i="7"/>
  <c r="AY466" i="7"/>
  <c r="AY467" i="7"/>
  <c r="AY468" i="7"/>
  <c r="AY469" i="7"/>
  <c r="AY470" i="7"/>
  <c r="AY471" i="7"/>
  <c r="AY472" i="7"/>
  <c r="AY473" i="7"/>
  <c r="AY474" i="7"/>
  <c r="AY475" i="7"/>
  <c r="AY476" i="7"/>
  <c r="AY477" i="7"/>
  <c r="AY478" i="7"/>
  <c r="AY479" i="7"/>
  <c r="AY480" i="7"/>
  <c r="AY481" i="7"/>
  <c r="AY482" i="7"/>
  <c r="AY483" i="7"/>
  <c r="AY484" i="7"/>
  <c r="AY485" i="7"/>
  <c r="AY486" i="7"/>
  <c r="AY487" i="7"/>
  <c r="AY488" i="7"/>
  <c r="AY489" i="7"/>
  <c r="AY490" i="7"/>
  <c r="AY491" i="7"/>
  <c r="AY492" i="7"/>
  <c r="AY493" i="7"/>
  <c r="AY494" i="7"/>
  <c r="AY495" i="7"/>
  <c r="AY496" i="7"/>
  <c r="AY497" i="7"/>
  <c r="AY498" i="7"/>
  <c r="AY499" i="7"/>
  <c r="AY500" i="7"/>
  <c r="AY501" i="7"/>
  <c r="AY502" i="7"/>
  <c r="AY503" i="7"/>
  <c r="AY504" i="7"/>
  <c r="AY505" i="7"/>
  <c r="AY506" i="7"/>
  <c r="AY507" i="7"/>
  <c r="AY508" i="7"/>
  <c r="AY509" i="7"/>
  <c r="AY510" i="7"/>
  <c r="AY511" i="7"/>
  <c r="AY512" i="7"/>
  <c r="AY513" i="7"/>
  <c r="AY514" i="7"/>
  <c r="AY515" i="7"/>
  <c r="AY516" i="7"/>
  <c r="AY517" i="7"/>
  <c r="AY518" i="7"/>
  <c r="AY519" i="7"/>
  <c r="AY520" i="7"/>
  <c r="AY521" i="7"/>
  <c r="AY522" i="7"/>
  <c r="AY523" i="7"/>
  <c r="AY524" i="7"/>
  <c r="AY525" i="7"/>
  <c r="AY526" i="7"/>
  <c r="AY527" i="7"/>
  <c r="AY528" i="7"/>
  <c r="AY529" i="7"/>
  <c r="AY530" i="7"/>
  <c r="AY531" i="7"/>
  <c r="AY532" i="7"/>
  <c r="AY533" i="7"/>
  <c r="AY534" i="7"/>
  <c r="AY535" i="7"/>
  <c r="AY536" i="7"/>
  <c r="AY537" i="7"/>
  <c r="AY538" i="7"/>
  <c r="AY539" i="7"/>
  <c r="AY540" i="7"/>
  <c r="AY541" i="7"/>
  <c r="AY542" i="7"/>
  <c r="AY543" i="7"/>
  <c r="AY544" i="7"/>
  <c r="AY545" i="7"/>
  <c r="AY546" i="7"/>
  <c r="AY547" i="7"/>
  <c r="AY548" i="7"/>
  <c r="AY549" i="7"/>
  <c r="AY550" i="7"/>
  <c r="AY551" i="7"/>
  <c r="AY552" i="7"/>
  <c r="AY553" i="7"/>
  <c r="AY554" i="7"/>
  <c r="AY555" i="7"/>
  <c r="AY556" i="7"/>
  <c r="AY557" i="7"/>
  <c r="AY558" i="7"/>
  <c r="AY559" i="7"/>
  <c r="AY560" i="7"/>
  <c r="AY561" i="7"/>
  <c r="AY562" i="7"/>
  <c r="AY563" i="7"/>
  <c r="AY564" i="7"/>
  <c r="AY565" i="7"/>
  <c r="AY566" i="7"/>
  <c r="AY567" i="7"/>
  <c r="AY568" i="7"/>
  <c r="AY569" i="7"/>
  <c r="AY570" i="7"/>
  <c r="AY571" i="7"/>
  <c r="AY572" i="7"/>
  <c r="AY573" i="7"/>
  <c r="AY574" i="7"/>
  <c r="AY575" i="7"/>
  <c r="AY576" i="7"/>
  <c r="AY577" i="7"/>
  <c r="AY578" i="7"/>
  <c r="AY579" i="7"/>
  <c r="AY580" i="7"/>
  <c r="AY581" i="7"/>
  <c r="AY582" i="7"/>
  <c r="AY583" i="7"/>
  <c r="AY584" i="7"/>
  <c r="AY585" i="7"/>
  <c r="AY586" i="7"/>
  <c r="AY587" i="7"/>
  <c r="AY588" i="7"/>
  <c r="AY589" i="7"/>
  <c r="AY590" i="7"/>
  <c r="AY591" i="7"/>
  <c r="AY592" i="7"/>
  <c r="AY593" i="7"/>
  <c r="AY594" i="7"/>
  <c r="AY595" i="7"/>
  <c r="AY596" i="7"/>
  <c r="AY597" i="7"/>
  <c r="AY598" i="7"/>
  <c r="AY599" i="7"/>
  <c r="AY600" i="7"/>
  <c r="AY601" i="7"/>
  <c r="AY602" i="7"/>
  <c r="AY603" i="7"/>
  <c r="AY604" i="7"/>
  <c r="AY605" i="7"/>
  <c r="AY606" i="7"/>
  <c r="AY607" i="7"/>
  <c r="AY608" i="7"/>
  <c r="AY609" i="7"/>
  <c r="AY610" i="7"/>
  <c r="AY611" i="7"/>
  <c r="AY612" i="7"/>
  <c r="AY613" i="7"/>
  <c r="AY614" i="7"/>
  <c r="AY615" i="7"/>
  <c r="AY616" i="7"/>
  <c r="AY617" i="7"/>
  <c r="AY618" i="7"/>
  <c r="AY619" i="7"/>
  <c r="AY620" i="7"/>
  <c r="AY621" i="7"/>
  <c r="AY622" i="7"/>
  <c r="AY623" i="7"/>
  <c r="AY624" i="7"/>
  <c r="AY625" i="7"/>
  <c r="AY626" i="7"/>
  <c r="AY627" i="7"/>
  <c r="AY628" i="7"/>
  <c r="AY629" i="7"/>
  <c r="AY630" i="7"/>
  <c r="AY631" i="7"/>
  <c r="AY632" i="7"/>
  <c r="AY633" i="7"/>
  <c r="AY634" i="7"/>
  <c r="AY635" i="7"/>
  <c r="AY636" i="7"/>
  <c r="AY637" i="7"/>
  <c r="AY638" i="7"/>
  <c r="AY639" i="7"/>
  <c r="AY640" i="7"/>
  <c r="AY641" i="7"/>
  <c r="AY642" i="7"/>
  <c r="AY643" i="7"/>
  <c r="AY644" i="7"/>
  <c r="AY645" i="7"/>
  <c r="AY646" i="7"/>
  <c r="AY647" i="7"/>
  <c r="AY648" i="7"/>
  <c r="AY649" i="7"/>
  <c r="AY650" i="7"/>
  <c r="AY651" i="7"/>
  <c r="AY652" i="7"/>
  <c r="AY653" i="7"/>
  <c r="AY654" i="7"/>
  <c r="AY655" i="7"/>
  <c r="AY656" i="7"/>
  <c r="AY657" i="7"/>
  <c r="AY658" i="7"/>
  <c r="AY659" i="7"/>
  <c r="AY660" i="7"/>
  <c r="AY661" i="7"/>
  <c r="AY662" i="7"/>
  <c r="AY663" i="7"/>
  <c r="AY664" i="7"/>
  <c r="AY665" i="7"/>
  <c r="AY666" i="7"/>
  <c r="AY667" i="7"/>
  <c r="AY668" i="7"/>
  <c r="AY669" i="7"/>
  <c r="AY670" i="7"/>
  <c r="AY671" i="7"/>
  <c r="AY672" i="7"/>
  <c r="AY673" i="7"/>
  <c r="AY674" i="7"/>
  <c r="AY675" i="7"/>
  <c r="AY676" i="7"/>
  <c r="AY677" i="7"/>
  <c r="AY678" i="7"/>
  <c r="AY679" i="7"/>
  <c r="AY680" i="7"/>
  <c r="AY681" i="7"/>
  <c r="AY682" i="7"/>
  <c r="AY683" i="7"/>
  <c r="AY684" i="7"/>
  <c r="AY685" i="7"/>
  <c r="AY686" i="7"/>
  <c r="AY687" i="7"/>
  <c r="AY688" i="7"/>
  <c r="AY689" i="7"/>
  <c r="AY690" i="7"/>
  <c r="AY691" i="7"/>
  <c r="AY692" i="7"/>
  <c r="AY693" i="7"/>
  <c r="AY694" i="7"/>
  <c r="AY695" i="7"/>
  <c r="AY696" i="7"/>
  <c r="AY697" i="7"/>
  <c r="AY698" i="7"/>
  <c r="AS167" i="7"/>
  <c r="AS168" i="7"/>
  <c r="AS169" i="7"/>
  <c r="AS170" i="7"/>
  <c r="AS171" i="7"/>
  <c r="AS172" i="7"/>
  <c r="AS173" i="7"/>
  <c r="AS174" i="7"/>
  <c r="AS175" i="7"/>
  <c r="AS176" i="7"/>
  <c r="AS177" i="7"/>
  <c r="AS178" i="7"/>
  <c r="AS179" i="7"/>
  <c r="AS180" i="7"/>
  <c r="AS181" i="7"/>
  <c r="AS182" i="7"/>
  <c r="AS183" i="7"/>
  <c r="AS184" i="7"/>
  <c r="AS185" i="7"/>
  <c r="AS186" i="7"/>
  <c r="AS187" i="7"/>
  <c r="AS188" i="7"/>
  <c r="AS189" i="7"/>
  <c r="AS190" i="7"/>
  <c r="AS191" i="7"/>
  <c r="AS192" i="7"/>
  <c r="AS193" i="7"/>
  <c r="AS194" i="7"/>
  <c r="AS195" i="7"/>
  <c r="AS196" i="7"/>
  <c r="AS197" i="7"/>
  <c r="AS198" i="7"/>
  <c r="AS199" i="7"/>
  <c r="AS200" i="7"/>
  <c r="AS201" i="7"/>
  <c r="AS202" i="7"/>
  <c r="AS203" i="7"/>
  <c r="AS204" i="7"/>
  <c r="AS205" i="7"/>
  <c r="AS206" i="7"/>
  <c r="AS207" i="7"/>
  <c r="AS208" i="7"/>
  <c r="AS209" i="7"/>
  <c r="AS210" i="7"/>
  <c r="AS211" i="7"/>
  <c r="AS212" i="7"/>
  <c r="AS213" i="7"/>
  <c r="AS214" i="7"/>
  <c r="AS215" i="7"/>
  <c r="AS216" i="7"/>
  <c r="AS217" i="7"/>
  <c r="AS218" i="7"/>
  <c r="AS219" i="7"/>
  <c r="AS220" i="7"/>
  <c r="AS221" i="7"/>
  <c r="AS222" i="7"/>
  <c r="AS223" i="7"/>
  <c r="AS224" i="7"/>
  <c r="AS225" i="7"/>
  <c r="AS226" i="7"/>
  <c r="AS227" i="7"/>
  <c r="AS228" i="7"/>
  <c r="AS229" i="7"/>
  <c r="AS230" i="7"/>
  <c r="AS231" i="7"/>
  <c r="AS232" i="7"/>
  <c r="AS233" i="7"/>
  <c r="AS234" i="7"/>
  <c r="AS235" i="7"/>
  <c r="AS236" i="7"/>
  <c r="AS237" i="7"/>
  <c r="AS238" i="7"/>
  <c r="AS239" i="7"/>
  <c r="AS240" i="7"/>
  <c r="AS241" i="7"/>
  <c r="AS242" i="7"/>
  <c r="AS243" i="7"/>
  <c r="AS244" i="7"/>
  <c r="AS245" i="7"/>
  <c r="AS246" i="7"/>
  <c r="AS247" i="7"/>
  <c r="AS248" i="7"/>
  <c r="AS249" i="7"/>
  <c r="AS250" i="7"/>
  <c r="AS251" i="7"/>
  <c r="AS252" i="7"/>
  <c r="AS253" i="7"/>
  <c r="AS254" i="7"/>
  <c r="AS255" i="7"/>
  <c r="AS256" i="7"/>
  <c r="AS257" i="7"/>
  <c r="AS258" i="7"/>
  <c r="AS259" i="7"/>
  <c r="AS260" i="7"/>
  <c r="AS261" i="7"/>
  <c r="AS262" i="7"/>
  <c r="AS263" i="7"/>
  <c r="AS264" i="7"/>
  <c r="AS265" i="7"/>
  <c r="AS266" i="7"/>
  <c r="AS267" i="7"/>
  <c r="AS268" i="7"/>
  <c r="AS269" i="7"/>
  <c r="AS270" i="7"/>
  <c r="AS271" i="7"/>
  <c r="AS272" i="7"/>
  <c r="AS273" i="7"/>
  <c r="AS274" i="7"/>
  <c r="AS275" i="7"/>
  <c r="AS276" i="7"/>
  <c r="AS277" i="7"/>
  <c r="AS278" i="7"/>
  <c r="AS279" i="7"/>
  <c r="AS280" i="7"/>
  <c r="AS281" i="7"/>
  <c r="AS282" i="7"/>
  <c r="AS283" i="7"/>
  <c r="AS284" i="7"/>
  <c r="AS285" i="7"/>
  <c r="AS286" i="7"/>
  <c r="AS287" i="7"/>
  <c r="AS288" i="7"/>
  <c r="AS289" i="7"/>
  <c r="AS290" i="7"/>
  <c r="AS291" i="7"/>
  <c r="AS292" i="7"/>
  <c r="AS293" i="7"/>
  <c r="AS294" i="7"/>
  <c r="AS295" i="7"/>
  <c r="AS296" i="7"/>
  <c r="AS297" i="7"/>
  <c r="AS298" i="7"/>
  <c r="AS299" i="7"/>
  <c r="AS300" i="7"/>
  <c r="AS301" i="7"/>
  <c r="AS302" i="7"/>
  <c r="AS303" i="7"/>
  <c r="AS304" i="7"/>
  <c r="AS305" i="7"/>
  <c r="AS306" i="7"/>
  <c r="AS307" i="7"/>
  <c r="AS308" i="7"/>
  <c r="AS309" i="7"/>
  <c r="AS310" i="7"/>
  <c r="AS311" i="7"/>
  <c r="AS312" i="7"/>
  <c r="AS313" i="7"/>
  <c r="AS314" i="7"/>
  <c r="AS315" i="7"/>
  <c r="AS316" i="7"/>
  <c r="AS317" i="7"/>
  <c r="AS318" i="7"/>
  <c r="AS319" i="7"/>
  <c r="AS320" i="7"/>
  <c r="AS321" i="7"/>
  <c r="AS322" i="7"/>
  <c r="AS323" i="7"/>
  <c r="AS324" i="7"/>
  <c r="AS325" i="7"/>
  <c r="AS326" i="7"/>
  <c r="AS327" i="7"/>
  <c r="AS328" i="7"/>
  <c r="AS329" i="7"/>
  <c r="AS330" i="7"/>
  <c r="AS331" i="7"/>
  <c r="AS332" i="7"/>
  <c r="AS333" i="7"/>
  <c r="AS334" i="7"/>
  <c r="AS335" i="7"/>
  <c r="AS336" i="7"/>
  <c r="AS337" i="7"/>
  <c r="AS338" i="7"/>
  <c r="AS339" i="7"/>
  <c r="AS340" i="7"/>
  <c r="AS341" i="7"/>
  <c r="AS342" i="7"/>
  <c r="AS343" i="7"/>
  <c r="AS344" i="7"/>
  <c r="AS345" i="7"/>
  <c r="AS346" i="7"/>
  <c r="AS347" i="7"/>
  <c r="AS348" i="7"/>
  <c r="AS349" i="7"/>
  <c r="AS350" i="7"/>
  <c r="AS351" i="7"/>
  <c r="AS352" i="7"/>
  <c r="AS353" i="7"/>
  <c r="AS354" i="7"/>
  <c r="AS355" i="7"/>
  <c r="AS356" i="7"/>
  <c r="AS357" i="7"/>
  <c r="AS358" i="7"/>
  <c r="AS359" i="7"/>
  <c r="AS360" i="7"/>
  <c r="AS361" i="7"/>
  <c r="AS362" i="7"/>
  <c r="AS363" i="7"/>
  <c r="AS364" i="7"/>
  <c r="AS365" i="7"/>
  <c r="AS366" i="7"/>
  <c r="AS367" i="7"/>
  <c r="AS368" i="7"/>
  <c r="AS369" i="7"/>
  <c r="AS370" i="7"/>
  <c r="AS371" i="7"/>
  <c r="AS372" i="7"/>
  <c r="AS373" i="7"/>
  <c r="AS374" i="7"/>
  <c r="AS375" i="7"/>
  <c r="AS376" i="7"/>
  <c r="AS377" i="7"/>
  <c r="AS378" i="7"/>
  <c r="AS379" i="7"/>
  <c r="AS380" i="7"/>
  <c r="AS381" i="7"/>
  <c r="AS382" i="7"/>
  <c r="AS383" i="7"/>
  <c r="AS384" i="7"/>
  <c r="AS385" i="7"/>
  <c r="AS386" i="7"/>
  <c r="AS387" i="7"/>
  <c r="AS388" i="7"/>
  <c r="AS389" i="7"/>
  <c r="AS390" i="7"/>
  <c r="AS391" i="7"/>
  <c r="AS392" i="7"/>
  <c r="AS393" i="7"/>
  <c r="AS394" i="7"/>
  <c r="AS395" i="7"/>
  <c r="AS396" i="7"/>
  <c r="AS397" i="7"/>
  <c r="AS398" i="7"/>
  <c r="AS399" i="7"/>
  <c r="AS400" i="7"/>
  <c r="AS401" i="7"/>
  <c r="AS402" i="7"/>
  <c r="AS403" i="7"/>
  <c r="AS404" i="7"/>
  <c r="AS405" i="7"/>
  <c r="AS406" i="7"/>
  <c r="AS407" i="7"/>
  <c r="AS408" i="7"/>
  <c r="AS409" i="7"/>
  <c r="AS410" i="7"/>
  <c r="AS411" i="7"/>
  <c r="AS412" i="7"/>
  <c r="AS413" i="7"/>
  <c r="AS414" i="7"/>
  <c r="AS415" i="7"/>
  <c r="AS416" i="7"/>
  <c r="AS417" i="7"/>
  <c r="AS418" i="7"/>
  <c r="AS419" i="7"/>
  <c r="AS420" i="7"/>
  <c r="AS421" i="7"/>
  <c r="AS422" i="7"/>
  <c r="AS423" i="7"/>
  <c r="AS424" i="7"/>
  <c r="AS425" i="7"/>
  <c r="AS426" i="7"/>
  <c r="AS427" i="7"/>
  <c r="AS428" i="7"/>
  <c r="AS429" i="7"/>
  <c r="AS430" i="7"/>
  <c r="AS431" i="7"/>
  <c r="AS432" i="7"/>
  <c r="AS433" i="7"/>
  <c r="AS434" i="7"/>
  <c r="AS435" i="7"/>
  <c r="AS436" i="7"/>
  <c r="AS437" i="7"/>
  <c r="AS438" i="7"/>
  <c r="AS439" i="7"/>
  <c r="AS440" i="7"/>
  <c r="AS441" i="7"/>
  <c r="AS442" i="7"/>
  <c r="AS443" i="7"/>
  <c r="AS444" i="7"/>
  <c r="AS445" i="7"/>
  <c r="AS446" i="7"/>
  <c r="AS447" i="7"/>
  <c r="AS448" i="7"/>
  <c r="AS449" i="7"/>
  <c r="AS450" i="7"/>
  <c r="AS451" i="7"/>
  <c r="AS452" i="7"/>
  <c r="AS453" i="7"/>
  <c r="AS454" i="7"/>
  <c r="AS455" i="7"/>
  <c r="AS456" i="7"/>
  <c r="AS457" i="7"/>
  <c r="AS458" i="7"/>
  <c r="AS459" i="7"/>
  <c r="AS460" i="7"/>
  <c r="AS461" i="7"/>
  <c r="AS462" i="7"/>
  <c r="AS463" i="7"/>
  <c r="AS464" i="7"/>
  <c r="AS465" i="7"/>
  <c r="AS466" i="7"/>
  <c r="AS467" i="7"/>
  <c r="AS468" i="7"/>
  <c r="AS469" i="7"/>
  <c r="AS470" i="7"/>
  <c r="AS471" i="7"/>
  <c r="AS472" i="7"/>
  <c r="AS473" i="7"/>
  <c r="AS474" i="7"/>
  <c r="AS475" i="7"/>
  <c r="AS476" i="7"/>
  <c r="AS477" i="7"/>
  <c r="AS478" i="7"/>
  <c r="AS479" i="7"/>
  <c r="AS480" i="7"/>
  <c r="AS481" i="7"/>
  <c r="AS482" i="7"/>
  <c r="AS483" i="7"/>
  <c r="AS484" i="7"/>
  <c r="AS485" i="7"/>
  <c r="AS486" i="7"/>
  <c r="AS487" i="7"/>
  <c r="AS488" i="7"/>
  <c r="AS489" i="7"/>
  <c r="AS490" i="7"/>
  <c r="AS491" i="7"/>
  <c r="AS492" i="7"/>
  <c r="AS493" i="7"/>
  <c r="AS494" i="7"/>
  <c r="AS495" i="7"/>
  <c r="AS496" i="7"/>
  <c r="AS497" i="7"/>
  <c r="AS498" i="7"/>
  <c r="AS499" i="7"/>
  <c r="AS500" i="7"/>
  <c r="AS501" i="7"/>
  <c r="AS502" i="7"/>
  <c r="AS503" i="7"/>
  <c r="AS504" i="7"/>
  <c r="AS505" i="7"/>
  <c r="AS506" i="7"/>
  <c r="AS507" i="7"/>
  <c r="AS508" i="7"/>
  <c r="AS509" i="7"/>
  <c r="AS510" i="7"/>
  <c r="AS511" i="7"/>
  <c r="AS512" i="7"/>
  <c r="AS513" i="7"/>
  <c r="AS514" i="7"/>
  <c r="AS515" i="7"/>
  <c r="AS516" i="7"/>
  <c r="AS517" i="7"/>
  <c r="AS518" i="7"/>
  <c r="AS519" i="7"/>
  <c r="AS520" i="7"/>
  <c r="AS521" i="7"/>
  <c r="AS522" i="7"/>
  <c r="AS523" i="7"/>
  <c r="AS524" i="7"/>
  <c r="AS525" i="7"/>
  <c r="AS526" i="7"/>
  <c r="AS527" i="7"/>
  <c r="AS528" i="7"/>
  <c r="AS529" i="7"/>
  <c r="AS530" i="7"/>
  <c r="AS531" i="7"/>
  <c r="AS532" i="7"/>
  <c r="AS533" i="7"/>
  <c r="AS534" i="7"/>
  <c r="AS535" i="7"/>
  <c r="AS536" i="7"/>
  <c r="AS537" i="7"/>
  <c r="AS538" i="7"/>
  <c r="AS539" i="7"/>
  <c r="AS540" i="7"/>
  <c r="AS541" i="7"/>
  <c r="AS542" i="7"/>
  <c r="AS543" i="7"/>
  <c r="AS544" i="7"/>
  <c r="AS545" i="7"/>
  <c r="AS546" i="7"/>
  <c r="AS547" i="7"/>
  <c r="AS548" i="7"/>
  <c r="AS549" i="7"/>
  <c r="AS550" i="7"/>
  <c r="AS551" i="7"/>
  <c r="AS552" i="7"/>
  <c r="AS553" i="7"/>
  <c r="AS554" i="7"/>
  <c r="AS555" i="7"/>
  <c r="AS556" i="7"/>
  <c r="AS557" i="7"/>
  <c r="AS558" i="7"/>
  <c r="AS559" i="7"/>
  <c r="AS560" i="7"/>
  <c r="AS561" i="7"/>
  <c r="AS562" i="7"/>
  <c r="AS563" i="7"/>
  <c r="AS564" i="7"/>
  <c r="AS565" i="7"/>
  <c r="AS566" i="7"/>
  <c r="AS567" i="7"/>
  <c r="AS568" i="7"/>
  <c r="AS569" i="7"/>
  <c r="AS570" i="7"/>
  <c r="AS571" i="7"/>
  <c r="AS572" i="7"/>
  <c r="AS573" i="7"/>
  <c r="AS574" i="7"/>
  <c r="AS575" i="7"/>
  <c r="AS576" i="7"/>
  <c r="AS577" i="7"/>
  <c r="AS578" i="7"/>
  <c r="AS579" i="7"/>
  <c r="AS580" i="7"/>
  <c r="AS581" i="7"/>
  <c r="AS582" i="7"/>
  <c r="AS583" i="7"/>
  <c r="AS584" i="7"/>
  <c r="AS585" i="7"/>
  <c r="AS586" i="7"/>
  <c r="AS587" i="7"/>
  <c r="AS588" i="7"/>
  <c r="AS589" i="7"/>
  <c r="AS590" i="7"/>
  <c r="AS591" i="7"/>
  <c r="AS592" i="7"/>
  <c r="AS593" i="7"/>
  <c r="AS594" i="7"/>
  <c r="AS595" i="7"/>
  <c r="AS596" i="7"/>
  <c r="AS597" i="7"/>
  <c r="AS598" i="7"/>
  <c r="AS599" i="7"/>
  <c r="AS600" i="7"/>
  <c r="AS601" i="7"/>
  <c r="AS602" i="7"/>
  <c r="AS603" i="7"/>
  <c r="AS604" i="7"/>
  <c r="AS605" i="7"/>
  <c r="AS606" i="7"/>
  <c r="AS607" i="7"/>
  <c r="AS608" i="7"/>
  <c r="AS609" i="7"/>
  <c r="AS610" i="7"/>
  <c r="AS611" i="7"/>
  <c r="AS612" i="7"/>
  <c r="AS613" i="7"/>
  <c r="AS614" i="7"/>
  <c r="AS615" i="7"/>
  <c r="AS616" i="7"/>
  <c r="AS617" i="7"/>
  <c r="AS618" i="7"/>
  <c r="AS619" i="7"/>
  <c r="AS620" i="7"/>
  <c r="AS621" i="7"/>
  <c r="AS622" i="7"/>
  <c r="AS623" i="7"/>
  <c r="AS624" i="7"/>
  <c r="AS625" i="7"/>
  <c r="AS626" i="7"/>
  <c r="AS627" i="7"/>
  <c r="AS628" i="7"/>
  <c r="AS629" i="7"/>
  <c r="AS630" i="7"/>
  <c r="AS631" i="7"/>
  <c r="AS632" i="7"/>
  <c r="AS633" i="7"/>
  <c r="AS634" i="7"/>
  <c r="AS635" i="7"/>
  <c r="AS636" i="7"/>
  <c r="AS637" i="7"/>
  <c r="AS638" i="7"/>
  <c r="AS639" i="7"/>
  <c r="AS640" i="7"/>
  <c r="AS641" i="7"/>
  <c r="AS642" i="7"/>
  <c r="AS643" i="7"/>
  <c r="AS644" i="7"/>
  <c r="AS645" i="7"/>
  <c r="AS646" i="7"/>
  <c r="AS647" i="7"/>
  <c r="AS648" i="7"/>
  <c r="AS649" i="7"/>
  <c r="AS650" i="7"/>
  <c r="AS651" i="7"/>
  <c r="AS652" i="7"/>
  <c r="AS653" i="7"/>
  <c r="AS654" i="7"/>
  <c r="AS655" i="7"/>
  <c r="AS656" i="7"/>
  <c r="AS657" i="7"/>
  <c r="AS658" i="7"/>
  <c r="AS659" i="7"/>
  <c r="AS660" i="7"/>
  <c r="AS661" i="7"/>
  <c r="AS662" i="7"/>
  <c r="AS663" i="7"/>
  <c r="AS664" i="7"/>
  <c r="AS665" i="7"/>
  <c r="AS666" i="7"/>
  <c r="AS667" i="7"/>
  <c r="AS668" i="7"/>
  <c r="AS669" i="7"/>
  <c r="AS670" i="7"/>
  <c r="AS671" i="7"/>
  <c r="AS672" i="7"/>
  <c r="AS673" i="7"/>
  <c r="AS674" i="7"/>
  <c r="AS675" i="7"/>
  <c r="AS676" i="7"/>
  <c r="AS677" i="7"/>
  <c r="AS678" i="7"/>
  <c r="AS679" i="7"/>
  <c r="AS680" i="7"/>
  <c r="AS681" i="7"/>
  <c r="AS682" i="7"/>
  <c r="AS683" i="7"/>
  <c r="AS684" i="7"/>
  <c r="AS685" i="7"/>
  <c r="AS686" i="7"/>
  <c r="AS687" i="7"/>
  <c r="AS688" i="7"/>
  <c r="AS689" i="7"/>
  <c r="AS690" i="7"/>
  <c r="AS691" i="7"/>
  <c r="AS692" i="7"/>
  <c r="AS693" i="7"/>
  <c r="AS694" i="7"/>
  <c r="AS695" i="7"/>
  <c r="AS696" i="7"/>
  <c r="AS697" i="7"/>
  <c r="AS698" i="7"/>
  <c r="AM167" i="7"/>
  <c r="AM168" i="7"/>
  <c r="AM169" i="7"/>
  <c r="AM170" i="7"/>
  <c r="AM171" i="7"/>
  <c r="AM172" i="7"/>
  <c r="AM173" i="7"/>
  <c r="AM174" i="7"/>
  <c r="AM175" i="7"/>
  <c r="AM176" i="7"/>
  <c r="AM177" i="7"/>
  <c r="AM178" i="7"/>
  <c r="AM179" i="7"/>
  <c r="AM180" i="7"/>
  <c r="AM181" i="7"/>
  <c r="AM182" i="7"/>
  <c r="AM183" i="7"/>
  <c r="AM184" i="7"/>
  <c r="AM185" i="7"/>
  <c r="AM186" i="7"/>
  <c r="AM187" i="7"/>
  <c r="AM188" i="7"/>
  <c r="AM189" i="7"/>
  <c r="AM190" i="7"/>
  <c r="AM191" i="7"/>
  <c r="AM192" i="7"/>
  <c r="AM193" i="7"/>
  <c r="AM194" i="7"/>
  <c r="AM195" i="7"/>
  <c r="AM196" i="7"/>
  <c r="AM197" i="7"/>
  <c r="AM198" i="7"/>
  <c r="AM199" i="7"/>
  <c r="AM200" i="7"/>
  <c r="AM201" i="7"/>
  <c r="AM202" i="7"/>
  <c r="AM203" i="7"/>
  <c r="AM204" i="7"/>
  <c r="AM205" i="7"/>
  <c r="AM206" i="7"/>
  <c r="AM207" i="7"/>
  <c r="AM208" i="7"/>
  <c r="AM209" i="7"/>
  <c r="AM210" i="7"/>
  <c r="AM211" i="7"/>
  <c r="AM212" i="7"/>
  <c r="AM213" i="7"/>
  <c r="AM214" i="7"/>
  <c r="AM215" i="7"/>
  <c r="AM216" i="7"/>
  <c r="AM217" i="7"/>
  <c r="AM218" i="7"/>
  <c r="AM219" i="7"/>
  <c r="AM220" i="7"/>
  <c r="AM221" i="7"/>
  <c r="AM222" i="7"/>
  <c r="AM223" i="7"/>
  <c r="AM224" i="7"/>
  <c r="AM225" i="7"/>
  <c r="AM226" i="7"/>
  <c r="AM227" i="7"/>
  <c r="AM228" i="7"/>
  <c r="AM229" i="7"/>
  <c r="AM230" i="7"/>
  <c r="AM231" i="7"/>
  <c r="AM232" i="7"/>
  <c r="AM233" i="7"/>
  <c r="AM234" i="7"/>
  <c r="AM235" i="7"/>
  <c r="AM236" i="7"/>
  <c r="AM237" i="7"/>
  <c r="AM238" i="7"/>
  <c r="AM239" i="7"/>
  <c r="AM240" i="7"/>
  <c r="AM241" i="7"/>
  <c r="AM242" i="7"/>
  <c r="AM243" i="7"/>
  <c r="AM244" i="7"/>
  <c r="AM245" i="7"/>
  <c r="AM246" i="7"/>
  <c r="AM247" i="7"/>
  <c r="AM248" i="7"/>
  <c r="AM249" i="7"/>
  <c r="AM250" i="7"/>
  <c r="AM251" i="7"/>
  <c r="AM252" i="7"/>
  <c r="AM253" i="7"/>
  <c r="AM254" i="7"/>
  <c r="AM255" i="7"/>
  <c r="AM256" i="7"/>
  <c r="AM257" i="7"/>
  <c r="AM258" i="7"/>
  <c r="AM259" i="7"/>
  <c r="AM260" i="7"/>
  <c r="AM261" i="7"/>
  <c r="AM262" i="7"/>
  <c r="AM263" i="7"/>
  <c r="AM264" i="7"/>
  <c r="AM265" i="7"/>
  <c r="AM266" i="7"/>
  <c r="AM267" i="7"/>
  <c r="AM268" i="7"/>
  <c r="AM269" i="7"/>
  <c r="AM270" i="7"/>
  <c r="AM271" i="7"/>
  <c r="AM272" i="7"/>
  <c r="AM273" i="7"/>
  <c r="AM274" i="7"/>
  <c r="AM275" i="7"/>
  <c r="AM276" i="7"/>
  <c r="AM277" i="7"/>
  <c r="AM278" i="7"/>
  <c r="AM279" i="7"/>
  <c r="AM280" i="7"/>
  <c r="AM281" i="7"/>
  <c r="AM282" i="7"/>
  <c r="AM283" i="7"/>
  <c r="AM284" i="7"/>
  <c r="AM285" i="7"/>
  <c r="AM286" i="7"/>
  <c r="AM287" i="7"/>
  <c r="AM288" i="7"/>
  <c r="AM289" i="7"/>
  <c r="AM290" i="7"/>
  <c r="AM291" i="7"/>
  <c r="AM292" i="7"/>
  <c r="AM293" i="7"/>
  <c r="AM294" i="7"/>
  <c r="AM295" i="7"/>
  <c r="AM296" i="7"/>
  <c r="AM297" i="7"/>
  <c r="AM298" i="7"/>
  <c r="AM299" i="7"/>
  <c r="AM300" i="7"/>
  <c r="AM301" i="7"/>
  <c r="AM302" i="7"/>
  <c r="AM303" i="7"/>
  <c r="AM304" i="7"/>
  <c r="AM305" i="7"/>
  <c r="AM306" i="7"/>
  <c r="AM307" i="7"/>
  <c r="AM308" i="7"/>
  <c r="AM309" i="7"/>
  <c r="AM310" i="7"/>
  <c r="AM311" i="7"/>
  <c r="AM312" i="7"/>
  <c r="AM313" i="7"/>
  <c r="AM314" i="7"/>
  <c r="AM315" i="7"/>
  <c r="AM316" i="7"/>
  <c r="AM317" i="7"/>
  <c r="AM318" i="7"/>
  <c r="AM319" i="7"/>
  <c r="AM320" i="7"/>
  <c r="AM321" i="7"/>
  <c r="AM322" i="7"/>
  <c r="AM323" i="7"/>
  <c r="AM324" i="7"/>
  <c r="AM325" i="7"/>
  <c r="AM326" i="7"/>
  <c r="AM327" i="7"/>
  <c r="AM328" i="7"/>
  <c r="AM329" i="7"/>
  <c r="AM330" i="7"/>
  <c r="AM331" i="7"/>
  <c r="AM332" i="7"/>
  <c r="AM333" i="7"/>
  <c r="AM334" i="7"/>
  <c r="AM335" i="7"/>
  <c r="AM336" i="7"/>
  <c r="AM337" i="7"/>
  <c r="AM338" i="7"/>
  <c r="AM339" i="7"/>
  <c r="AM340" i="7"/>
  <c r="AM341" i="7"/>
  <c r="AM342" i="7"/>
  <c r="AM343" i="7"/>
  <c r="AM344" i="7"/>
  <c r="AM345" i="7"/>
  <c r="AM346" i="7"/>
  <c r="AM347" i="7"/>
  <c r="AM348" i="7"/>
  <c r="AM349" i="7"/>
  <c r="AM350" i="7"/>
  <c r="AM351" i="7"/>
  <c r="AM352" i="7"/>
  <c r="AM353" i="7"/>
  <c r="AM354" i="7"/>
  <c r="AM355" i="7"/>
  <c r="AM356" i="7"/>
  <c r="AM357" i="7"/>
  <c r="AM358" i="7"/>
  <c r="AM359" i="7"/>
  <c r="AM360" i="7"/>
  <c r="AM361" i="7"/>
  <c r="AM362" i="7"/>
  <c r="AM363" i="7"/>
  <c r="AM364" i="7"/>
  <c r="AM365" i="7"/>
  <c r="AM366" i="7"/>
  <c r="AM367" i="7"/>
  <c r="AM368" i="7"/>
  <c r="AM369" i="7"/>
  <c r="AM370" i="7"/>
  <c r="AM371" i="7"/>
  <c r="AM372" i="7"/>
  <c r="AM373" i="7"/>
  <c r="AM374" i="7"/>
  <c r="AM375" i="7"/>
  <c r="AM376" i="7"/>
  <c r="AM377" i="7"/>
  <c r="AM378" i="7"/>
  <c r="AM379" i="7"/>
  <c r="AM380" i="7"/>
  <c r="AM381" i="7"/>
  <c r="AM382" i="7"/>
  <c r="AM383" i="7"/>
  <c r="AM384" i="7"/>
  <c r="AM385" i="7"/>
  <c r="AM386" i="7"/>
  <c r="AM387" i="7"/>
  <c r="AM388" i="7"/>
  <c r="AM389" i="7"/>
  <c r="AM390" i="7"/>
  <c r="AM391" i="7"/>
  <c r="AM392" i="7"/>
  <c r="AM393" i="7"/>
  <c r="AM394" i="7"/>
  <c r="AM395" i="7"/>
  <c r="AM396" i="7"/>
  <c r="AM397" i="7"/>
  <c r="AM398" i="7"/>
  <c r="AM399" i="7"/>
  <c r="AM400" i="7"/>
  <c r="AM401" i="7"/>
  <c r="AM402" i="7"/>
  <c r="AM403" i="7"/>
  <c r="AM404" i="7"/>
  <c r="AM405" i="7"/>
  <c r="AM406" i="7"/>
  <c r="AM407" i="7"/>
  <c r="AM408" i="7"/>
  <c r="AM409" i="7"/>
  <c r="AM410" i="7"/>
  <c r="AM411" i="7"/>
  <c r="AM412" i="7"/>
  <c r="AM413" i="7"/>
  <c r="AM414" i="7"/>
  <c r="AM415" i="7"/>
  <c r="AM416" i="7"/>
  <c r="AM417" i="7"/>
  <c r="AM418" i="7"/>
  <c r="AM419" i="7"/>
  <c r="AM420" i="7"/>
  <c r="AM421" i="7"/>
  <c r="AM422" i="7"/>
  <c r="AM423" i="7"/>
  <c r="AM424" i="7"/>
  <c r="AM425" i="7"/>
  <c r="AM426" i="7"/>
  <c r="AM427" i="7"/>
  <c r="AM428" i="7"/>
  <c r="AM429" i="7"/>
  <c r="AM430" i="7"/>
  <c r="AM431" i="7"/>
  <c r="AM432" i="7"/>
  <c r="AM433" i="7"/>
  <c r="AM434" i="7"/>
  <c r="AM435" i="7"/>
  <c r="AM436" i="7"/>
  <c r="AM437" i="7"/>
  <c r="AM438" i="7"/>
  <c r="AM439" i="7"/>
  <c r="AM440" i="7"/>
  <c r="AM441" i="7"/>
  <c r="AM442" i="7"/>
  <c r="AM443" i="7"/>
  <c r="AM444" i="7"/>
  <c r="AM445" i="7"/>
  <c r="AM446" i="7"/>
  <c r="AM447" i="7"/>
  <c r="AM448" i="7"/>
  <c r="AM449" i="7"/>
  <c r="AM450" i="7"/>
  <c r="AM451" i="7"/>
  <c r="AM452" i="7"/>
  <c r="AM453" i="7"/>
  <c r="AM454" i="7"/>
  <c r="AM455" i="7"/>
  <c r="AM456" i="7"/>
  <c r="AM457" i="7"/>
  <c r="AM458" i="7"/>
  <c r="AM459" i="7"/>
  <c r="AM460" i="7"/>
  <c r="AM461" i="7"/>
  <c r="AM462" i="7"/>
  <c r="AM463" i="7"/>
  <c r="AM464" i="7"/>
  <c r="AM465" i="7"/>
  <c r="AM466" i="7"/>
  <c r="AM467" i="7"/>
  <c r="AM468" i="7"/>
  <c r="AM469" i="7"/>
  <c r="AM470" i="7"/>
  <c r="AM471" i="7"/>
  <c r="AM472" i="7"/>
  <c r="AM473" i="7"/>
  <c r="AM474" i="7"/>
  <c r="AM475" i="7"/>
  <c r="AM476" i="7"/>
  <c r="AM477" i="7"/>
  <c r="AM478" i="7"/>
  <c r="AM479" i="7"/>
  <c r="AM480" i="7"/>
  <c r="AM481" i="7"/>
  <c r="AM482" i="7"/>
  <c r="AM483" i="7"/>
  <c r="AM484" i="7"/>
  <c r="AM485" i="7"/>
  <c r="AM486" i="7"/>
  <c r="AM487" i="7"/>
  <c r="AM488" i="7"/>
  <c r="AM489" i="7"/>
  <c r="AM490" i="7"/>
  <c r="AM491" i="7"/>
  <c r="AM492" i="7"/>
  <c r="AM493" i="7"/>
  <c r="AM494" i="7"/>
  <c r="AM495" i="7"/>
  <c r="AM496" i="7"/>
  <c r="AM497" i="7"/>
  <c r="AM498" i="7"/>
  <c r="AM499" i="7"/>
  <c r="AM500" i="7"/>
  <c r="AM501" i="7"/>
  <c r="AM502" i="7"/>
  <c r="AM503" i="7"/>
  <c r="AM504" i="7"/>
  <c r="AM505" i="7"/>
  <c r="AM506" i="7"/>
  <c r="AM507" i="7"/>
  <c r="AM508" i="7"/>
  <c r="AM509" i="7"/>
  <c r="AM510" i="7"/>
  <c r="AM511" i="7"/>
  <c r="AM512" i="7"/>
  <c r="AM513" i="7"/>
  <c r="AM514" i="7"/>
  <c r="AM515" i="7"/>
  <c r="AM516" i="7"/>
  <c r="AM517" i="7"/>
  <c r="AM518" i="7"/>
  <c r="AM519" i="7"/>
  <c r="AM520" i="7"/>
  <c r="AM521" i="7"/>
  <c r="AM522" i="7"/>
  <c r="AM523" i="7"/>
  <c r="AM524" i="7"/>
  <c r="AM525" i="7"/>
  <c r="AM526" i="7"/>
  <c r="AM527" i="7"/>
  <c r="AM528" i="7"/>
  <c r="AM529" i="7"/>
  <c r="AM530" i="7"/>
  <c r="AM531" i="7"/>
  <c r="AM532" i="7"/>
  <c r="AM533" i="7"/>
  <c r="AM534" i="7"/>
  <c r="AM535" i="7"/>
  <c r="AM536" i="7"/>
  <c r="AM537" i="7"/>
  <c r="AM538" i="7"/>
  <c r="AM539" i="7"/>
  <c r="AM540" i="7"/>
  <c r="AM541" i="7"/>
  <c r="AM542" i="7"/>
  <c r="AM543" i="7"/>
  <c r="AM544" i="7"/>
  <c r="AM545" i="7"/>
  <c r="AM546" i="7"/>
  <c r="AM547" i="7"/>
  <c r="AM548" i="7"/>
  <c r="AM549" i="7"/>
  <c r="AM550" i="7"/>
  <c r="AM551" i="7"/>
  <c r="AM552" i="7"/>
  <c r="AM553" i="7"/>
  <c r="AM554" i="7"/>
  <c r="AM555" i="7"/>
  <c r="AM556" i="7"/>
  <c r="AM557" i="7"/>
  <c r="AM558" i="7"/>
  <c r="AM559" i="7"/>
  <c r="AM560" i="7"/>
  <c r="AM561" i="7"/>
  <c r="AM562" i="7"/>
  <c r="AM563" i="7"/>
  <c r="AM564" i="7"/>
  <c r="AM565" i="7"/>
  <c r="AM566" i="7"/>
  <c r="AM567" i="7"/>
  <c r="AM568" i="7"/>
  <c r="AM569" i="7"/>
  <c r="AM570" i="7"/>
  <c r="AM571" i="7"/>
  <c r="AM572" i="7"/>
  <c r="AM573" i="7"/>
  <c r="AM574" i="7"/>
  <c r="AM575" i="7"/>
  <c r="AM576" i="7"/>
  <c r="AM577" i="7"/>
  <c r="AM578" i="7"/>
  <c r="AM579" i="7"/>
  <c r="AM580" i="7"/>
  <c r="AM581" i="7"/>
  <c r="AM582" i="7"/>
  <c r="AM583" i="7"/>
  <c r="AM584" i="7"/>
  <c r="AM585" i="7"/>
  <c r="AM586" i="7"/>
  <c r="AM587" i="7"/>
  <c r="AM588" i="7"/>
  <c r="AM589" i="7"/>
  <c r="AM590" i="7"/>
  <c r="AM591" i="7"/>
  <c r="AM592" i="7"/>
  <c r="AM593" i="7"/>
  <c r="AM594" i="7"/>
  <c r="AM595" i="7"/>
  <c r="AM596" i="7"/>
  <c r="AM597" i="7"/>
  <c r="AM598" i="7"/>
  <c r="AM599" i="7"/>
  <c r="AM600" i="7"/>
  <c r="AM601" i="7"/>
  <c r="AM602" i="7"/>
  <c r="AM603" i="7"/>
  <c r="AM604" i="7"/>
  <c r="AM605" i="7"/>
  <c r="AM606" i="7"/>
  <c r="AM607" i="7"/>
  <c r="AM608" i="7"/>
  <c r="AM609" i="7"/>
  <c r="AM610" i="7"/>
  <c r="AM611" i="7"/>
  <c r="AM612" i="7"/>
  <c r="AM613" i="7"/>
  <c r="AM614" i="7"/>
  <c r="AM615" i="7"/>
  <c r="AM616" i="7"/>
  <c r="AM617" i="7"/>
  <c r="AM618" i="7"/>
  <c r="AM619" i="7"/>
  <c r="AM620" i="7"/>
  <c r="AM621" i="7"/>
  <c r="AM622" i="7"/>
  <c r="AM623" i="7"/>
  <c r="AM624" i="7"/>
  <c r="AM625" i="7"/>
  <c r="AM626" i="7"/>
  <c r="AM627" i="7"/>
  <c r="AM628" i="7"/>
  <c r="AM629" i="7"/>
  <c r="AM630" i="7"/>
  <c r="AM631" i="7"/>
  <c r="AM632" i="7"/>
  <c r="AM633" i="7"/>
  <c r="AM634" i="7"/>
  <c r="AM635" i="7"/>
  <c r="AM636" i="7"/>
  <c r="AM637" i="7"/>
  <c r="AM638" i="7"/>
  <c r="AM639" i="7"/>
  <c r="AM640" i="7"/>
  <c r="AM641" i="7"/>
  <c r="AM642" i="7"/>
  <c r="AM643" i="7"/>
  <c r="AM644" i="7"/>
  <c r="AM645" i="7"/>
  <c r="AM646" i="7"/>
  <c r="AM647" i="7"/>
  <c r="AM648" i="7"/>
  <c r="AM649" i="7"/>
  <c r="AM650" i="7"/>
  <c r="AM651" i="7"/>
  <c r="AM652" i="7"/>
  <c r="AM653" i="7"/>
  <c r="AM654" i="7"/>
  <c r="AM655" i="7"/>
  <c r="AM656" i="7"/>
  <c r="AM657" i="7"/>
  <c r="AM658" i="7"/>
  <c r="AM659" i="7"/>
  <c r="AM660" i="7"/>
  <c r="AM661" i="7"/>
  <c r="AM662" i="7"/>
  <c r="AM663" i="7"/>
  <c r="AM664" i="7"/>
  <c r="AM665" i="7"/>
  <c r="AM666" i="7"/>
  <c r="AM667" i="7"/>
  <c r="AM668" i="7"/>
  <c r="AM669" i="7"/>
  <c r="AM670" i="7"/>
  <c r="AM671" i="7"/>
  <c r="AM672" i="7"/>
  <c r="AM673" i="7"/>
  <c r="AM674" i="7"/>
  <c r="AM675" i="7"/>
  <c r="AM676" i="7"/>
  <c r="AM677" i="7"/>
  <c r="AM678" i="7"/>
  <c r="AM679" i="7"/>
  <c r="AM680" i="7"/>
  <c r="AM681" i="7"/>
  <c r="AM682" i="7"/>
  <c r="AM683" i="7"/>
  <c r="AM684" i="7"/>
  <c r="AM685" i="7"/>
  <c r="AM686" i="7"/>
  <c r="AM687" i="7"/>
  <c r="AM688" i="7"/>
  <c r="AM689" i="7"/>
  <c r="AM690" i="7"/>
  <c r="AM691" i="7"/>
  <c r="AM692" i="7"/>
  <c r="AM693" i="7"/>
  <c r="AM694" i="7"/>
  <c r="AM695" i="7"/>
  <c r="AM696" i="7"/>
  <c r="AM697" i="7"/>
  <c r="AM698" i="7"/>
  <c r="AG167" i="7"/>
  <c r="AG168" i="7"/>
  <c r="AG169" i="7"/>
  <c r="AG170" i="7"/>
  <c r="AG171" i="7"/>
  <c r="AG172" i="7"/>
  <c r="AG173" i="7"/>
  <c r="AG174" i="7"/>
  <c r="AG175" i="7"/>
  <c r="AG176" i="7"/>
  <c r="AG177" i="7"/>
  <c r="AG178" i="7"/>
  <c r="AG179" i="7"/>
  <c r="AG180" i="7"/>
  <c r="AG181" i="7"/>
  <c r="AG182" i="7"/>
  <c r="AG183" i="7"/>
  <c r="AG184" i="7"/>
  <c r="AG185" i="7"/>
  <c r="AG186" i="7"/>
  <c r="AG187" i="7"/>
  <c r="AG188" i="7"/>
  <c r="AG189" i="7"/>
  <c r="AG190" i="7"/>
  <c r="AG191" i="7"/>
  <c r="AG192" i="7"/>
  <c r="AG193" i="7"/>
  <c r="AG194" i="7"/>
  <c r="AG195" i="7"/>
  <c r="AG196" i="7"/>
  <c r="AG197" i="7"/>
  <c r="AG198" i="7"/>
  <c r="AG199" i="7"/>
  <c r="AG200" i="7"/>
  <c r="AG201" i="7"/>
  <c r="AG202" i="7"/>
  <c r="AG203" i="7"/>
  <c r="AG204" i="7"/>
  <c r="AG205" i="7"/>
  <c r="AG206" i="7"/>
  <c r="AG207" i="7"/>
  <c r="AG208" i="7"/>
  <c r="AG209" i="7"/>
  <c r="AG210" i="7"/>
  <c r="AG211" i="7"/>
  <c r="AG212" i="7"/>
  <c r="AG213" i="7"/>
  <c r="AG214" i="7"/>
  <c r="AG215" i="7"/>
  <c r="AG216" i="7"/>
  <c r="AG217" i="7"/>
  <c r="AG218" i="7"/>
  <c r="AG219" i="7"/>
  <c r="AG220" i="7"/>
  <c r="AG221" i="7"/>
  <c r="AG222" i="7"/>
  <c r="AG223" i="7"/>
  <c r="AG224" i="7"/>
  <c r="AG225" i="7"/>
  <c r="AG226" i="7"/>
  <c r="AG227" i="7"/>
  <c r="AG228" i="7"/>
  <c r="AG229" i="7"/>
  <c r="AG230" i="7"/>
  <c r="AG231" i="7"/>
  <c r="AG232" i="7"/>
  <c r="AG233" i="7"/>
  <c r="AG234" i="7"/>
  <c r="AG235" i="7"/>
  <c r="AG236" i="7"/>
  <c r="AG237" i="7"/>
  <c r="AG238" i="7"/>
  <c r="AG239" i="7"/>
  <c r="AG240" i="7"/>
  <c r="AG241" i="7"/>
  <c r="AG242" i="7"/>
  <c r="AG243" i="7"/>
  <c r="AG244" i="7"/>
  <c r="AG245" i="7"/>
  <c r="AG246" i="7"/>
  <c r="AG247" i="7"/>
  <c r="AG248" i="7"/>
  <c r="AG249" i="7"/>
  <c r="AG250" i="7"/>
  <c r="AG251" i="7"/>
  <c r="AG252" i="7"/>
  <c r="AG253" i="7"/>
  <c r="AG254" i="7"/>
  <c r="AG255" i="7"/>
  <c r="AG256" i="7"/>
  <c r="AG257" i="7"/>
  <c r="AG258" i="7"/>
  <c r="AG259" i="7"/>
  <c r="AG260" i="7"/>
  <c r="AG261" i="7"/>
  <c r="AG262" i="7"/>
  <c r="AG263" i="7"/>
  <c r="AG264" i="7"/>
  <c r="AG265" i="7"/>
  <c r="AG266" i="7"/>
  <c r="AG267" i="7"/>
  <c r="AG268" i="7"/>
  <c r="AG269" i="7"/>
  <c r="AG270" i="7"/>
  <c r="AG271" i="7"/>
  <c r="AG272" i="7"/>
  <c r="AG273" i="7"/>
  <c r="AG274" i="7"/>
  <c r="AG275" i="7"/>
  <c r="AG276" i="7"/>
  <c r="AG277" i="7"/>
  <c r="AG278" i="7"/>
  <c r="AG279" i="7"/>
  <c r="AG280" i="7"/>
  <c r="AG281" i="7"/>
  <c r="AG282" i="7"/>
  <c r="AG283" i="7"/>
  <c r="AG284" i="7"/>
  <c r="AG285" i="7"/>
  <c r="AG286" i="7"/>
  <c r="AG287" i="7"/>
  <c r="AG288" i="7"/>
  <c r="AG289" i="7"/>
  <c r="AG290" i="7"/>
  <c r="AG291" i="7"/>
  <c r="AG292" i="7"/>
  <c r="AG293" i="7"/>
  <c r="AG294" i="7"/>
  <c r="AG295" i="7"/>
  <c r="AG296" i="7"/>
  <c r="AG297" i="7"/>
  <c r="AG298" i="7"/>
  <c r="AG299" i="7"/>
  <c r="AG300" i="7"/>
  <c r="AG301" i="7"/>
  <c r="AG302" i="7"/>
  <c r="AG303" i="7"/>
  <c r="AG304" i="7"/>
  <c r="AG305" i="7"/>
  <c r="AG306" i="7"/>
  <c r="AG307" i="7"/>
  <c r="AG308" i="7"/>
  <c r="AG309" i="7"/>
  <c r="AG310" i="7"/>
  <c r="AG311" i="7"/>
  <c r="AG312" i="7"/>
  <c r="AG313" i="7"/>
  <c r="AG314" i="7"/>
  <c r="AG315" i="7"/>
  <c r="AG316" i="7"/>
  <c r="AG317" i="7"/>
  <c r="AG318" i="7"/>
  <c r="AG319" i="7"/>
  <c r="AG320" i="7"/>
  <c r="AG321" i="7"/>
  <c r="AG322" i="7"/>
  <c r="AG323" i="7"/>
  <c r="AG324" i="7"/>
  <c r="AG325" i="7"/>
  <c r="AG326" i="7"/>
  <c r="AG327" i="7"/>
  <c r="AG328" i="7"/>
  <c r="AG329" i="7"/>
  <c r="AG330" i="7"/>
  <c r="AG331" i="7"/>
  <c r="AG332" i="7"/>
  <c r="AG333" i="7"/>
  <c r="AG334" i="7"/>
  <c r="AG335" i="7"/>
  <c r="AG336" i="7"/>
  <c r="AG337" i="7"/>
  <c r="AG338" i="7"/>
  <c r="AG339" i="7"/>
  <c r="AG340" i="7"/>
  <c r="AG341" i="7"/>
  <c r="AG342" i="7"/>
  <c r="AG343" i="7"/>
  <c r="AG344" i="7"/>
  <c r="AG345" i="7"/>
  <c r="AG346" i="7"/>
  <c r="AG347" i="7"/>
  <c r="AG348" i="7"/>
  <c r="AG349" i="7"/>
  <c r="AG350" i="7"/>
  <c r="AG351" i="7"/>
  <c r="AG352" i="7"/>
  <c r="AG353" i="7"/>
  <c r="AG354" i="7"/>
  <c r="AG355" i="7"/>
  <c r="AG356" i="7"/>
  <c r="AG357" i="7"/>
  <c r="AG358" i="7"/>
  <c r="AG359" i="7"/>
  <c r="AG360" i="7"/>
  <c r="AG361" i="7"/>
  <c r="AG362" i="7"/>
  <c r="AG363" i="7"/>
  <c r="AG364" i="7"/>
  <c r="AG365" i="7"/>
  <c r="AG366" i="7"/>
  <c r="AG367" i="7"/>
  <c r="AG368" i="7"/>
  <c r="AG369" i="7"/>
  <c r="AG370" i="7"/>
  <c r="AG371" i="7"/>
  <c r="AG372" i="7"/>
  <c r="AG373" i="7"/>
  <c r="AG374" i="7"/>
  <c r="AG375" i="7"/>
  <c r="AG376" i="7"/>
  <c r="AG377" i="7"/>
  <c r="AG378" i="7"/>
  <c r="AG379" i="7"/>
  <c r="AG380" i="7"/>
  <c r="AG381" i="7"/>
  <c r="AG382" i="7"/>
  <c r="AG383" i="7"/>
  <c r="AG384" i="7"/>
  <c r="AG385" i="7"/>
  <c r="AG386" i="7"/>
  <c r="AG387" i="7"/>
  <c r="AG388" i="7"/>
  <c r="AG389" i="7"/>
  <c r="AG390" i="7"/>
  <c r="AG391" i="7"/>
  <c r="AG392" i="7"/>
  <c r="AG393" i="7"/>
  <c r="AG394" i="7"/>
  <c r="AG395" i="7"/>
  <c r="AG396" i="7"/>
  <c r="AG397" i="7"/>
  <c r="AG398" i="7"/>
  <c r="AG399" i="7"/>
  <c r="AG400" i="7"/>
  <c r="AG401" i="7"/>
  <c r="AG402" i="7"/>
  <c r="AG403" i="7"/>
  <c r="AG404" i="7"/>
  <c r="AG405" i="7"/>
  <c r="AG406" i="7"/>
  <c r="AG407" i="7"/>
  <c r="AG408" i="7"/>
  <c r="AG409" i="7"/>
  <c r="AG410" i="7"/>
  <c r="AG411" i="7"/>
  <c r="AG412" i="7"/>
  <c r="AG413" i="7"/>
  <c r="AG414" i="7"/>
  <c r="AG415" i="7"/>
  <c r="AG416" i="7"/>
  <c r="AG417" i="7"/>
  <c r="AG418" i="7"/>
  <c r="AG419" i="7"/>
  <c r="AG420" i="7"/>
  <c r="AG421" i="7"/>
  <c r="AG422" i="7"/>
  <c r="AG423" i="7"/>
  <c r="AG424" i="7"/>
  <c r="AG425" i="7"/>
  <c r="AG426" i="7"/>
  <c r="AG427" i="7"/>
  <c r="AG428" i="7"/>
  <c r="AG429" i="7"/>
  <c r="AG430" i="7"/>
  <c r="AG431" i="7"/>
  <c r="AG432" i="7"/>
  <c r="AG433" i="7"/>
  <c r="AG434" i="7"/>
  <c r="AG435" i="7"/>
  <c r="AG436" i="7"/>
  <c r="AG437" i="7"/>
  <c r="AG438" i="7"/>
  <c r="AG439" i="7"/>
  <c r="AG440" i="7"/>
  <c r="AG441" i="7"/>
  <c r="AG442" i="7"/>
  <c r="AG443" i="7"/>
  <c r="AG444" i="7"/>
  <c r="AG445" i="7"/>
  <c r="AG446" i="7"/>
  <c r="AG447" i="7"/>
  <c r="AG448" i="7"/>
  <c r="AG449" i="7"/>
  <c r="AG450" i="7"/>
  <c r="AG451" i="7"/>
  <c r="AG452" i="7"/>
  <c r="AG453" i="7"/>
  <c r="AG454" i="7"/>
  <c r="AG455" i="7"/>
  <c r="AG456" i="7"/>
  <c r="AG457" i="7"/>
  <c r="AG458" i="7"/>
  <c r="AG459" i="7"/>
  <c r="AG460" i="7"/>
  <c r="AG461" i="7"/>
  <c r="AG462" i="7"/>
  <c r="AG463" i="7"/>
  <c r="AG464" i="7"/>
  <c r="AG465" i="7"/>
  <c r="AG466" i="7"/>
  <c r="AG467" i="7"/>
  <c r="AG468" i="7"/>
  <c r="AG469" i="7"/>
  <c r="AG470" i="7"/>
  <c r="AG471" i="7"/>
  <c r="AG472" i="7"/>
  <c r="AG473" i="7"/>
  <c r="AG474" i="7"/>
  <c r="AG475" i="7"/>
  <c r="AG476" i="7"/>
  <c r="AG477" i="7"/>
  <c r="AG478" i="7"/>
  <c r="AG479" i="7"/>
  <c r="AG480" i="7"/>
  <c r="AG481" i="7"/>
  <c r="AG482" i="7"/>
  <c r="AG483" i="7"/>
  <c r="AG484" i="7"/>
  <c r="AG485" i="7"/>
  <c r="AG486" i="7"/>
  <c r="AG487" i="7"/>
  <c r="AG488" i="7"/>
  <c r="AG489" i="7"/>
  <c r="AG490" i="7"/>
  <c r="AG491" i="7"/>
  <c r="AG492" i="7"/>
  <c r="AG493" i="7"/>
  <c r="AG494" i="7"/>
  <c r="AG495" i="7"/>
  <c r="AG496" i="7"/>
  <c r="AG497" i="7"/>
  <c r="AG498" i="7"/>
  <c r="AG499" i="7"/>
  <c r="AG500" i="7"/>
  <c r="AG501" i="7"/>
  <c r="AG502" i="7"/>
  <c r="AG503" i="7"/>
  <c r="AG504" i="7"/>
  <c r="AG505" i="7"/>
  <c r="AG506" i="7"/>
  <c r="AG507" i="7"/>
  <c r="AG508" i="7"/>
  <c r="AG509" i="7"/>
  <c r="AG510" i="7"/>
  <c r="AG511" i="7"/>
  <c r="AG512" i="7"/>
  <c r="AG513" i="7"/>
  <c r="AG514" i="7"/>
  <c r="AG515" i="7"/>
  <c r="AG516" i="7"/>
  <c r="AG517" i="7"/>
  <c r="AG518" i="7"/>
  <c r="AG519" i="7"/>
  <c r="AG520" i="7"/>
  <c r="AG521" i="7"/>
  <c r="AG522" i="7"/>
  <c r="AG523" i="7"/>
  <c r="AG524" i="7"/>
  <c r="AG525" i="7"/>
  <c r="AG526" i="7"/>
  <c r="AG527" i="7"/>
  <c r="AG528" i="7"/>
  <c r="AG529" i="7"/>
  <c r="AG530" i="7"/>
  <c r="AG531" i="7"/>
  <c r="AG532" i="7"/>
  <c r="AG533" i="7"/>
  <c r="AG534" i="7"/>
  <c r="AG535" i="7"/>
  <c r="AG536" i="7"/>
  <c r="AG537" i="7"/>
  <c r="AG538" i="7"/>
  <c r="AG539" i="7"/>
  <c r="AG540" i="7"/>
  <c r="AG541" i="7"/>
  <c r="AG542" i="7"/>
  <c r="AG543" i="7"/>
  <c r="AG544" i="7"/>
  <c r="AG545" i="7"/>
  <c r="AG546" i="7"/>
  <c r="AG547" i="7"/>
  <c r="AG548" i="7"/>
  <c r="AG549" i="7"/>
  <c r="AG550" i="7"/>
  <c r="AG551" i="7"/>
  <c r="AG552" i="7"/>
  <c r="AG553" i="7"/>
  <c r="AG554" i="7"/>
  <c r="AG555" i="7"/>
  <c r="AG556" i="7"/>
  <c r="AG557" i="7"/>
  <c r="AG558" i="7"/>
  <c r="AG559" i="7"/>
  <c r="AG560" i="7"/>
  <c r="AG561" i="7"/>
  <c r="AG562" i="7"/>
  <c r="AG563" i="7"/>
  <c r="AG564" i="7"/>
  <c r="AG565" i="7"/>
  <c r="AG566" i="7"/>
  <c r="AG567" i="7"/>
  <c r="AG568" i="7"/>
  <c r="AG569" i="7"/>
  <c r="AG570" i="7"/>
  <c r="AG571" i="7"/>
  <c r="AG572" i="7"/>
  <c r="AG573" i="7"/>
  <c r="AG574" i="7"/>
  <c r="AG575" i="7"/>
  <c r="AG576" i="7"/>
  <c r="AG577" i="7"/>
  <c r="AG578" i="7"/>
  <c r="AG579" i="7"/>
  <c r="AG580" i="7"/>
  <c r="AG581" i="7"/>
  <c r="AG582" i="7"/>
  <c r="AG583" i="7"/>
  <c r="AG584" i="7"/>
  <c r="AG585" i="7"/>
  <c r="AG586" i="7"/>
  <c r="AG587" i="7"/>
  <c r="AG588" i="7"/>
  <c r="AG589" i="7"/>
  <c r="AG590" i="7"/>
  <c r="AG591" i="7"/>
  <c r="AG592" i="7"/>
  <c r="AG593" i="7"/>
  <c r="AG594" i="7"/>
  <c r="AG595" i="7"/>
  <c r="AG596" i="7"/>
  <c r="AG597" i="7"/>
  <c r="AG598" i="7"/>
  <c r="AG599" i="7"/>
  <c r="AG600" i="7"/>
  <c r="AG601" i="7"/>
  <c r="AG602" i="7"/>
  <c r="AG603" i="7"/>
  <c r="AG604" i="7"/>
  <c r="AG605" i="7"/>
  <c r="AG606" i="7"/>
  <c r="AG607" i="7"/>
  <c r="AG608" i="7"/>
  <c r="AG609" i="7"/>
  <c r="AG610" i="7"/>
  <c r="AG611" i="7"/>
  <c r="AG612" i="7"/>
  <c r="AG613" i="7"/>
  <c r="AG614" i="7"/>
  <c r="AG615" i="7"/>
  <c r="AG616" i="7"/>
  <c r="AG617" i="7"/>
  <c r="AG618" i="7"/>
  <c r="AG619" i="7"/>
  <c r="AG620" i="7"/>
  <c r="AG621" i="7"/>
  <c r="AG622" i="7"/>
  <c r="AG623" i="7"/>
  <c r="AG624" i="7"/>
  <c r="AG625" i="7"/>
  <c r="AG626" i="7"/>
  <c r="AG627" i="7"/>
  <c r="AG628" i="7"/>
  <c r="AG629" i="7"/>
  <c r="AG630" i="7"/>
  <c r="AG631" i="7"/>
  <c r="AG632" i="7"/>
  <c r="AG633" i="7"/>
  <c r="AG634" i="7"/>
  <c r="AG635" i="7"/>
  <c r="AG636" i="7"/>
  <c r="AG637" i="7"/>
  <c r="AG638" i="7"/>
  <c r="AG639" i="7"/>
  <c r="AG640" i="7"/>
  <c r="AG641" i="7"/>
  <c r="AG642" i="7"/>
  <c r="AG643" i="7"/>
  <c r="AG644" i="7"/>
  <c r="AG645" i="7"/>
  <c r="AG646" i="7"/>
  <c r="AG647" i="7"/>
  <c r="AG648" i="7"/>
  <c r="AG649" i="7"/>
  <c r="AG650" i="7"/>
  <c r="AG651" i="7"/>
  <c r="AG652" i="7"/>
  <c r="AG653" i="7"/>
  <c r="AG654" i="7"/>
  <c r="AG655" i="7"/>
  <c r="AG656" i="7"/>
  <c r="AG657" i="7"/>
  <c r="AG658" i="7"/>
  <c r="AG659" i="7"/>
  <c r="AG660" i="7"/>
  <c r="AG661" i="7"/>
  <c r="AG662" i="7"/>
  <c r="AG663" i="7"/>
  <c r="AG664" i="7"/>
  <c r="AG665" i="7"/>
  <c r="AG666" i="7"/>
  <c r="AG667" i="7"/>
  <c r="AG668" i="7"/>
  <c r="AG669" i="7"/>
  <c r="AG670" i="7"/>
  <c r="AG671" i="7"/>
  <c r="AG672" i="7"/>
  <c r="AG673" i="7"/>
  <c r="AG674" i="7"/>
  <c r="AG675" i="7"/>
  <c r="AG676" i="7"/>
  <c r="AG677" i="7"/>
  <c r="AG678" i="7"/>
  <c r="AG679" i="7"/>
  <c r="AG680" i="7"/>
  <c r="AG681" i="7"/>
  <c r="AG682" i="7"/>
  <c r="AG683" i="7"/>
  <c r="AG684" i="7"/>
  <c r="AG685" i="7"/>
  <c r="AG686" i="7"/>
  <c r="AG687" i="7"/>
  <c r="AG688" i="7"/>
  <c r="AG689" i="7"/>
  <c r="AG690" i="7"/>
  <c r="AG691" i="7"/>
  <c r="AG692" i="7"/>
  <c r="AG693" i="7"/>
  <c r="AG694" i="7"/>
  <c r="AG695" i="7"/>
  <c r="AG696" i="7"/>
  <c r="AG697" i="7"/>
  <c r="AG698" i="7"/>
  <c r="AC167" i="7"/>
  <c r="AC168" i="7"/>
  <c r="AC169" i="7"/>
  <c r="AC170" i="7"/>
  <c r="AC171" i="7"/>
  <c r="AC172" i="7"/>
  <c r="AC173" i="7"/>
  <c r="AC174" i="7"/>
  <c r="AC175" i="7"/>
  <c r="AC176" i="7"/>
  <c r="AC177" i="7"/>
  <c r="AC178" i="7"/>
  <c r="AC179" i="7"/>
  <c r="AC180" i="7"/>
  <c r="AC181" i="7"/>
  <c r="AC182" i="7"/>
  <c r="AC183" i="7"/>
  <c r="AC184" i="7"/>
  <c r="AC185" i="7"/>
  <c r="AC186" i="7"/>
  <c r="AC187" i="7"/>
  <c r="AC188" i="7"/>
  <c r="AC189" i="7"/>
  <c r="AC190" i="7"/>
  <c r="AC191" i="7"/>
  <c r="AC192" i="7"/>
  <c r="AC193" i="7"/>
  <c r="AC194" i="7"/>
  <c r="AC195" i="7"/>
  <c r="AC196" i="7"/>
  <c r="AC197" i="7"/>
  <c r="AC198" i="7"/>
  <c r="AC199" i="7"/>
  <c r="AC200" i="7"/>
  <c r="AC201" i="7"/>
  <c r="AC202" i="7"/>
  <c r="AC203" i="7"/>
  <c r="AC204" i="7"/>
  <c r="AC205" i="7"/>
  <c r="AC206" i="7"/>
  <c r="AC207" i="7"/>
  <c r="AC208" i="7"/>
  <c r="AC209" i="7"/>
  <c r="AC210" i="7"/>
  <c r="AC211" i="7"/>
  <c r="AC212" i="7"/>
  <c r="AC213" i="7"/>
  <c r="AC214" i="7"/>
  <c r="AC215" i="7"/>
  <c r="AC216" i="7"/>
  <c r="AC217" i="7"/>
  <c r="AC218" i="7"/>
  <c r="AC219" i="7"/>
  <c r="AC220" i="7"/>
  <c r="AC221" i="7"/>
  <c r="AC222" i="7"/>
  <c r="AC223" i="7"/>
  <c r="AC224" i="7"/>
  <c r="AC225" i="7"/>
  <c r="AC226" i="7"/>
  <c r="AC227" i="7"/>
  <c r="AC228" i="7"/>
  <c r="AC229" i="7"/>
  <c r="AC230" i="7"/>
  <c r="AC231" i="7"/>
  <c r="AC232" i="7"/>
  <c r="AC233" i="7"/>
  <c r="AC234" i="7"/>
  <c r="AC235" i="7"/>
  <c r="AC236" i="7"/>
  <c r="AC237" i="7"/>
  <c r="AC238" i="7"/>
  <c r="AC239" i="7"/>
  <c r="AC240" i="7"/>
  <c r="AC241" i="7"/>
  <c r="AC242" i="7"/>
  <c r="AC243" i="7"/>
  <c r="AC244" i="7"/>
  <c r="AC245" i="7"/>
  <c r="AC246" i="7"/>
  <c r="AC247" i="7"/>
  <c r="AC248" i="7"/>
  <c r="AC249" i="7"/>
  <c r="AC250" i="7"/>
  <c r="AC251" i="7"/>
  <c r="AC252" i="7"/>
  <c r="AC253" i="7"/>
  <c r="AC254" i="7"/>
  <c r="AC255" i="7"/>
  <c r="AC256" i="7"/>
  <c r="AC257" i="7"/>
  <c r="AC258" i="7"/>
  <c r="AC259" i="7"/>
  <c r="AC260" i="7"/>
  <c r="AC261" i="7"/>
  <c r="AC262" i="7"/>
  <c r="AC263" i="7"/>
  <c r="AC264" i="7"/>
  <c r="AC265" i="7"/>
  <c r="AC266" i="7"/>
  <c r="AC267" i="7"/>
  <c r="AC268" i="7"/>
  <c r="AC269" i="7"/>
  <c r="AC270" i="7"/>
  <c r="AC271" i="7"/>
  <c r="AC272" i="7"/>
  <c r="AC273" i="7"/>
  <c r="AC274" i="7"/>
  <c r="AC275" i="7"/>
  <c r="AC276" i="7"/>
  <c r="AC277" i="7"/>
  <c r="AC278" i="7"/>
  <c r="AC279" i="7"/>
  <c r="AC280" i="7"/>
  <c r="AC281" i="7"/>
  <c r="AC282" i="7"/>
  <c r="AC283" i="7"/>
  <c r="AC284" i="7"/>
  <c r="AC285" i="7"/>
  <c r="AC286" i="7"/>
  <c r="AC287" i="7"/>
  <c r="AC288" i="7"/>
  <c r="AC289" i="7"/>
  <c r="AC290" i="7"/>
  <c r="AC291" i="7"/>
  <c r="AC292" i="7"/>
  <c r="AC293" i="7"/>
  <c r="AC294" i="7"/>
  <c r="AC295" i="7"/>
  <c r="AC296" i="7"/>
  <c r="AC297" i="7"/>
  <c r="AC298" i="7"/>
  <c r="AC299" i="7"/>
  <c r="AC300" i="7"/>
  <c r="AC301" i="7"/>
  <c r="AC302" i="7"/>
  <c r="AC303" i="7"/>
  <c r="AC304" i="7"/>
  <c r="AC305" i="7"/>
  <c r="AC306" i="7"/>
  <c r="AC307" i="7"/>
  <c r="AC308" i="7"/>
  <c r="AC309" i="7"/>
  <c r="AC310" i="7"/>
  <c r="AC311" i="7"/>
  <c r="AC312" i="7"/>
  <c r="AC313" i="7"/>
  <c r="AC314" i="7"/>
  <c r="AC315" i="7"/>
  <c r="AC316" i="7"/>
  <c r="AC317" i="7"/>
  <c r="AC318" i="7"/>
  <c r="AC319" i="7"/>
  <c r="AC320" i="7"/>
  <c r="AC321" i="7"/>
  <c r="AC322" i="7"/>
  <c r="AC323" i="7"/>
  <c r="AC324" i="7"/>
  <c r="AC325" i="7"/>
  <c r="AC326" i="7"/>
  <c r="AC327" i="7"/>
  <c r="AC328" i="7"/>
  <c r="AC329" i="7"/>
  <c r="AC330" i="7"/>
  <c r="AC331" i="7"/>
  <c r="AC332" i="7"/>
  <c r="AC333" i="7"/>
  <c r="AC334" i="7"/>
  <c r="AC335" i="7"/>
  <c r="AC336" i="7"/>
  <c r="AC337" i="7"/>
  <c r="AC338" i="7"/>
  <c r="AC339" i="7"/>
  <c r="AC340" i="7"/>
  <c r="AC341" i="7"/>
  <c r="AC342" i="7"/>
  <c r="AC343" i="7"/>
  <c r="AC344" i="7"/>
  <c r="AC345" i="7"/>
  <c r="AC346" i="7"/>
  <c r="AC347" i="7"/>
  <c r="AC348" i="7"/>
  <c r="AC349" i="7"/>
  <c r="AC350" i="7"/>
  <c r="AC351" i="7"/>
  <c r="AC352" i="7"/>
  <c r="AC353" i="7"/>
  <c r="AC354" i="7"/>
  <c r="AC355" i="7"/>
  <c r="AC356" i="7"/>
  <c r="AC357" i="7"/>
  <c r="AC358" i="7"/>
  <c r="AC359" i="7"/>
  <c r="AC360" i="7"/>
  <c r="AC361" i="7"/>
  <c r="AC362" i="7"/>
  <c r="AC363" i="7"/>
  <c r="AC364" i="7"/>
  <c r="AC365" i="7"/>
  <c r="AC366" i="7"/>
  <c r="AC367" i="7"/>
  <c r="AC368" i="7"/>
  <c r="AC369" i="7"/>
  <c r="AC370" i="7"/>
  <c r="AC371" i="7"/>
  <c r="AC372" i="7"/>
  <c r="AC373" i="7"/>
  <c r="AC374" i="7"/>
  <c r="AC375" i="7"/>
  <c r="AC376" i="7"/>
  <c r="AC377" i="7"/>
  <c r="AC378" i="7"/>
  <c r="AC379" i="7"/>
  <c r="AC380" i="7"/>
  <c r="AC381" i="7"/>
  <c r="AC382" i="7"/>
  <c r="AC383" i="7"/>
  <c r="AC384" i="7"/>
  <c r="AC385" i="7"/>
  <c r="AC386" i="7"/>
  <c r="AC387" i="7"/>
  <c r="AC388" i="7"/>
  <c r="AC389" i="7"/>
  <c r="AC390" i="7"/>
  <c r="AC391" i="7"/>
  <c r="AC392" i="7"/>
  <c r="AC393" i="7"/>
  <c r="AC394" i="7"/>
  <c r="AC395" i="7"/>
  <c r="AC396" i="7"/>
  <c r="AC397" i="7"/>
  <c r="AC398" i="7"/>
  <c r="AC399" i="7"/>
  <c r="AC400" i="7"/>
  <c r="AC401" i="7"/>
  <c r="AC402" i="7"/>
  <c r="AC403" i="7"/>
  <c r="AC404" i="7"/>
  <c r="AC405" i="7"/>
  <c r="AC406" i="7"/>
  <c r="AC407" i="7"/>
  <c r="AC408" i="7"/>
  <c r="AC409" i="7"/>
  <c r="AC410" i="7"/>
  <c r="AC411" i="7"/>
  <c r="AC412" i="7"/>
  <c r="AC413" i="7"/>
  <c r="AC414" i="7"/>
  <c r="AC415" i="7"/>
  <c r="AC416" i="7"/>
  <c r="AC417" i="7"/>
  <c r="AC418" i="7"/>
  <c r="AC419" i="7"/>
  <c r="AC420" i="7"/>
  <c r="AC421" i="7"/>
  <c r="AC422" i="7"/>
  <c r="AC423" i="7"/>
  <c r="AC424" i="7"/>
  <c r="AC425" i="7"/>
  <c r="AC426" i="7"/>
  <c r="AC427" i="7"/>
  <c r="AC428" i="7"/>
  <c r="AC429" i="7"/>
  <c r="AC430" i="7"/>
  <c r="AC431" i="7"/>
  <c r="AC432" i="7"/>
  <c r="AC433" i="7"/>
  <c r="AC434" i="7"/>
  <c r="AC435" i="7"/>
  <c r="AC436" i="7"/>
  <c r="AC437" i="7"/>
  <c r="AC438" i="7"/>
  <c r="AC439" i="7"/>
  <c r="AC440" i="7"/>
  <c r="AC441" i="7"/>
  <c r="AC442" i="7"/>
  <c r="AC443" i="7"/>
  <c r="AC444" i="7"/>
  <c r="AC445" i="7"/>
  <c r="AC446" i="7"/>
  <c r="AC447" i="7"/>
  <c r="AC448" i="7"/>
  <c r="AC449" i="7"/>
  <c r="AC450" i="7"/>
  <c r="AC451" i="7"/>
  <c r="AC452" i="7"/>
  <c r="AC453" i="7"/>
  <c r="AC454" i="7"/>
  <c r="AC455" i="7"/>
  <c r="AC456" i="7"/>
  <c r="AC457" i="7"/>
  <c r="AC458" i="7"/>
  <c r="AC459" i="7"/>
  <c r="AC460" i="7"/>
  <c r="AC461" i="7"/>
  <c r="AC462" i="7"/>
  <c r="AC463" i="7"/>
  <c r="AC464" i="7"/>
  <c r="AC465" i="7"/>
  <c r="AC466" i="7"/>
  <c r="AC467" i="7"/>
  <c r="AC468" i="7"/>
  <c r="AC469" i="7"/>
  <c r="AC470" i="7"/>
  <c r="AC471" i="7"/>
  <c r="AC472" i="7"/>
  <c r="AC473" i="7"/>
  <c r="AC474" i="7"/>
  <c r="AC475" i="7"/>
  <c r="AC476" i="7"/>
  <c r="AC477" i="7"/>
  <c r="AC478" i="7"/>
  <c r="AC479" i="7"/>
  <c r="AC480" i="7"/>
  <c r="AC481" i="7"/>
  <c r="AC482" i="7"/>
  <c r="AC483" i="7"/>
  <c r="AC484" i="7"/>
  <c r="AC485" i="7"/>
  <c r="AC486" i="7"/>
  <c r="AC487" i="7"/>
  <c r="AC488" i="7"/>
  <c r="AC489" i="7"/>
  <c r="AC490" i="7"/>
  <c r="AC491" i="7"/>
  <c r="AC492" i="7"/>
  <c r="AC493" i="7"/>
  <c r="AC494" i="7"/>
  <c r="AC495" i="7"/>
  <c r="AC496" i="7"/>
  <c r="AC497" i="7"/>
  <c r="AC498" i="7"/>
  <c r="AC499" i="7"/>
  <c r="AC500" i="7"/>
  <c r="AC501" i="7"/>
  <c r="AC502" i="7"/>
  <c r="AC503" i="7"/>
  <c r="AC504" i="7"/>
  <c r="AC505" i="7"/>
  <c r="AC506" i="7"/>
  <c r="AC507" i="7"/>
  <c r="AC508" i="7"/>
  <c r="AC509" i="7"/>
  <c r="AC510" i="7"/>
  <c r="AC511" i="7"/>
  <c r="AC512" i="7"/>
  <c r="AC513" i="7"/>
  <c r="AC514" i="7"/>
  <c r="AC515" i="7"/>
  <c r="AC516" i="7"/>
  <c r="AC517" i="7"/>
  <c r="AC518" i="7"/>
  <c r="AC519" i="7"/>
  <c r="AC520" i="7"/>
  <c r="AC521" i="7"/>
  <c r="AC522" i="7"/>
  <c r="AC523" i="7"/>
  <c r="AC524" i="7"/>
  <c r="AC525" i="7"/>
  <c r="AC526" i="7"/>
  <c r="AC527" i="7"/>
  <c r="AC528" i="7"/>
  <c r="AC529" i="7"/>
  <c r="AC530" i="7"/>
  <c r="AC531" i="7"/>
  <c r="AC532" i="7"/>
  <c r="AC533" i="7"/>
  <c r="AC534" i="7"/>
  <c r="AC535" i="7"/>
  <c r="AC536" i="7"/>
  <c r="AC537" i="7"/>
  <c r="AC538" i="7"/>
  <c r="AC539" i="7"/>
  <c r="AC540" i="7"/>
  <c r="AC541" i="7"/>
  <c r="AC542" i="7"/>
  <c r="AC543" i="7"/>
  <c r="AC544" i="7"/>
  <c r="AC545" i="7"/>
  <c r="AC546" i="7"/>
  <c r="AC547" i="7"/>
  <c r="AC548" i="7"/>
  <c r="AC549" i="7"/>
  <c r="AC550" i="7"/>
  <c r="AC551" i="7"/>
  <c r="AC552" i="7"/>
  <c r="AC553" i="7"/>
  <c r="AC554" i="7"/>
  <c r="AC555" i="7"/>
  <c r="AC556" i="7"/>
  <c r="AC557" i="7"/>
  <c r="AC558" i="7"/>
  <c r="AC559" i="7"/>
  <c r="AC560" i="7"/>
  <c r="AC561" i="7"/>
  <c r="AC562" i="7"/>
  <c r="AC563" i="7"/>
  <c r="AC564" i="7"/>
  <c r="AC565" i="7"/>
  <c r="AC566" i="7"/>
  <c r="AC567" i="7"/>
  <c r="AC568" i="7"/>
  <c r="AC569" i="7"/>
  <c r="AC570" i="7"/>
  <c r="AC571" i="7"/>
  <c r="AC572" i="7"/>
  <c r="AC573" i="7"/>
  <c r="AC574" i="7"/>
  <c r="AC575" i="7"/>
  <c r="AC576" i="7"/>
  <c r="AC577" i="7"/>
  <c r="AC578" i="7"/>
  <c r="AC579" i="7"/>
  <c r="AC580" i="7"/>
  <c r="AC581" i="7"/>
  <c r="AC582" i="7"/>
  <c r="AC583" i="7"/>
  <c r="AC584" i="7"/>
  <c r="AC585" i="7"/>
  <c r="AC586" i="7"/>
  <c r="AC587" i="7"/>
  <c r="AC588" i="7"/>
  <c r="AC589" i="7"/>
  <c r="AC590" i="7"/>
  <c r="AC591" i="7"/>
  <c r="AC592" i="7"/>
  <c r="AC593" i="7"/>
  <c r="AC594" i="7"/>
  <c r="AC595" i="7"/>
  <c r="AC596" i="7"/>
  <c r="AC597" i="7"/>
  <c r="AC598" i="7"/>
  <c r="AC599" i="7"/>
  <c r="AC600" i="7"/>
  <c r="AC601" i="7"/>
  <c r="AC602" i="7"/>
  <c r="AC603" i="7"/>
  <c r="AC604" i="7"/>
  <c r="AC605" i="7"/>
  <c r="AC606" i="7"/>
  <c r="AC607" i="7"/>
  <c r="AC608" i="7"/>
  <c r="AC609" i="7"/>
  <c r="AC610" i="7"/>
  <c r="AC611" i="7"/>
  <c r="AC612" i="7"/>
  <c r="AC613" i="7"/>
  <c r="AC614" i="7"/>
  <c r="AC615" i="7"/>
  <c r="AC616" i="7"/>
  <c r="AC617" i="7"/>
  <c r="AC618" i="7"/>
  <c r="AC619" i="7"/>
  <c r="AC620" i="7"/>
  <c r="AC621" i="7"/>
  <c r="AC622" i="7"/>
  <c r="AC623" i="7"/>
  <c r="AC624" i="7"/>
  <c r="AC625" i="7"/>
  <c r="AC626" i="7"/>
  <c r="AC627" i="7"/>
  <c r="AC628" i="7"/>
  <c r="AC629" i="7"/>
  <c r="AC630" i="7"/>
  <c r="AC631" i="7"/>
  <c r="AC632" i="7"/>
  <c r="AC633" i="7"/>
  <c r="AC634" i="7"/>
  <c r="AC635" i="7"/>
  <c r="AC636" i="7"/>
  <c r="AC637" i="7"/>
  <c r="AC638" i="7"/>
  <c r="AC639" i="7"/>
  <c r="AC640" i="7"/>
  <c r="AC641" i="7"/>
  <c r="AC642" i="7"/>
  <c r="AC643" i="7"/>
  <c r="AC644" i="7"/>
  <c r="AC645" i="7"/>
  <c r="AC646" i="7"/>
  <c r="AC647" i="7"/>
  <c r="AC648" i="7"/>
  <c r="AC649" i="7"/>
  <c r="AC650" i="7"/>
  <c r="AC651" i="7"/>
  <c r="AC652" i="7"/>
  <c r="AC653" i="7"/>
  <c r="AC654" i="7"/>
  <c r="AC655" i="7"/>
  <c r="AC656" i="7"/>
  <c r="AC657" i="7"/>
  <c r="AC658" i="7"/>
  <c r="AC659" i="7"/>
  <c r="AC660" i="7"/>
  <c r="AC661" i="7"/>
  <c r="AC662" i="7"/>
  <c r="AC663" i="7"/>
  <c r="AC664" i="7"/>
  <c r="AC665" i="7"/>
  <c r="AC666" i="7"/>
  <c r="AC667" i="7"/>
  <c r="AC668" i="7"/>
  <c r="AC669" i="7"/>
  <c r="AC670" i="7"/>
  <c r="AC671" i="7"/>
  <c r="AC672" i="7"/>
  <c r="AC673" i="7"/>
  <c r="AC674" i="7"/>
  <c r="AC675" i="7"/>
  <c r="AC676" i="7"/>
  <c r="AC677" i="7"/>
  <c r="AC678" i="7"/>
  <c r="AC679" i="7"/>
  <c r="AC680" i="7"/>
  <c r="AC681" i="7"/>
  <c r="AC682" i="7"/>
  <c r="AC683" i="7"/>
  <c r="AC684" i="7"/>
  <c r="AC685" i="7"/>
  <c r="AC686" i="7"/>
  <c r="AC687" i="7"/>
  <c r="AC688" i="7"/>
  <c r="AC689" i="7"/>
  <c r="AC690" i="7"/>
  <c r="AC691" i="7"/>
  <c r="AC692" i="7"/>
  <c r="AC693" i="7"/>
  <c r="AC694" i="7"/>
  <c r="AC695" i="7"/>
  <c r="AC696" i="7"/>
  <c r="AC697" i="7"/>
  <c r="AC698" i="7"/>
  <c r="AA167" i="7"/>
  <c r="AA168" i="7"/>
  <c r="AA169" i="7"/>
  <c r="AA170" i="7"/>
  <c r="AA171" i="7"/>
  <c r="AA172" i="7"/>
  <c r="AA173" i="7"/>
  <c r="AA174" i="7"/>
  <c r="AA175" i="7"/>
  <c r="AA176" i="7"/>
  <c r="AA177" i="7"/>
  <c r="AA178" i="7"/>
  <c r="AA179" i="7"/>
  <c r="AA180" i="7"/>
  <c r="AA181" i="7"/>
  <c r="AA182" i="7"/>
  <c r="AA183" i="7"/>
  <c r="AA184" i="7"/>
  <c r="AA185" i="7"/>
  <c r="AA186" i="7"/>
  <c r="AA187" i="7"/>
  <c r="AA188" i="7"/>
  <c r="AA189" i="7"/>
  <c r="AA190" i="7"/>
  <c r="AA191" i="7"/>
  <c r="AA192" i="7"/>
  <c r="AA193" i="7"/>
  <c r="AA194" i="7"/>
  <c r="AA195" i="7"/>
  <c r="AA196" i="7"/>
  <c r="AA197" i="7"/>
  <c r="AA198" i="7"/>
  <c r="AA199" i="7"/>
  <c r="AA200" i="7"/>
  <c r="AA201" i="7"/>
  <c r="AA202" i="7"/>
  <c r="AA203" i="7"/>
  <c r="AA204" i="7"/>
  <c r="AA205" i="7"/>
  <c r="AA206" i="7"/>
  <c r="AA207" i="7"/>
  <c r="AA208" i="7"/>
  <c r="AA209" i="7"/>
  <c r="AA210" i="7"/>
  <c r="AA211" i="7"/>
  <c r="AA212" i="7"/>
  <c r="AA213" i="7"/>
  <c r="AA214" i="7"/>
  <c r="AA215" i="7"/>
  <c r="AA216" i="7"/>
  <c r="AA217" i="7"/>
  <c r="AA218" i="7"/>
  <c r="AA219" i="7"/>
  <c r="AA220" i="7"/>
  <c r="AA221" i="7"/>
  <c r="AA222" i="7"/>
  <c r="AA223" i="7"/>
  <c r="AA224" i="7"/>
  <c r="AA225" i="7"/>
  <c r="AA226" i="7"/>
  <c r="AA227" i="7"/>
  <c r="AA228" i="7"/>
  <c r="AA229" i="7"/>
  <c r="AA230" i="7"/>
  <c r="AA231" i="7"/>
  <c r="AA232" i="7"/>
  <c r="AA233" i="7"/>
  <c r="AA234" i="7"/>
  <c r="AA235" i="7"/>
  <c r="AA236" i="7"/>
  <c r="AA237" i="7"/>
  <c r="AA238" i="7"/>
  <c r="AA239" i="7"/>
  <c r="AA240" i="7"/>
  <c r="AA241" i="7"/>
  <c r="AA242" i="7"/>
  <c r="AA243" i="7"/>
  <c r="AA244" i="7"/>
  <c r="AA245" i="7"/>
  <c r="AA246" i="7"/>
  <c r="AA247" i="7"/>
  <c r="AA248" i="7"/>
  <c r="AA249" i="7"/>
  <c r="AA250" i="7"/>
  <c r="AA251" i="7"/>
  <c r="AA252" i="7"/>
  <c r="AA253" i="7"/>
  <c r="AA254" i="7"/>
  <c r="AA255" i="7"/>
  <c r="AA256" i="7"/>
  <c r="AA257" i="7"/>
  <c r="AA258" i="7"/>
  <c r="AA259" i="7"/>
  <c r="AA260" i="7"/>
  <c r="AA261" i="7"/>
  <c r="AA262" i="7"/>
  <c r="AA263" i="7"/>
  <c r="AA264" i="7"/>
  <c r="AA265" i="7"/>
  <c r="AA266" i="7"/>
  <c r="AA267" i="7"/>
  <c r="AA268" i="7"/>
  <c r="AA269" i="7"/>
  <c r="AA270" i="7"/>
  <c r="AA271" i="7"/>
  <c r="AA272" i="7"/>
  <c r="AA273" i="7"/>
  <c r="AA274" i="7"/>
  <c r="AA275" i="7"/>
  <c r="AA276" i="7"/>
  <c r="AA277" i="7"/>
  <c r="AA278" i="7"/>
  <c r="AA279" i="7"/>
  <c r="AA280" i="7"/>
  <c r="AA281" i="7"/>
  <c r="AA282" i="7"/>
  <c r="AA283" i="7"/>
  <c r="AA284" i="7"/>
  <c r="AA285" i="7"/>
  <c r="AA286" i="7"/>
  <c r="AA287" i="7"/>
  <c r="AA288" i="7"/>
  <c r="AA289" i="7"/>
  <c r="AA290" i="7"/>
  <c r="AA291" i="7"/>
  <c r="AA292" i="7"/>
  <c r="AA293" i="7"/>
  <c r="AA294" i="7"/>
  <c r="AA295" i="7"/>
  <c r="AA296" i="7"/>
  <c r="AA297" i="7"/>
  <c r="AA298" i="7"/>
  <c r="AA299" i="7"/>
  <c r="AA300" i="7"/>
  <c r="AA301" i="7"/>
  <c r="AA302" i="7"/>
  <c r="AA303" i="7"/>
  <c r="AA304" i="7"/>
  <c r="AA305" i="7"/>
  <c r="AA306" i="7"/>
  <c r="AA307" i="7"/>
  <c r="AA308" i="7"/>
  <c r="AA309" i="7"/>
  <c r="AA310" i="7"/>
  <c r="AA311" i="7"/>
  <c r="AA312" i="7"/>
  <c r="AA313" i="7"/>
  <c r="AA314" i="7"/>
  <c r="AA315" i="7"/>
  <c r="AA316" i="7"/>
  <c r="AA317" i="7"/>
  <c r="AA318" i="7"/>
  <c r="AA319" i="7"/>
  <c r="AA320" i="7"/>
  <c r="AA321" i="7"/>
  <c r="AA322" i="7"/>
  <c r="AA323" i="7"/>
  <c r="AA324" i="7"/>
  <c r="AA325" i="7"/>
  <c r="AA326" i="7"/>
  <c r="AA327" i="7"/>
  <c r="AA328" i="7"/>
  <c r="AA329" i="7"/>
  <c r="AA330" i="7"/>
  <c r="AA331" i="7"/>
  <c r="AA332" i="7"/>
  <c r="AA333" i="7"/>
  <c r="AA334" i="7"/>
  <c r="AA335" i="7"/>
  <c r="AA336" i="7"/>
  <c r="AA337" i="7"/>
  <c r="AA338" i="7"/>
  <c r="AA339" i="7"/>
  <c r="AA340" i="7"/>
  <c r="AA341" i="7"/>
  <c r="AA342" i="7"/>
  <c r="AA343" i="7"/>
  <c r="AA344" i="7"/>
  <c r="AA345" i="7"/>
  <c r="AA346" i="7"/>
  <c r="AA347" i="7"/>
  <c r="AA348" i="7"/>
  <c r="AA349" i="7"/>
  <c r="AA350" i="7"/>
  <c r="AA351" i="7"/>
  <c r="AA352" i="7"/>
  <c r="AA353" i="7"/>
  <c r="AA354" i="7"/>
  <c r="AA355" i="7"/>
  <c r="AA356" i="7"/>
  <c r="AA357" i="7"/>
  <c r="AA358" i="7"/>
  <c r="AA359" i="7"/>
  <c r="AA360" i="7"/>
  <c r="AA361" i="7"/>
  <c r="AA362" i="7"/>
  <c r="AA363" i="7"/>
  <c r="AA364" i="7"/>
  <c r="AA365" i="7"/>
  <c r="AA366" i="7"/>
  <c r="AA367" i="7"/>
  <c r="AA368" i="7"/>
  <c r="AA369" i="7"/>
  <c r="AA370" i="7"/>
  <c r="AA371" i="7"/>
  <c r="AA372" i="7"/>
  <c r="AA373" i="7"/>
  <c r="AA374" i="7"/>
  <c r="AA375" i="7"/>
  <c r="AA376" i="7"/>
  <c r="AA377" i="7"/>
  <c r="AA378" i="7"/>
  <c r="AA379" i="7"/>
  <c r="AA380" i="7"/>
  <c r="AA381" i="7"/>
  <c r="AA382" i="7"/>
  <c r="AA383" i="7"/>
  <c r="AA384" i="7"/>
  <c r="AA385" i="7"/>
  <c r="AA386" i="7"/>
  <c r="AA387" i="7"/>
  <c r="AA388" i="7"/>
  <c r="AA389" i="7"/>
  <c r="AA390" i="7"/>
  <c r="AA391" i="7"/>
  <c r="AA392" i="7"/>
  <c r="AA393" i="7"/>
  <c r="AA394" i="7"/>
  <c r="AA395" i="7"/>
  <c r="AA396" i="7"/>
  <c r="AA397" i="7"/>
  <c r="AA398" i="7"/>
  <c r="AA399" i="7"/>
  <c r="AA400" i="7"/>
  <c r="AA401" i="7"/>
  <c r="AA402" i="7"/>
  <c r="AA403" i="7"/>
  <c r="AA404" i="7"/>
  <c r="AA405" i="7"/>
  <c r="AA406" i="7"/>
  <c r="AA407" i="7"/>
  <c r="AA408" i="7"/>
  <c r="AA409" i="7"/>
  <c r="AA410" i="7"/>
  <c r="AA411" i="7"/>
  <c r="AA412" i="7"/>
  <c r="AA413" i="7"/>
  <c r="AA414" i="7"/>
  <c r="AA415" i="7"/>
  <c r="AA416" i="7"/>
  <c r="AA417" i="7"/>
  <c r="AA418" i="7"/>
  <c r="AA419" i="7"/>
  <c r="AA420" i="7"/>
  <c r="AA421" i="7"/>
  <c r="AA422" i="7"/>
  <c r="AA423" i="7"/>
  <c r="AA424" i="7"/>
  <c r="AA425" i="7"/>
  <c r="AA426" i="7"/>
  <c r="AA427" i="7"/>
  <c r="AA428" i="7"/>
  <c r="AA429" i="7"/>
  <c r="AA430" i="7"/>
  <c r="AA431" i="7"/>
  <c r="AA432" i="7"/>
  <c r="AA433" i="7"/>
  <c r="AA434" i="7"/>
  <c r="AA435" i="7"/>
  <c r="AA436" i="7"/>
  <c r="AA437" i="7"/>
  <c r="AA438" i="7"/>
  <c r="AA439" i="7"/>
  <c r="AA440" i="7"/>
  <c r="AA441" i="7"/>
  <c r="AA442" i="7"/>
  <c r="AA443" i="7"/>
  <c r="AA444" i="7"/>
  <c r="AA445" i="7"/>
  <c r="AA446" i="7"/>
  <c r="AA447" i="7"/>
  <c r="AA448" i="7"/>
  <c r="AA449" i="7"/>
  <c r="AA450" i="7"/>
  <c r="AA451" i="7"/>
  <c r="AA452" i="7"/>
  <c r="AA453" i="7"/>
  <c r="AA454" i="7"/>
  <c r="AA455" i="7"/>
  <c r="AA456" i="7"/>
  <c r="AA457" i="7"/>
  <c r="AA458" i="7"/>
  <c r="AA459" i="7"/>
  <c r="AA460" i="7"/>
  <c r="AA461" i="7"/>
  <c r="AA462" i="7"/>
  <c r="AA463" i="7"/>
  <c r="AA464" i="7"/>
  <c r="AA465" i="7"/>
  <c r="AA466" i="7"/>
  <c r="AA467" i="7"/>
  <c r="AA468" i="7"/>
  <c r="AA469" i="7"/>
  <c r="AA470" i="7"/>
  <c r="AA471" i="7"/>
  <c r="AA472" i="7"/>
  <c r="AA473" i="7"/>
  <c r="AA474" i="7"/>
  <c r="AA475" i="7"/>
  <c r="AA476" i="7"/>
  <c r="AA477" i="7"/>
  <c r="AA478" i="7"/>
  <c r="AA479" i="7"/>
  <c r="AA480" i="7"/>
  <c r="AA481" i="7"/>
  <c r="AA482" i="7"/>
  <c r="AA483" i="7"/>
  <c r="AA484" i="7"/>
  <c r="AA485" i="7"/>
  <c r="AA486" i="7"/>
  <c r="AA487" i="7"/>
  <c r="AA488" i="7"/>
  <c r="AA489" i="7"/>
  <c r="AA490" i="7"/>
  <c r="AA491" i="7"/>
  <c r="AA492" i="7"/>
  <c r="AA493" i="7"/>
  <c r="AA494" i="7"/>
  <c r="AA495" i="7"/>
  <c r="AA496" i="7"/>
  <c r="AA497" i="7"/>
  <c r="AA498" i="7"/>
  <c r="AA499" i="7"/>
  <c r="AA500" i="7"/>
  <c r="AA501" i="7"/>
  <c r="AA502" i="7"/>
  <c r="AA503" i="7"/>
  <c r="AA504" i="7"/>
  <c r="AA505" i="7"/>
  <c r="AA506" i="7"/>
  <c r="AA507" i="7"/>
  <c r="AA508" i="7"/>
  <c r="AA509" i="7"/>
  <c r="AA510" i="7"/>
  <c r="AA511" i="7"/>
  <c r="AA512" i="7"/>
  <c r="AA513" i="7"/>
  <c r="AA514" i="7"/>
  <c r="AA515" i="7"/>
  <c r="AA516" i="7"/>
  <c r="AA517" i="7"/>
  <c r="AA518" i="7"/>
  <c r="AA519" i="7"/>
  <c r="AA520" i="7"/>
  <c r="AA521" i="7"/>
  <c r="AA522" i="7"/>
  <c r="AA523" i="7"/>
  <c r="AA524" i="7"/>
  <c r="AA525" i="7"/>
  <c r="AA526" i="7"/>
  <c r="AA527" i="7"/>
  <c r="AA528" i="7"/>
  <c r="AA529" i="7"/>
  <c r="AA530" i="7"/>
  <c r="AA531" i="7"/>
  <c r="AA532" i="7"/>
  <c r="AA533" i="7"/>
  <c r="AA534" i="7"/>
  <c r="AA535" i="7"/>
  <c r="AA536" i="7"/>
  <c r="AA537" i="7"/>
  <c r="AA538" i="7"/>
  <c r="AA539" i="7"/>
  <c r="AA540" i="7"/>
  <c r="AA541" i="7"/>
  <c r="AA542" i="7"/>
  <c r="AA543" i="7"/>
  <c r="AA544" i="7"/>
  <c r="AA545" i="7"/>
  <c r="AA546" i="7"/>
  <c r="AA547" i="7"/>
  <c r="AA548" i="7"/>
  <c r="AA549" i="7"/>
  <c r="AA550" i="7"/>
  <c r="AA551" i="7"/>
  <c r="AA552" i="7"/>
  <c r="AA553" i="7"/>
  <c r="AA554" i="7"/>
  <c r="AA555" i="7"/>
  <c r="AA556" i="7"/>
  <c r="AA557" i="7"/>
  <c r="AA558" i="7"/>
  <c r="AA559" i="7"/>
  <c r="AA560" i="7"/>
  <c r="AA561" i="7"/>
  <c r="AA562" i="7"/>
  <c r="AA563" i="7"/>
  <c r="AA564" i="7"/>
  <c r="AA565" i="7"/>
  <c r="AA566" i="7"/>
  <c r="AA567" i="7"/>
  <c r="AA568" i="7"/>
  <c r="AA569" i="7"/>
  <c r="AA570" i="7"/>
  <c r="AA571" i="7"/>
  <c r="AA572" i="7"/>
  <c r="AA573" i="7"/>
  <c r="AA574" i="7"/>
  <c r="AA575" i="7"/>
  <c r="AA576" i="7"/>
  <c r="AA577" i="7"/>
  <c r="AA578" i="7"/>
  <c r="AA579" i="7"/>
  <c r="AA580" i="7"/>
  <c r="AA581" i="7"/>
  <c r="AA582" i="7"/>
  <c r="AA583" i="7"/>
  <c r="AA584" i="7"/>
  <c r="AA585" i="7"/>
  <c r="AA586" i="7"/>
  <c r="AA587" i="7"/>
  <c r="AA588" i="7"/>
  <c r="AA589" i="7"/>
  <c r="AA590" i="7"/>
  <c r="AA591" i="7"/>
  <c r="AA592" i="7"/>
  <c r="AA593" i="7"/>
  <c r="AA594" i="7"/>
  <c r="AA595" i="7"/>
  <c r="AA596" i="7"/>
  <c r="AA597" i="7"/>
  <c r="AA598" i="7"/>
  <c r="AA599" i="7"/>
  <c r="AA600" i="7"/>
  <c r="AA601" i="7"/>
  <c r="AA602" i="7"/>
  <c r="AA603" i="7"/>
  <c r="AA604" i="7"/>
  <c r="AA605" i="7"/>
  <c r="AA606" i="7"/>
  <c r="AA607" i="7"/>
  <c r="AA608" i="7"/>
  <c r="AA609" i="7"/>
  <c r="AA610" i="7"/>
  <c r="AA611" i="7"/>
  <c r="AA612" i="7"/>
  <c r="AA613" i="7"/>
  <c r="AA614" i="7"/>
  <c r="AA615" i="7"/>
  <c r="AA616" i="7"/>
  <c r="AA617" i="7"/>
  <c r="AA618" i="7"/>
  <c r="AA619" i="7"/>
  <c r="AA620" i="7"/>
  <c r="AA621" i="7"/>
  <c r="AA622" i="7"/>
  <c r="AA623" i="7"/>
  <c r="AA624" i="7"/>
  <c r="AA625" i="7"/>
  <c r="AA626" i="7"/>
  <c r="AA627" i="7"/>
  <c r="AA628" i="7"/>
  <c r="AA629" i="7"/>
  <c r="AA630" i="7"/>
  <c r="AA631" i="7"/>
  <c r="AA632" i="7"/>
  <c r="AA633" i="7"/>
  <c r="AA634" i="7"/>
  <c r="AA635" i="7"/>
  <c r="AA636" i="7"/>
  <c r="AA637" i="7"/>
  <c r="AA638" i="7"/>
  <c r="AA639" i="7"/>
  <c r="AA640" i="7"/>
  <c r="AA641" i="7"/>
  <c r="AA642" i="7"/>
  <c r="AA643" i="7"/>
  <c r="AA644" i="7"/>
  <c r="AA645" i="7"/>
  <c r="AA646" i="7"/>
  <c r="AA647" i="7"/>
  <c r="AA648" i="7"/>
  <c r="AA649" i="7"/>
  <c r="AA650" i="7"/>
  <c r="AA651" i="7"/>
  <c r="AA652" i="7"/>
  <c r="AA653" i="7"/>
  <c r="AA654" i="7"/>
  <c r="AA655" i="7"/>
  <c r="AA656" i="7"/>
  <c r="AA657" i="7"/>
  <c r="AA658" i="7"/>
  <c r="AA659" i="7"/>
  <c r="AA660" i="7"/>
  <c r="AA661" i="7"/>
  <c r="AA662" i="7"/>
  <c r="AA663" i="7"/>
  <c r="AA664" i="7"/>
  <c r="AA665" i="7"/>
  <c r="AA666" i="7"/>
  <c r="AA667" i="7"/>
  <c r="AA668" i="7"/>
  <c r="AA669" i="7"/>
  <c r="AA670" i="7"/>
  <c r="AA671" i="7"/>
  <c r="AA672" i="7"/>
  <c r="AA673" i="7"/>
  <c r="AA674" i="7"/>
  <c r="AA675" i="7"/>
  <c r="AA676" i="7"/>
  <c r="AA677" i="7"/>
  <c r="AA678" i="7"/>
  <c r="AA679" i="7"/>
  <c r="AA680" i="7"/>
  <c r="AA681" i="7"/>
  <c r="AA682" i="7"/>
  <c r="AA683" i="7"/>
  <c r="AA684" i="7"/>
  <c r="AA685" i="7"/>
  <c r="AA686" i="7"/>
  <c r="AA687" i="7"/>
  <c r="AA688" i="7"/>
  <c r="AA689" i="7"/>
  <c r="AA690" i="7"/>
  <c r="AA691" i="7"/>
  <c r="AA692" i="7"/>
  <c r="AA693" i="7"/>
  <c r="AA694" i="7"/>
  <c r="AA695" i="7"/>
  <c r="AA696" i="7"/>
  <c r="AA697" i="7"/>
  <c r="AA698" i="7"/>
  <c r="Y167" i="7"/>
  <c r="Y168" i="7"/>
  <c r="Y169" i="7"/>
  <c r="Y170" i="7"/>
  <c r="Y171" i="7"/>
  <c r="Y172" i="7"/>
  <c r="Y173" i="7"/>
  <c r="Y174" i="7"/>
  <c r="Y175" i="7"/>
  <c r="Y176" i="7"/>
  <c r="Y177" i="7"/>
  <c r="Y178" i="7"/>
  <c r="Y179" i="7"/>
  <c r="Y180" i="7"/>
  <c r="Y181" i="7"/>
  <c r="Y182" i="7"/>
  <c r="Y183" i="7"/>
  <c r="Y184" i="7"/>
  <c r="Y185" i="7"/>
  <c r="Y186" i="7"/>
  <c r="Y187" i="7"/>
  <c r="Y188" i="7"/>
  <c r="Y189" i="7"/>
  <c r="Y190" i="7"/>
  <c r="Y191" i="7"/>
  <c r="Y192" i="7"/>
  <c r="Y193" i="7"/>
  <c r="Y194" i="7"/>
  <c r="Y195" i="7"/>
  <c r="Y196" i="7"/>
  <c r="Y197" i="7"/>
  <c r="Y198" i="7"/>
  <c r="Y199" i="7"/>
  <c r="Y200" i="7"/>
  <c r="Y201" i="7"/>
  <c r="Y202" i="7"/>
  <c r="Y203" i="7"/>
  <c r="Y204" i="7"/>
  <c r="Y205" i="7"/>
  <c r="Y206" i="7"/>
  <c r="Y207" i="7"/>
  <c r="Y208" i="7"/>
  <c r="Y209" i="7"/>
  <c r="Y210" i="7"/>
  <c r="Y211" i="7"/>
  <c r="Y212" i="7"/>
  <c r="Y213" i="7"/>
  <c r="Y214" i="7"/>
  <c r="Y215" i="7"/>
  <c r="Y216" i="7"/>
  <c r="Y217" i="7"/>
  <c r="Y218" i="7"/>
  <c r="Y219" i="7"/>
  <c r="Y220" i="7"/>
  <c r="Y221" i="7"/>
  <c r="Y222" i="7"/>
  <c r="Y223" i="7"/>
  <c r="Y224" i="7"/>
  <c r="Y225" i="7"/>
  <c r="Y226" i="7"/>
  <c r="Y227" i="7"/>
  <c r="Y228" i="7"/>
  <c r="Y229" i="7"/>
  <c r="Y230" i="7"/>
  <c r="Y231" i="7"/>
  <c r="Y232" i="7"/>
  <c r="Y233" i="7"/>
  <c r="Y234" i="7"/>
  <c r="Y235" i="7"/>
  <c r="Y236" i="7"/>
  <c r="Y237" i="7"/>
  <c r="Y238" i="7"/>
  <c r="Y239" i="7"/>
  <c r="Y240" i="7"/>
  <c r="Y241" i="7"/>
  <c r="Y242" i="7"/>
  <c r="Y243" i="7"/>
  <c r="Y244" i="7"/>
  <c r="Y245" i="7"/>
  <c r="Y246" i="7"/>
  <c r="Y247" i="7"/>
  <c r="Y248" i="7"/>
  <c r="Y249" i="7"/>
  <c r="Y250" i="7"/>
  <c r="Y251" i="7"/>
  <c r="Y252" i="7"/>
  <c r="Y253" i="7"/>
  <c r="Y254" i="7"/>
  <c r="Y255" i="7"/>
  <c r="Y256" i="7"/>
  <c r="Y257" i="7"/>
  <c r="Y258" i="7"/>
  <c r="Y259" i="7"/>
  <c r="Y260" i="7"/>
  <c r="Y261" i="7"/>
  <c r="Y262" i="7"/>
  <c r="Y263" i="7"/>
  <c r="Y264" i="7"/>
  <c r="Y265" i="7"/>
  <c r="Y266" i="7"/>
  <c r="Y267" i="7"/>
  <c r="Y268" i="7"/>
  <c r="Y269" i="7"/>
  <c r="Y270" i="7"/>
  <c r="Y271" i="7"/>
  <c r="Y272" i="7"/>
  <c r="Y273" i="7"/>
  <c r="Y274" i="7"/>
  <c r="Y275" i="7"/>
  <c r="Y276" i="7"/>
  <c r="Y277" i="7"/>
  <c r="Y278" i="7"/>
  <c r="Y279" i="7"/>
  <c r="Y280" i="7"/>
  <c r="Y281" i="7"/>
  <c r="Y282" i="7"/>
  <c r="Y283" i="7"/>
  <c r="Y284" i="7"/>
  <c r="Y285" i="7"/>
  <c r="Y286" i="7"/>
  <c r="Y287" i="7"/>
  <c r="Y288" i="7"/>
  <c r="Y289" i="7"/>
  <c r="Y290" i="7"/>
  <c r="Y291" i="7"/>
  <c r="Y292" i="7"/>
  <c r="Y293" i="7"/>
  <c r="Y294" i="7"/>
  <c r="Y295" i="7"/>
  <c r="Y296" i="7"/>
  <c r="Y297" i="7"/>
  <c r="Y298" i="7"/>
  <c r="Y299" i="7"/>
  <c r="Y300" i="7"/>
  <c r="Y301" i="7"/>
  <c r="Y302" i="7"/>
  <c r="Y303" i="7"/>
  <c r="Y304" i="7"/>
  <c r="Y305" i="7"/>
  <c r="Y306" i="7"/>
  <c r="Y307" i="7"/>
  <c r="Y308" i="7"/>
  <c r="Y309" i="7"/>
  <c r="Y310" i="7"/>
  <c r="Y311" i="7"/>
  <c r="Y312" i="7"/>
  <c r="Y313" i="7"/>
  <c r="Y314" i="7"/>
  <c r="Y315" i="7"/>
  <c r="Y316" i="7"/>
  <c r="Y317" i="7"/>
  <c r="Y318" i="7"/>
  <c r="Y319" i="7"/>
  <c r="Y320" i="7"/>
  <c r="Y321" i="7"/>
  <c r="Y322" i="7"/>
  <c r="Y323" i="7"/>
  <c r="Y324" i="7"/>
  <c r="Y325" i="7"/>
  <c r="Y326" i="7"/>
  <c r="Y327" i="7"/>
  <c r="Y328" i="7"/>
  <c r="Y329" i="7"/>
  <c r="Y330" i="7"/>
  <c r="Y331" i="7"/>
  <c r="Y332" i="7"/>
  <c r="Y333" i="7"/>
  <c r="Y334" i="7"/>
  <c r="Y335" i="7"/>
  <c r="Y336" i="7"/>
  <c r="Y337" i="7"/>
  <c r="Y338" i="7"/>
  <c r="Y339" i="7"/>
  <c r="Y340" i="7"/>
  <c r="Y341" i="7"/>
  <c r="Y342" i="7"/>
  <c r="Y343" i="7"/>
  <c r="Y344" i="7"/>
  <c r="Y345" i="7"/>
  <c r="Y346" i="7"/>
  <c r="Y347" i="7"/>
  <c r="Y348" i="7"/>
  <c r="Y349" i="7"/>
  <c r="Y350" i="7"/>
  <c r="Y351" i="7"/>
  <c r="Y352" i="7"/>
  <c r="Y353" i="7"/>
  <c r="Y354" i="7"/>
  <c r="Y355" i="7"/>
  <c r="Y356" i="7"/>
  <c r="Y357" i="7"/>
  <c r="Y358" i="7"/>
  <c r="Y359" i="7"/>
  <c r="Y360" i="7"/>
  <c r="Y361" i="7"/>
  <c r="Y362" i="7"/>
  <c r="Y363" i="7"/>
  <c r="Y364" i="7"/>
  <c r="Y365" i="7"/>
  <c r="Y366" i="7"/>
  <c r="Y367" i="7"/>
  <c r="Y368" i="7"/>
  <c r="Y369" i="7"/>
  <c r="Y370" i="7"/>
  <c r="Y371" i="7"/>
  <c r="Y372" i="7"/>
  <c r="Y373" i="7"/>
  <c r="Y374" i="7"/>
  <c r="Y375" i="7"/>
  <c r="Y376" i="7"/>
  <c r="Y377" i="7"/>
  <c r="Y378" i="7"/>
  <c r="Y379" i="7"/>
  <c r="Y380" i="7"/>
  <c r="Y381" i="7"/>
  <c r="Y382" i="7"/>
  <c r="Y383" i="7"/>
  <c r="Y384" i="7"/>
  <c r="Y385" i="7"/>
  <c r="Y386" i="7"/>
  <c r="Y387" i="7"/>
  <c r="Y388" i="7"/>
  <c r="Y389" i="7"/>
  <c r="Y390" i="7"/>
  <c r="Y391" i="7"/>
  <c r="Y392" i="7"/>
  <c r="Y393" i="7"/>
  <c r="Y394" i="7"/>
  <c r="Y395" i="7"/>
  <c r="Y396" i="7"/>
  <c r="Y397" i="7"/>
  <c r="Y398" i="7"/>
  <c r="Y399" i="7"/>
  <c r="Y400" i="7"/>
  <c r="Y401" i="7"/>
  <c r="Y402" i="7"/>
  <c r="Y403" i="7"/>
  <c r="Y404" i="7"/>
  <c r="Y405" i="7"/>
  <c r="Y406" i="7"/>
  <c r="Y407" i="7"/>
  <c r="Y408" i="7"/>
  <c r="Y409" i="7"/>
  <c r="Y410" i="7"/>
  <c r="Y411" i="7"/>
  <c r="Y412" i="7"/>
  <c r="Y413" i="7"/>
  <c r="Y414" i="7"/>
  <c r="Y415" i="7"/>
  <c r="Y416" i="7"/>
  <c r="Y417" i="7"/>
  <c r="Y418" i="7"/>
  <c r="Y419" i="7"/>
  <c r="Y420" i="7"/>
  <c r="Y421" i="7"/>
  <c r="Y422" i="7"/>
  <c r="Y423" i="7"/>
  <c r="Y424" i="7"/>
  <c r="Y425" i="7"/>
  <c r="Y426" i="7"/>
  <c r="Y427" i="7"/>
  <c r="Y428" i="7"/>
  <c r="Y429" i="7"/>
  <c r="Y430" i="7"/>
  <c r="Y431" i="7"/>
  <c r="Y432" i="7"/>
  <c r="Y433" i="7"/>
  <c r="Y434" i="7"/>
  <c r="Y435" i="7"/>
  <c r="Y436" i="7"/>
  <c r="Y437" i="7"/>
  <c r="Y438" i="7"/>
  <c r="Y439" i="7"/>
  <c r="Y440" i="7"/>
  <c r="Y441" i="7"/>
  <c r="Y442" i="7"/>
  <c r="Y443" i="7"/>
  <c r="Y444" i="7"/>
  <c r="Y445" i="7"/>
  <c r="Y446" i="7"/>
  <c r="Y447" i="7"/>
  <c r="Y448" i="7"/>
  <c r="Y449" i="7"/>
  <c r="Y450" i="7"/>
  <c r="Y451" i="7"/>
  <c r="Y452" i="7"/>
  <c r="Y453" i="7"/>
  <c r="Y454" i="7"/>
  <c r="Y455" i="7"/>
  <c r="Y456" i="7"/>
  <c r="Y457" i="7"/>
  <c r="Y458" i="7"/>
  <c r="Y459" i="7"/>
  <c r="Y460" i="7"/>
  <c r="Y461" i="7"/>
  <c r="Y462" i="7"/>
  <c r="Y463" i="7"/>
  <c r="Y464" i="7"/>
  <c r="Y465" i="7"/>
  <c r="Y466" i="7"/>
  <c r="Y467" i="7"/>
  <c r="Y468" i="7"/>
  <c r="Y469" i="7"/>
  <c r="Y470" i="7"/>
  <c r="Y471" i="7"/>
  <c r="Y472" i="7"/>
  <c r="Y473" i="7"/>
  <c r="Y474" i="7"/>
  <c r="Y475" i="7"/>
  <c r="Y476" i="7"/>
  <c r="Y477" i="7"/>
  <c r="Y478" i="7"/>
  <c r="Y479" i="7"/>
  <c r="Y480" i="7"/>
  <c r="Y481" i="7"/>
  <c r="Y482" i="7"/>
  <c r="Y483" i="7"/>
  <c r="Y484" i="7"/>
  <c r="Y485" i="7"/>
  <c r="Y486" i="7"/>
  <c r="Y487" i="7"/>
  <c r="Y488" i="7"/>
  <c r="Y489" i="7"/>
  <c r="Y490" i="7"/>
  <c r="Y491" i="7"/>
  <c r="Y492" i="7"/>
  <c r="Y493" i="7"/>
  <c r="Y494" i="7"/>
  <c r="Y495" i="7"/>
  <c r="Y496" i="7"/>
  <c r="Y497" i="7"/>
  <c r="Y498" i="7"/>
  <c r="Y499" i="7"/>
  <c r="Y500" i="7"/>
  <c r="Y501" i="7"/>
  <c r="Y502" i="7"/>
  <c r="Y503" i="7"/>
  <c r="Y504" i="7"/>
  <c r="Y505" i="7"/>
  <c r="Y506" i="7"/>
  <c r="Y507" i="7"/>
  <c r="Y508" i="7"/>
  <c r="Y509" i="7"/>
  <c r="Y510" i="7"/>
  <c r="Y511" i="7"/>
  <c r="Y512" i="7"/>
  <c r="Y513" i="7"/>
  <c r="Y514" i="7"/>
  <c r="Y515" i="7"/>
  <c r="Y516" i="7"/>
  <c r="Y517" i="7"/>
  <c r="Y518" i="7"/>
  <c r="Y519" i="7"/>
  <c r="Y520" i="7"/>
  <c r="Y521" i="7"/>
  <c r="Y522" i="7"/>
  <c r="Y523" i="7"/>
  <c r="Y524" i="7"/>
  <c r="Y525" i="7"/>
  <c r="Y526" i="7"/>
  <c r="Y527" i="7"/>
  <c r="Y528" i="7"/>
  <c r="Y529" i="7"/>
  <c r="Y530" i="7"/>
  <c r="Y531" i="7"/>
  <c r="Y532" i="7"/>
  <c r="Y533" i="7"/>
  <c r="Y534" i="7"/>
  <c r="Y535" i="7"/>
  <c r="Y536" i="7"/>
  <c r="Y537" i="7"/>
  <c r="Y538" i="7"/>
  <c r="Y539" i="7"/>
  <c r="Y540" i="7"/>
  <c r="Y541" i="7"/>
  <c r="Y542" i="7"/>
  <c r="Y543" i="7"/>
  <c r="Y544" i="7"/>
  <c r="Y545" i="7"/>
  <c r="Y546" i="7"/>
  <c r="Y547" i="7"/>
  <c r="Y548" i="7"/>
  <c r="Y549" i="7"/>
  <c r="Y550" i="7"/>
  <c r="Y551" i="7"/>
  <c r="Y552" i="7"/>
  <c r="Y553" i="7"/>
  <c r="Y554" i="7"/>
  <c r="Y555" i="7"/>
  <c r="Y556" i="7"/>
  <c r="Y557" i="7"/>
  <c r="Y558" i="7"/>
  <c r="Y559" i="7"/>
  <c r="Y560" i="7"/>
  <c r="Y561" i="7"/>
  <c r="Y562" i="7"/>
  <c r="Y563" i="7"/>
  <c r="Y564" i="7"/>
  <c r="Y565" i="7"/>
  <c r="Y566" i="7"/>
  <c r="Y567" i="7"/>
  <c r="Y568" i="7"/>
  <c r="Y569" i="7"/>
  <c r="Y570" i="7"/>
  <c r="Y571" i="7"/>
  <c r="Y572" i="7"/>
  <c r="Y573" i="7"/>
  <c r="Y574" i="7"/>
  <c r="Y575" i="7"/>
  <c r="Y576" i="7"/>
  <c r="Y577" i="7"/>
  <c r="Y578" i="7"/>
  <c r="Y579" i="7"/>
  <c r="Y580" i="7"/>
  <c r="Y581" i="7"/>
  <c r="Y582" i="7"/>
  <c r="Y583" i="7"/>
  <c r="Y584" i="7"/>
  <c r="Y585" i="7"/>
  <c r="Y586" i="7"/>
  <c r="Y587" i="7"/>
  <c r="Y588" i="7"/>
  <c r="Y589" i="7"/>
  <c r="Y590" i="7"/>
  <c r="Y591" i="7"/>
  <c r="Y592" i="7"/>
  <c r="Y593" i="7"/>
  <c r="Y594" i="7"/>
  <c r="Y595" i="7"/>
  <c r="Y596" i="7"/>
  <c r="Y597" i="7"/>
  <c r="Y598" i="7"/>
  <c r="Y599" i="7"/>
  <c r="Y600" i="7"/>
  <c r="Y601" i="7"/>
  <c r="Y602" i="7"/>
  <c r="Y603" i="7"/>
  <c r="Y604" i="7"/>
  <c r="Y605" i="7"/>
  <c r="Y606" i="7"/>
  <c r="Y607" i="7"/>
  <c r="Y608" i="7"/>
  <c r="Y609" i="7"/>
  <c r="Y610" i="7"/>
  <c r="Y611" i="7"/>
  <c r="Y612" i="7"/>
  <c r="Y613" i="7"/>
  <c r="Y614" i="7"/>
  <c r="Y615" i="7"/>
  <c r="Y616" i="7"/>
  <c r="Y617" i="7"/>
  <c r="Y618" i="7"/>
  <c r="Y619" i="7"/>
  <c r="Y620" i="7"/>
  <c r="Y621" i="7"/>
  <c r="Y622" i="7"/>
  <c r="Y623" i="7"/>
  <c r="Y624" i="7"/>
  <c r="Y625" i="7"/>
  <c r="Y626" i="7"/>
  <c r="Y627" i="7"/>
  <c r="Y628" i="7"/>
  <c r="Y629" i="7"/>
  <c r="Y630" i="7"/>
  <c r="Y631" i="7"/>
  <c r="Y632" i="7"/>
  <c r="Y633" i="7"/>
  <c r="Y634" i="7"/>
  <c r="Y635" i="7"/>
  <c r="Y636" i="7"/>
  <c r="Y637" i="7"/>
  <c r="Y638" i="7"/>
  <c r="Y639" i="7"/>
  <c r="Y640" i="7"/>
  <c r="Y641" i="7"/>
  <c r="Y642" i="7"/>
  <c r="Y643" i="7"/>
  <c r="Y644" i="7"/>
  <c r="Y645" i="7"/>
  <c r="Y646" i="7"/>
  <c r="Y647" i="7"/>
  <c r="Y648" i="7"/>
  <c r="Y649" i="7"/>
  <c r="Y650" i="7"/>
  <c r="Y651" i="7"/>
  <c r="Y652" i="7"/>
  <c r="Y653" i="7"/>
  <c r="Y654" i="7"/>
  <c r="Y655" i="7"/>
  <c r="Y656" i="7"/>
  <c r="Y657" i="7"/>
  <c r="Y658" i="7"/>
  <c r="Y659" i="7"/>
  <c r="Y660" i="7"/>
  <c r="Y661" i="7"/>
  <c r="Y662" i="7"/>
  <c r="Y663" i="7"/>
  <c r="Y664" i="7"/>
  <c r="Y665" i="7"/>
  <c r="Y666" i="7"/>
  <c r="Y667" i="7"/>
  <c r="Y668" i="7"/>
  <c r="Y669" i="7"/>
  <c r="Y670" i="7"/>
  <c r="Y671" i="7"/>
  <c r="Y672" i="7"/>
  <c r="Y673" i="7"/>
  <c r="Y674" i="7"/>
  <c r="Y675" i="7"/>
  <c r="Y676" i="7"/>
  <c r="Y677" i="7"/>
  <c r="Y678" i="7"/>
  <c r="Y679" i="7"/>
  <c r="Y680" i="7"/>
  <c r="Y681" i="7"/>
  <c r="Y682" i="7"/>
  <c r="Y683" i="7"/>
  <c r="Y684" i="7"/>
  <c r="Y685" i="7"/>
  <c r="Y686" i="7"/>
  <c r="Y687" i="7"/>
  <c r="Y688" i="7"/>
  <c r="Y689" i="7"/>
  <c r="Y690" i="7"/>
  <c r="Y691" i="7"/>
  <c r="Y692" i="7"/>
  <c r="Y693" i="7"/>
  <c r="Y694" i="7"/>
  <c r="Y695" i="7"/>
  <c r="Y696" i="7"/>
  <c r="Y697" i="7"/>
  <c r="Y698" i="7"/>
  <c r="A141" i="7" a="1"/>
  <c r="A141" i="7" s="1"/>
</calcChain>
</file>

<file path=xl/comments1.xml><?xml version="1.0" encoding="utf-8"?>
<comments xmlns="http://schemas.openxmlformats.org/spreadsheetml/2006/main">
  <authors>
    <author>Maria Ruth Munoz Florian</author>
    <author>Leidy Dayana Viscaya Quitian</author>
    <author>FCU2023</author>
    <author>tc={BE130C66-25A8-4E85-9FC8-C2F1265DD64E}</author>
    <author>tc={31ADEE2B-21F2-4D88-8EFE-EE52EF494E94}</author>
    <author>tc={F7EFED0A-9FB4-439A-A22E-E6083E44C5BA}</author>
    <author>tc={057F254E-5B98-468E-A225-D1D7160924E1}</author>
    <author>tc={409CE392-52CD-4F3F-A96E-DBC63FFF463D}</author>
    <author>tc={A81011E8-8955-4CD3-86A7-230EE666BB10}</author>
    <author>tc={77417EA8-BAB3-4B96-B581-9FE8A9DAE147}</author>
    <author>tc={EDD6662F-1DCA-4EC8-A59A-D2771AF4D971}</author>
    <author>tc={AF684712-0F64-4FA0-A837-88A54C2754E2}</author>
    <author>tc={7B49F450-250A-4176-8F9A-145907A0A81F}</author>
    <author>tc={E08C4960-8807-43E1-943D-2D3B0E7D352E}</author>
    <author>tc={1331C364-8DEF-415F-84EB-90395198ECC1}</author>
    <author>tc={BE35A55F-FCE2-430E-8205-E93E997079F8}</author>
    <author>tc={CC258F79-60EF-412B-8B8A-43FADA3A7383}</author>
    <author>tc={B05134C3-DC11-4D26-9336-6C534CE3B1D9}</author>
  </authors>
  <commentList>
    <comment ref="C4" authorId="0" shapeId="0">
      <text>
        <r>
          <rPr>
            <b/>
            <sz val="9"/>
            <color indexed="81"/>
            <rFont val="Tahoma"/>
            <family val="2"/>
          </rPr>
          <t>Maria Ruth Munoz Florian:</t>
        </r>
        <r>
          <rPr>
            <sz val="9"/>
            <color indexed="81"/>
            <rFont val="Tahoma"/>
            <family val="2"/>
          </rPr>
          <t xml:space="preserve">
Actualizar dato</t>
        </r>
      </text>
    </comment>
    <comment ref="C16" authorId="0" shapeId="0">
      <text>
        <r>
          <rPr>
            <b/>
            <sz val="9"/>
            <color indexed="81"/>
            <rFont val="Tahoma"/>
            <family val="2"/>
          </rPr>
          <t>Maria Ruth Munoz Florian:</t>
        </r>
        <r>
          <rPr>
            <sz val="9"/>
            <color indexed="81"/>
            <rFont val="Tahoma"/>
            <family val="2"/>
          </rPr>
          <t xml:space="preserve">
Falta numeraciòn</t>
        </r>
      </text>
    </comment>
    <comment ref="AZ85" authorId="0" shapeId="0">
      <text>
        <r>
          <rPr>
            <b/>
            <sz val="9"/>
            <color indexed="81"/>
            <rFont val="Tahoma"/>
            <family val="2"/>
          </rPr>
          <t>Maria Ruth Munoz Florian:</t>
        </r>
        <r>
          <rPr>
            <sz val="9"/>
            <color indexed="81"/>
            <rFont val="Tahoma"/>
            <family val="2"/>
          </rPr>
          <t xml:space="preserve">
Los datos deben ser acumulativos no pueden las cifras ser inferiores al anterior trimestre</t>
        </r>
      </text>
    </comment>
    <comment ref="AX91" authorId="1" shapeId="0">
      <text>
        <r>
          <rPr>
            <b/>
            <sz val="9"/>
            <color indexed="81"/>
            <rFont val="Tahoma"/>
            <family val="2"/>
          </rPr>
          <t>El presupuesto ejecutado se debe reportar acumulado, por ende no debería ser menor que el reportado con corte a 30/09/2021</t>
        </r>
        <r>
          <rPr>
            <sz val="9"/>
            <color indexed="81"/>
            <rFont val="Tahoma"/>
            <family val="2"/>
          </rPr>
          <t xml:space="preserve">
</t>
        </r>
      </text>
    </comment>
    <comment ref="K121" authorId="2" shapeId="0">
      <text>
        <r>
          <rPr>
            <b/>
            <sz val="9"/>
            <color indexed="81"/>
            <rFont val="Tahoma"/>
            <family val="2"/>
          </rPr>
          <t>La acción habla de un diagnóstico y no de etapas del diagnóstico</t>
        </r>
        <r>
          <rPr>
            <sz val="9"/>
            <color indexed="81"/>
            <rFont val="Tahoma"/>
            <family val="2"/>
          </rPr>
          <t xml:space="preserve">
</t>
        </r>
      </text>
    </comment>
    <comment ref="Z124" authorId="3" shapeId="0">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indicar por qué no se evidencia presupuesto ejecutado. Indicar porcetaje en caso de haberse plasmado</t>
        </r>
      </text>
    </comment>
    <comment ref="AD124" authorId="4" shapeId="0">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El tiempo de ejecución se establece desde agosto de 2020 con una inversión de 99.930.000. Sin embargo no se evidencia asignación del respectivo presupuesto. Se recomienda tener en cuenta los respectivos indicadores</t>
        </r>
      </text>
    </comment>
    <comment ref="AF124" authorId="5" shapeId="0">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indicar los avances, el presupuesto ejecutado y en caso tal de no haber tenido el respectivo proceso, indicar el por qué.</t>
        </r>
      </text>
    </comment>
    <comment ref="AP124" authorId="6" shapeId="0">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plasmar los avances porcentuales para el respectivo periodo teniendo como base el indicador de referencia</t>
        </r>
      </text>
    </comment>
    <comment ref="Z125" authorId="7" shapeId="0">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indicar por qué no se evidencia presupuesto ejecutado. Indicar porcetaje en caso de haberse plasmado</t>
        </r>
      </text>
    </comment>
    <comment ref="AD125" authorId="8" shapeId="0">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El tiempo de ejecución se establece desde agosto de 2020 con una inversión de 99.930.000. Sin embargo no se evidencia asignación del respectivo presupuesto. Se recomienda tener en cuenta los respectivos indicadores</t>
        </r>
      </text>
    </comment>
    <comment ref="AF125" authorId="9" shapeId="0">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indicar los avances, el presupuesto ejecutado y en caso tal de no haber tenido el respectivo proceso, indicar el por qué.</t>
        </r>
      </text>
    </comment>
    <comment ref="BA125" authorId="10" shapeId="0">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indicar los avances porcentuales y la ejecución presupuestal que se estableció o desarrollo para cada periodo. En caso de no haberla ejecutado o no hacerlo según el cronograma, se recomienda indicar cuáles fueron las respectivas dificultades</t>
        </r>
      </text>
    </comment>
    <comment ref="AD126" authorId="11" shapeId="0">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Si la fecha de inicio de la actividad es a partir de 2021, se recomienda indicar el por qué se incluye o determina asignación presupuestal para la vigencia 2020</t>
        </r>
      </text>
    </comment>
    <comment ref="BA126" authorId="12" shapeId="0">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Para 2021 se tenía una estimación del 33% del presupuesto a ejecutar y se llegó hasta el 25%</t>
        </r>
      </text>
    </comment>
    <comment ref="AP145" authorId="13" shapeId="0">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plasmar los avances teniendo en cuenta lo concerniente a la meta y, denotarlo a través de los respectivos indicadores pertinentes
Respuesta:
    Indicar el respectivo avance, tener en cuenta si el hubo o no vinculación de personal. En caso de no haberlo, se recomienda plasmar el por qué e indicar porcentaje cero (0)
Respuesta:
    Se recomienda plasmar los avances cualitativos y cuantitativos de los diferentes periodos. No se registran el porcetaje ni la ejecución</t>
        </r>
      </text>
    </comment>
    <comment ref="AP146" authorId="14" shapeId="0">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plasmar los avances teniendo en cuenta lo concerniente a la meta y, denotarlo a través de los respectivos indicadores pertinentes</t>
        </r>
      </text>
    </comment>
    <comment ref="AP147" authorId="15" shapeId="0">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plasmar los avances teniendo en cuenta lo concerniente a la meta y, denotarlo a través de los respectivos indicadores pertinentes</t>
        </r>
      </text>
    </comment>
    <comment ref="AP148" authorId="16" shapeId="0">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plasmar los avances teniendo en cuenta lo concerniente a la meta y, denotarlo a través de los respectivos indicadores pertinentes</t>
        </r>
      </text>
    </comment>
    <comment ref="BB149" authorId="17" shapeId="0">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indicar si se avanzó hasta el 60% o por el contrario, se llevaron a cabo las cuatro (04) mesas y una (01) final</t>
        </r>
      </text>
    </comment>
  </commentList>
</comments>
</file>

<file path=xl/sharedStrings.xml><?xml version="1.0" encoding="utf-8"?>
<sst xmlns="http://schemas.openxmlformats.org/spreadsheetml/2006/main" count="4121" uniqueCount="2060">
  <si>
    <t>Instrucciones para el diligenciamiento de la Matriz de Plan de Acción y seguimiento a Indicadores de Acciones Afirmativas Grupos Étnicos</t>
  </si>
  <si>
    <r>
      <t xml:space="preserve">* El presente instructivo le porporcionará la informaión sobre el diligenciamiento de cada uno de los campos de la matriz de plan de acción y seguimiento; no obstante, tenga en cuenta que al ubicarse sobre cada una de las celdas de la matriz, aparecerá un </t>
    </r>
    <r>
      <rPr>
        <i/>
        <sz val="11"/>
        <rFont val="Arial Narrow"/>
        <family val="2"/>
      </rPr>
      <t xml:space="preserve">mensaje de entrada </t>
    </r>
    <r>
      <rPr>
        <sz val="11"/>
        <rFont val="Arial Narrow"/>
        <family val="2"/>
      </rPr>
      <t xml:space="preserve">que también le brindará orientaciones que facilitarán el registro de información. 
* En el diligenciamiento del formato </t>
    </r>
    <r>
      <rPr>
        <b/>
        <sz val="11"/>
        <rFont val="Arial Narrow"/>
        <family val="2"/>
      </rPr>
      <t>NO</t>
    </r>
    <r>
      <rPr>
        <sz val="11"/>
        <rFont val="Arial Narrow"/>
        <family val="2"/>
      </rPr>
      <t xml:space="preserve"> utilizar: mayúsculas sostenidas, letra cursiva ni doble espacios.
* </t>
    </r>
    <r>
      <rPr>
        <b/>
        <sz val="11"/>
        <rFont val="Arial Narrow"/>
        <family val="2"/>
      </rPr>
      <t>NO</t>
    </r>
    <r>
      <rPr>
        <sz val="11"/>
        <rFont val="Arial Narrow"/>
        <family val="2"/>
      </rPr>
      <t xml:space="preserve"> cambiar ni borrar los títulos y </t>
    </r>
    <r>
      <rPr>
        <b/>
        <sz val="11"/>
        <rFont val="Arial Narrow"/>
        <family val="2"/>
      </rPr>
      <t>NO</t>
    </r>
    <r>
      <rPr>
        <sz val="11"/>
        <rFont val="Arial Narrow"/>
        <family val="2"/>
      </rPr>
      <t xml:space="preserve"> combinar celdas.
Las acciones afirmativas y los demás datos aquí registrados, deben guardar plena coherencia con la información que reposan en los documentos oficiales utilizados por la Subdirección d Asuntos Étnicos en los procesos de concertación con cada grupo étnico.</t>
    </r>
  </si>
  <si>
    <t>Secciones</t>
  </si>
  <si>
    <t>Descripción</t>
  </si>
  <si>
    <t>Información General</t>
  </si>
  <si>
    <r>
      <rPr>
        <b/>
        <sz val="12"/>
        <rFont val="Arial Narrow"/>
        <family val="2"/>
      </rPr>
      <t xml:space="preserve">a. Nombre de la política pública: </t>
    </r>
    <r>
      <rPr>
        <sz val="12"/>
        <rFont val="Arial Narrow"/>
        <family val="2"/>
      </rPr>
      <t xml:space="preserve">
Escriba el nombre completo de la Política Pública sobre la cual se registrarán las acciones concertadas.</t>
    </r>
  </si>
  <si>
    <r>
      <rPr>
        <b/>
        <sz val="12"/>
        <rFont val="Arial Narrow"/>
        <family val="2"/>
      </rPr>
      <t xml:space="preserve">b. Fecha de corte seguimiento: 
</t>
    </r>
    <r>
      <rPr>
        <sz val="12"/>
        <rFont val="Arial Narrow"/>
        <family val="2"/>
      </rPr>
      <t xml:space="preserve">Indique la fecha de corte del informe de seguimiento a presentar. Debe ser ajustada cada vez que se realice el reporte. </t>
    </r>
  </si>
  <si>
    <r>
      <t xml:space="preserve">c. Sector y entidad líder: 
</t>
    </r>
    <r>
      <rPr>
        <sz val="12"/>
        <rFont val="Arial Narrow"/>
        <family val="2"/>
      </rPr>
      <t>Relacione el sector y la entidad que lidera la política pública. Política Pública.</t>
    </r>
  </si>
  <si>
    <r>
      <t>d. Sectores corresponsables:</t>
    </r>
    <r>
      <rPr>
        <sz val="12"/>
        <rFont val="Arial Narrow"/>
        <family val="2"/>
      </rPr>
      <t xml:space="preserve"> </t>
    </r>
    <r>
      <rPr>
        <b/>
        <sz val="12"/>
        <rFont val="Arial Narrow"/>
        <family val="2"/>
      </rPr>
      <t xml:space="preserve">
</t>
    </r>
    <r>
      <rPr>
        <sz val="12"/>
        <rFont val="Arial Narrow"/>
        <family val="2"/>
      </rPr>
      <t xml:space="preserve">Escriba los nombres de los sectores que son corresponsables en la formulación e implementación de las acciones. </t>
    </r>
  </si>
  <si>
    <t>Estructura de la Política Pública</t>
  </si>
  <si>
    <r>
      <rPr>
        <b/>
        <sz val="12"/>
        <rFont val="Arial Narrow"/>
        <family val="2"/>
      </rPr>
      <t>a. Código de la Acción:</t>
    </r>
    <r>
      <rPr>
        <sz val="12"/>
        <rFont val="Arial Narrow"/>
        <family val="2"/>
      </rPr>
      <t xml:space="preserve"> Este campo será diligenciado por la Dirección de Equiad y Políticas Poblacionales y se establecerá en relación con los componentes que estructuran la política y con la cantidad de acciones en cada uno. </t>
    </r>
  </si>
  <si>
    <r>
      <rPr>
        <b/>
        <sz val="12"/>
        <rFont val="Arial Narrow"/>
        <family val="2"/>
      </rPr>
      <t xml:space="preserve">b. Componente: 
</t>
    </r>
    <r>
      <rPr>
        <sz val="12"/>
        <rFont val="Arial Narrow"/>
        <family val="2"/>
      </rPr>
      <t xml:space="preserve">Registre el nombre del componente en el cual se estructura la política y dentro del cual se enmarca la acción afirmativa. De acuerdo con cada política, los componentes pueden ser denominados </t>
    </r>
    <r>
      <rPr>
        <i/>
        <sz val="12"/>
        <rFont val="Arial Narrow"/>
        <family val="2"/>
      </rPr>
      <t xml:space="preserve">caminos, lineamientos, ejes estructurantes, etc., </t>
    </r>
    <r>
      <rPr>
        <sz val="12"/>
        <rFont val="Arial Narrow"/>
        <family val="2"/>
      </rPr>
      <t xml:space="preserve">y se encuentran establecidos en los Decretos por medio de los cuales se ha adoptado cada política pública. </t>
    </r>
  </si>
  <si>
    <r>
      <rPr>
        <b/>
        <sz val="12"/>
        <rFont val="Arial Narrow"/>
        <family val="2"/>
      </rPr>
      <t>c. Subcomponente:</t>
    </r>
    <r>
      <rPr>
        <sz val="12"/>
        <rFont val="Arial Narrow"/>
        <family val="2"/>
      </rPr>
      <t xml:space="preserve">
Registre el nombre el subcomponente de acuerdo con el componente registrado en el campo anterior. Según cada política, los subcomponentes pueden ser</t>
    </r>
    <r>
      <rPr>
        <i/>
        <sz val="12"/>
        <rFont val="Arial Narrow"/>
        <family val="2"/>
      </rPr>
      <t xml:space="preserve"> línea de acción, objetivo, estrategia</t>
    </r>
    <r>
      <rPr>
        <sz val="12"/>
        <rFont val="Arial Narrow"/>
        <family val="2"/>
      </rPr>
      <t>.</t>
    </r>
  </si>
  <si>
    <t>Acciones Concertadas entre la ciudadanía y la administración</t>
  </si>
  <si>
    <r>
      <t xml:space="preserve">a. Acciones Concertadas:
</t>
    </r>
    <r>
      <rPr>
        <sz val="12"/>
        <rFont val="Arial Narrow"/>
        <family val="2"/>
      </rPr>
      <t>Escriba las acciones afirmativas concertadas entre la ciudadanía y cada entidad.</t>
    </r>
  </si>
  <si>
    <r>
      <t xml:space="preserve">b. Importancia relativa de la acción (%):
</t>
    </r>
    <r>
      <rPr>
        <sz val="12"/>
        <rFont val="Arial Narrow"/>
        <family val="2"/>
      </rPr>
      <t>Este campo será diligenciado por el rector de política en articulación con los sectores. La ponderación de cada acción estará definida de acuerdo con su nivel de importancia en el cumplimiento de los propósitos de la política.</t>
    </r>
  </si>
  <si>
    <r>
      <t xml:space="preserve">c. ODS:
</t>
    </r>
    <r>
      <rPr>
        <sz val="12"/>
        <rFont val="Arial Narrow"/>
        <family val="2"/>
      </rPr>
      <t>Identifique el ODS al cual le apunta la acción afirmativa. Seleccione de la lista desplegable.</t>
    </r>
  </si>
  <si>
    <r>
      <t xml:space="preserve">d. Enfoques:
</t>
    </r>
    <r>
      <rPr>
        <sz val="12"/>
        <rFont val="Arial Narrow"/>
        <family val="2"/>
      </rPr>
      <t xml:space="preserve">Determine si la acción concertada responde a un enfoque (Derechos Humanos, Género, Poblacional - Diferencial, Ambiental y Territorial). Si responde a más de un enfoque mencionelos y separelos con punto y coma. Recuerde que las acciones registradas en este instrumento responden por defecto a un enfoque étnico, por lo cual no es necesario mencionarlo para cada una.  </t>
    </r>
  </si>
  <si>
    <t>Tiempo de ejecución de la acción</t>
  </si>
  <si>
    <r>
      <t xml:space="preserve">a. Fecha de inicio:
</t>
    </r>
    <r>
      <rPr>
        <sz val="12"/>
        <rFont val="Arial Narrow"/>
        <family val="2"/>
      </rPr>
      <t>Escriba la fecha en la cual inicia la acción dd/mn/aaaa.</t>
    </r>
  </si>
  <si>
    <r>
      <t xml:space="preserve">b. Fecha de finalización:
</t>
    </r>
    <r>
      <rPr>
        <sz val="12"/>
        <rFont val="Arial Narrow"/>
        <family val="2"/>
      </rPr>
      <t>Fecha en la cual finaliza la acción dd/mm/aaaa.</t>
    </r>
  </si>
  <si>
    <t>Indicador por cada acción concertada</t>
  </si>
  <si>
    <r>
      <t xml:space="preserve">a. Nombre Indicador:
</t>
    </r>
    <r>
      <rPr>
        <sz val="12"/>
        <rFont val="Arial Narrow"/>
        <family val="2"/>
      </rPr>
      <t xml:space="preserve">Escriba el nombre del indicador para cada acción afirmativa concertada de política. Debe evidenciar con precisión la propiedad a medir, ser auto explicativo y conciso. </t>
    </r>
  </si>
  <si>
    <r>
      <rPr>
        <b/>
        <sz val="12"/>
        <rFont val="Arial Narrow"/>
        <family val="2"/>
      </rPr>
      <t xml:space="preserve">d. Fórmula de cálculo:
</t>
    </r>
    <r>
      <rPr>
        <sz val="12"/>
        <rFont val="Arial Narrow"/>
        <family val="2"/>
      </rPr>
      <t>Escriba la expresión matemática con la cual se calcula el indicador. Debe ser coherente con el nombre del indicador y ser explicita la unidad de medida.</t>
    </r>
  </si>
  <si>
    <t>Metas y Presupuesto Asociado</t>
  </si>
  <si>
    <r>
      <rPr>
        <b/>
        <sz val="12"/>
        <rFont val="Arial Narrow"/>
        <family val="2"/>
      </rPr>
      <t>a. Línea base (Año):</t>
    </r>
    <r>
      <rPr>
        <sz val="12"/>
        <rFont val="Arial Narrow"/>
        <family val="2"/>
      </rPr>
      <t xml:space="preserve">
Este campo será diligenciado por cada sector con quien se concertó la acción. Registre la línea base que se tiene respecto del indicador registrado. Escriba el año de corte del dato de la línea base. Si no se cuenta con línea base escriba "Sin Línea Base".</t>
    </r>
  </si>
  <si>
    <r>
      <rPr>
        <b/>
        <sz val="12"/>
        <rFont val="Arial Narrow"/>
        <family val="2"/>
      </rPr>
      <t>b. Fuente de Financiación</t>
    </r>
    <r>
      <rPr>
        <sz val="12"/>
        <rFont val="Arial Narrow"/>
        <family val="2"/>
      </rPr>
      <t>: Identifique la fuente de financiación: Inversión o Funcionamiento.
Tenga en cuenta que frente a las acciones concertadas en el marco del Artículo 66 de PDD, se establece que "... Los acuerdos logrados en el marco del proceso de la concertación y construcción conjunta se realizarán en el marco fiscal y asignaciones establecidas en el presente Plan Distrital de Desarrollo" (Art. 66). Razón por la cual la fuente de financiación preponderante por defecto debe ser Inversión. 
Solo si por algún motivo se concertó con el grupo étnico alguna acción por Funcionamiento, puede seleccionar dicha opción.</t>
    </r>
  </si>
  <si>
    <t>Inversión</t>
  </si>
  <si>
    <r>
      <rPr>
        <b/>
        <sz val="12"/>
        <rFont val="Arial Narrow"/>
        <family val="2"/>
      </rPr>
      <t xml:space="preserve">c. Meta años 2020-2024:
</t>
    </r>
    <r>
      <rPr>
        <sz val="12"/>
        <rFont val="Arial Narrow"/>
        <family val="2"/>
      </rPr>
      <t>Escriba la meta que se tiene programa para cada año. Una meta es la representación cuantitativa de la acción concertada. Registre la cantidad programada o valor objetivo que espera alcanzar el indicador en el periodo específico (año). Indique la meta del indicador, solo en términos numéricos (porcentajes o valores absolutos), no escriba palabras.</t>
    </r>
  </si>
  <si>
    <t>Funcionamiento</t>
  </si>
  <si>
    <r>
      <t xml:space="preserve">c. Presupuesto asignado años 2020-2024
</t>
    </r>
    <r>
      <rPr>
        <sz val="12"/>
        <rFont val="Arial Narrow"/>
        <family val="2"/>
      </rPr>
      <t>Indique el valor de la asignación presupuestal para la implementación de la accción para cada vigencia. Las cifras debe expresarse en pesos sin aproximaciones.</t>
    </r>
  </si>
  <si>
    <t xml:space="preserve"> Seguimiento al Indicador 
</t>
  </si>
  <si>
    <r>
      <rPr>
        <b/>
        <sz val="12"/>
        <rFont val="Arial Narrow"/>
        <family val="2"/>
      </rPr>
      <t>a. Presupuesto ejecutado</t>
    </r>
    <r>
      <rPr>
        <sz val="12"/>
        <rFont val="Arial Narrow"/>
        <family val="2"/>
      </rPr>
      <t xml:space="preserve">
Incorpore el valor de la ejecución presupuestal (compromisos adquiridos para el cumplimiento de la acción). Las cifras deben expresarse en pesos sin aproximaciones. Es importante precisar que la ejecución presupuestal debe ser acumulada a partir del seguimiento con corte a 30 de junio de la vigencia.</t>
    </r>
  </si>
  <si>
    <r>
      <rPr>
        <b/>
        <sz val="12"/>
        <rFont val="Arial Narrow"/>
        <family val="2"/>
      </rPr>
      <t>b. % Ejecución presupuestal</t>
    </r>
    <r>
      <rPr>
        <sz val="12"/>
        <rFont val="Arial Narrow"/>
        <family val="2"/>
      </rPr>
      <t xml:space="preserve"> Resultado de dividir el valor de la </t>
    </r>
    <r>
      <rPr>
        <i/>
        <sz val="12"/>
        <rFont val="Arial Narrow"/>
        <family val="2"/>
      </rPr>
      <t xml:space="preserve">ejecución presupuestal </t>
    </r>
    <r>
      <rPr>
        <sz val="12"/>
        <rFont val="Arial Narrow"/>
        <family val="2"/>
      </rPr>
      <t xml:space="preserve">sobre la </t>
    </r>
    <r>
      <rPr>
        <i/>
        <sz val="12"/>
        <rFont val="Arial Narrow"/>
        <family val="2"/>
      </rPr>
      <t xml:space="preserve">asignación presupuestal </t>
    </r>
    <r>
      <rPr>
        <sz val="12"/>
        <rFont val="Arial Narrow"/>
        <family val="2"/>
      </rPr>
      <t>(*100).</t>
    </r>
  </si>
  <si>
    <r>
      <rPr>
        <b/>
        <sz val="12"/>
        <rFont val="Arial Narrow"/>
        <family val="2"/>
      </rPr>
      <t>c. Avance cuantitativo de la meta</t>
    </r>
    <r>
      <rPr>
        <sz val="12"/>
        <rFont val="Arial Narrow"/>
        <family val="2"/>
      </rPr>
      <t xml:space="preserve">
Teniendo en cuenta la fórmula de cálculo de cada indicador, registre el resultado de cada uno, para el período del reporte. Es importante precisar que el resultado debe ser acumulado a partir del seguimiento con corte a 30 de junio de la vigencia.</t>
    </r>
  </si>
  <si>
    <r>
      <t xml:space="preserve">d. % de Avance Indicador
</t>
    </r>
    <r>
      <rPr>
        <sz val="12"/>
        <rFont val="Arial Narrow"/>
        <family val="2"/>
      </rPr>
      <t>Resultado de dividir el</t>
    </r>
    <r>
      <rPr>
        <i/>
        <sz val="12"/>
        <rFont val="Arial Narrow"/>
        <family val="2"/>
      </rPr>
      <t xml:space="preserve"> avance cuantitativo del indicador</t>
    </r>
    <r>
      <rPr>
        <sz val="12"/>
        <rFont val="Arial Narrow"/>
        <family val="2"/>
      </rPr>
      <t xml:space="preserve"> sobre la </t>
    </r>
    <r>
      <rPr>
        <i/>
        <sz val="12"/>
        <rFont val="Arial Narrow"/>
        <family val="2"/>
      </rPr>
      <t>meta anual programada</t>
    </r>
    <r>
      <rPr>
        <sz val="12"/>
        <rFont val="Arial Narrow"/>
        <family val="2"/>
      </rPr>
      <t xml:space="preserve"> (*100).</t>
    </r>
  </si>
  <si>
    <r>
      <rPr>
        <b/>
        <sz val="12"/>
        <color theme="1"/>
        <rFont val="Arial Narrow"/>
        <family val="2"/>
      </rPr>
      <t>e. Avance Cualitativo</t>
    </r>
    <r>
      <rPr>
        <sz val="12"/>
        <color theme="1"/>
        <rFont val="Arial Narrow"/>
        <family val="2"/>
      </rPr>
      <t xml:space="preserve">
Corresponde al avance cualitativo que la entidad identifica en el cumplimiento de la acción.
Indicar población beneficiada con la implementación de la acción, por edad y género, logros más importantes. Es importante precisar que el avance debe ser acumulado a partir del seguimiento con corte a 30 de junio de la vigencia.</t>
    </r>
  </si>
  <si>
    <r>
      <t xml:space="preserve">f. Dificultades y alternativas de solución
</t>
    </r>
    <r>
      <rPr>
        <sz val="12"/>
        <rFont val="Arial Narrow"/>
        <family val="2"/>
      </rPr>
      <t>Si se han presentado dificultades frente al avance del indicador  se deben describir aquí y  las soluciones para superarlas.</t>
    </r>
  </si>
  <si>
    <r>
      <t xml:space="preserve">h. Análisis implementación de Enfoques:
</t>
    </r>
    <r>
      <rPr>
        <sz val="12"/>
        <rFont val="Arial Narrow"/>
        <family val="2"/>
      </rPr>
      <t>Señalar cómo han implementado los enfoques que se establecieron, quienes conforman la población beneficiada, qué acciones diferenciales se han desarrollado, etc. Recuerde que las acciones registradas en este instrumento, responden por defecto a un enfoque étnico, por lo cual la idea de este anàlisis es identificar posibles interseccionalidales, por ejemplo mujeres indìgenas atendidas, niños palenqueros beneficiados, personas mayores gitanas formadas, etc.  Este análisis se registra solamente en el último seguimiento realizado cada año. Máximo 300 palabras por indicador.</t>
    </r>
  </si>
  <si>
    <t>Información PDD</t>
  </si>
  <si>
    <r>
      <rPr>
        <b/>
        <sz val="12"/>
        <rFont val="Arial Narrow"/>
        <family val="2"/>
      </rPr>
      <t>a. Programa General:</t>
    </r>
    <r>
      <rPr>
        <sz val="12"/>
        <rFont val="Arial Narrow"/>
        <family val="2"/>
      </rPr>
      <t xml:space="preserve">
Escribir el número y el nombre del </t>
    </r>
    <r>
      <rPr>
        <i/>
        <sz val="12"/>
        <rFont val="Arial Narrow"/>
        <family val="2"/>
      </rPr>
      <t xml:space="preserve">Programa General </t>
    </r>
    <r>
      <rPr>
        <sz val="12"/>
        <rFont val="Arial Narrow"/>
        <family val="2"/>
      </rPr>
      <t xml:space="preserve">en el cual se enmarca la acción afirmativa, separados por dos puntos (:). </t>
    </r>
  </si>
  <si>
    <r>
      <t xml:space="preserve">b. Meta Sectorial:
</t>
    </r>
    <r>
      <rPr>
        <sz val="12"/>
        <rFont val="Arial Narrow"/>
        <family val="2"/>
      </rPr>
      <t xml:space="preserve">Escribir el número y el nombre de la Meta Sectorial en la cual se enmarca la acción afirmativa, separados por dos puntos (:). </t>
    </r>
  </si>
  <si>
    <r>
      <t xml:space="preserve">c. Proyecto de Inversión: 
</t>
    </r>
    <r>
      <rPr>
        <sz val="12"/>
        <rFont val="Arial Narrow"/>
        <family val="2"/>
      </rPr>
      <t xml:space="preserve">Escribir el número y el nombre del Proyecto de Inversión en el cual se enmarca la acción afirmativa y del cual salen los recursos paa su implementación, separados por dos puntos (:). </t>
    </r>
  </si>
  <si>
    <t>Responsable de la ejecución de la acción afirmativa</t>
  </si>
  <si>
    <r>
      <rPr>
        <b/>
        <sz val="12"/>
        <rFont val="Arial Narrow"/>
        <family val="2"/>
      </rPr>
      <t>a. Sector:</t>
    </r>
    <r>
      <rPr>
        <sz val="12"/>
        <rFont val="Arial Narrow"/>
        <family val="2"/>
      </rPr>
      <t xml:space="preserve">
Escriba el nombre completo del sector responsable de la ejecución de la acción.</t>
    </r>
  </si>
  <si>
    <r>
      <t xml:space="preserve">b. Entidad:
</t>
    </r>
    <r>
      <rPr>
        <sz val="12"/>
        <rFont val="Arial Narrow"/>
        <family val="2"/>
      </rPr>
      <t>Escriba el nombre completo de la entidad responsable de la ejecución de la acción.</t>
    </r>
  </si>
  <si>
    <r>
      <t xml:space="preserve">c. Dependencia: 
</t>
    </r>
    <r>
      <rPr>
        <sz val="12"/>
        <rFont val="Arial Narrow"/>
        <family val="2"/>
      </rPr>
      <t>Escriba la Dirección, Subdirección, Grupo o Unidad responsable de la ejecución de la acción. Utilice nombres completos.</t>
    </r>
  </si>
  <si>
    <r>
      <rPr>
        <b/>
        <sz val="12"/>
        <rFont val="Arial Narrow"/>
        <family val="2"/>
      </rPr>
      <t>d. Persona de contacto:</t>
    </r>
    <r>
      <rPr>
        <sz val="12"/>
        <rFont val="Arial Narrow"/>
        <family val="2"/>
      </rPr>
      <t xml:space="preserve">
Escriba el nombre completo de las personas responsables de la ejecución del producto. Primero registre el nombre del directivo(a), presione Alt y enter (al mismo tiempor), y luego escriba el nombre de profesional.</t>
    </r>
  </si>
  <si>
    <r>
      <t xml:space="preserve">b. Teléfono:
</t>
    </r>
    <r>
      <rPr>
        <sz val="12"/>
        <rFont val="Arial Narrow"/>
        <family val="2"/>
      </rPr>
      <t>Escriba el teléfono de contacto de las personas responsables de la ejecución de la acción. Primero registre el teléfono del directivo(a), presione Alt y enter (al mismo tiempor), y luego escriba el teléfono de profesional.</t>
    </r>
  </si>
  <si>
    <r>
      <t xml:space="preserve">c. Correo electrónico: 
</t>
    </r>
    <r>
      <rPr>
        <sz val="12"/>
        <rFont val="Arial Narrow"/>
        <family val="2"/>
      </rPr>
      <t>Escriba el correo electrónico de las personas responsables de la ejecución de la acción. Primero registre el correo del directivo(a), presione Alt y enter (al mismo tiempor), y luego escriba el correo de profesional.</t>
    </r>
  </si>
  <si>
    <t>normas</t>
  </si>
  <si>
    <t>Grupo étnico</t>
  </si>
  <si>
    <t>Indígenas</t>
  </si>
  <si>
    <t>Política Pública</t>
  </si>
  <si>
    <t>Política Pública para los Pueblos Indígenas en Bogotá D.C.</t>
  </si>
  <si>
    <t xml:space="preserve">Fecha de corte del seguimiento: </t>
  </si>
  <si>
    <t>Sector y entidad líder:</t>
  </si>
  <si>
    <t>Gobierno - Secretaría Distrital de Gobierno</t>
  </si>
  <si>
    <t>Sectores corresponsables:</t>
  </si>
  <si>
    <t>Secretaría de Cultura, Recreación y Deporte, Secretaría de Educación, Secretaría de Integración Social, Secretaría de Salud, Secretaría de Ambiente, Secretaría de la Mujer, Secretaría de Desarrollo Económico,  Secretaría de Hacienda, Secretaría de Movilidad, Secretaría de Seguridad, Secretaría de Gobierno (SAE)</t>
  </si>
  <si>
    <t>Seguimiento al Indicador con corte 31/12/2020</t>
  </si>
  <si>
    <t>Seguimiento al Indicador con corte 31/03/2021</t>
  </si>
  <si>
    <t>Seguimiento al Indicador con corte 30/6/2021</t>
  </si>
  <si>
    <t>Seguimiento al Indicador con corte 31/09/2021</t>
  </si>
  <si>
    <t>Seguimiento al Indicador con corte 31/12/2021</t>
  </si>
  <si>
    <t>Código de la Acción</t>
  </si>
  <si>
    <t>COMPONENTE
(Caminos, lineamientos, ejes estructurantes)</t>
  </si>
  <si>
    <t>SUBCOMPONENTE
(Línea de Acción, objetivo, estrategia)</t>
  </si>
  <si>
    <t>Acción Concertada</t>
  </si>
  <si>
    <t>Importancia relativa de la acción (%)</t>
  </si>
  <si>
    <t>ODS</t>
  </si>
  <si>
    <t>Enfoque</t>
  </si>
  <si>
    <t>Fecha de inicio</t>
  </si>
  <si>
    <t>Fecha de finalización</t>
  </si>
  <si>
    <t>Nombre Indicador</t>
  </si>
  <si>
    <t>Fórmula de cálculo</t>
  </si>
  <si>
    <t>Línea base
y
Año</t>
  </si>
  <si>
    <t>Tipo de gasto</t>
  </si>
  <si>
    <t>TOTAL</t>
  </si>
  <si>
    <t>Presupuesto Ejecutado</t>
  </si>
  <si>
    <t>% de Ejecución Presupuestal</t>
  </si>
  <si>
    <t>Avance cuantitativo del Indicador</t>
  </si>
  <si>
    <t xml:space="preserve">% de Avance Indicador </t>
  </si>
  <si>
    <t xml:space="preserve">Avance cualitativo </t>
  </si>
  <si>
    <t>Dificultades y alternativa de Solución</t>
  </si>
  <si>
    <t>Análisis implementación de Enfoques</t>
  </si>
  <si>
    <t xml:space="preserve">Programa General </t>
  </si>
  <si>
    <t>Meta Sectorial</t>
  </si>
  <si>
    <t>Proyecto de Inversión</t>
  </si>
  <si>
    <t xml:space="preserve">Sector </t>
  </si>
  <si>
    <t>Entidad</t>
  </si>
  <si>
    <t>Dependencia</t>
  </si>
  <si>
    <t>Persona de contacto</t>
  </si>
  <si>
    <t>Teléfono</t>
  </si>
  <si>
    <t>Correo electrónico</t>
  </si>
  <si>
    <t>Meta</t>
  </si>
  <si>
    <t>Presupuesto asignado</t>
  </si>
  <si>
    <t>Total Meta</t>
  </si>
  <si>
    <t>4. Camino de educación propia e intercultural</t>
  </si>
  <si>
    <t>4.5 Adopción e implementación de medidas con enfoque diferencial con el fin de garantizar el acceso y permanencia de los indígenas en la educación inicial, básica, media, técnica, tecnológica y superior.</t>
  </si>
  <si>
    <t>Realizar acompañamiento a las Transiciones Efectivas y Armónicas de los niños y niñas que transitan en bloque de las CPI -SDIS a las IED, garantizando a través de los convenios de asociación la contratación del talento humano perteneciente a un pueblo indígena que se requiera para este propósito</t>
  </si>
  <si>
    <t>4. Educación de calidad</t>
  </si>
  <si>
    <t>Derechos Humanos; Poblacional-Diferencial</t>
  </si>
  <si>
    <t>Porcentaje de Transiciones Efectivas y Armónicas acompañadas</t>
  </si>
  <si>
    <t xml:space="preserve">(Sumatoria de TEA en bloque de las CPI efectuadas / Total de TEA en bloque de las CPI propuestas) * 100 </t>
  </si>
  <si>
    <t>sin línea base
Año= N.A.</t>
  </si>
  <si>
    <t>Contratación de 2 profesionales dinamizadores de procesos de inclusión indígena. (1 compensar, 1 Colsubsidio).
Continuidad en la contratación de los 3 agentes educativos interculturales (IED Veinte de Julio, Compartir Recuerdo y La Arabia) (2 compensar y 1 Colsubsidio) y 1 auxiliar (1 compensar) pedagógico intercultural para la IED Compartir Recuerdo.
Contratación de 1 agente educativo intercultural para los niños y niñas indígenas del pueblo Dicha en el colegio Liceo Nacional Antonia Santos.
Espacios con las 11 Casas de Pensamiento Intercultural SDIS y las Autoridades Indígenas para la presentación de los profesionales dinamizadores de procesos de inclusión indígena y sus funciones; la verificación de los niños y niñas que transitaran de las CPI a las IED; la socialización y concertación de  las estrategias pedagógicas de TEA que se van a implementar, así como el envío de piezas comunicativas para el acompañamiento a las familias en el proceso de TEA. También con el apoyo de la profesional de la Dirección de Cobertura se resolvieron inquietudes de las familias acerca del proceso de inscripción y matrícula de los niños y niñas que transitarán al entorno educativo en el 2021. 
Mesa de trabajo con la IED Antonio Van Usen, y la Vicegobernadora Cabildo Misak, para contextualizar a docentes y directivos docentes sobre el rol del agente educativo intercultural para educación inicial, logrando que para el año 2021 se permita el acompañamiento del agente educativo intercultural para los niños y niñas del Pueblo Misak, que van a transitar de la Casa de Pensamiento Intercultural a la IED.
Mesas de trabajo con otras Direcciones de la SED y con la SDIS para atender a las necesidades que surgen en los procesos de tránsito</t>
  </si>
  <si>
    <t xml:space="preserve">Se realizó una Mesa de trabajo con el rector y coordinadores de la IED Veintiún Ángeles, Gobernador del Cabildo Muisca de Suba, Dinamizador de Procesos de Inclusión Indígena, para contextualizar sobre los procesos interculturales y el rol del agente educativo intercultural para los niños y niñas indígenas que transitarán de la CPI Fue Aty Qiib. El Colegio no aceptó que se haga el acompañamiento con el agente educativo intercultural para el año 2021. 
Se tiene proyectada una reunión con el gobernador del Pueblo Muisca para concertar otras acciones que se puedan implementar con los niños y niñas de educación inicial del Pueblo Muisca de Suba con el apoyo del dinamizador de procesos de inclusión de indígena en este colegio y en las otras IED a las que transitaron.
Hay dificultades para llevar a cabo el tránsito en bloque de los niños y niñas indígenas de las CPI a las IED debido a  diversos factores: la disponibilidad de cupos de los colegios, movilidad, la aceptación de las familias de los cupos asignados, relación con DLES, llegada de agente educativo intercultural a la IED, los tiempos de llegada de los convenios y  los tiempos ligados a la transición en el cambio de proyecto.
Se requiere un proceso de gestión y sensibilización oportuno con los colegios en los cuales se proyecte el tránsito en bloque, así como reuniones con las DLES para dar a conocer las acciones.
Explicación de baja ejecución presupuestal: La diferencia entre los recursos programados y los ejecutados se debe a lo siguiente:
1.Se presupuestaron recursos para 9 personas y la contratación final fue inferior.
2.Se presupuestaron recursos por 3 meses, el plazo de los contratos de las personas fue menor de acuerdo a la dinámica de cada aliado una vez suscritos los convenios.
 </t>
  </si>
  <si>
    <t xml:space="preserve">-Continuidad en la contratación de 2 profesionales dinamizadores de procesos de inclusión indígena, los 3 agentes educativos interculturales (IED Veinte de Julio, Compartir Recuerdo y La Arabia) y 1 auxiliar pedagógico intercultural para la IED La Arabia.
-Proceso de selección y contratación de un agente educativo intercultural para los niños y niñas indígenas del Pueblo Misak el Colegio Antonio Van Uden en  el nuevo convenio con Compensar.
Gestión con el colegio Liceo Nacional Antonia Santos para que se dé el acompañamiento  del agente educativo intercultural del Pueblo Kichwa.
-Seguimiento al tránsito de los niños y niñas de las Casas de Pensamiento Intercultural-SDIS a las Instituciones Educativas Distritales para reportar alertas de casos de matrícula a la Dirección de Cobertura brindando orientación y solución a las mismos.
-Realizar  la socialización a las maestras titulares de los informes pedagógicos de los niños y niñas indígenas que transitaron de las Casas de Pensamiento Intercultural-SDIS a las Instituciones Educativas Distritales, para que sirva de insumo en los procesos de planeación, caracterización, la identificación de particularidades y acompañamiento que realizan las maestras y maestros de educación inicial en los colegios.
-Beneficiarios 89 niños y niñas indígenas.
En algunos colegios se llevaron a cabo talleres de fortalecimiento y cualificación de experiencias pedagógicas interculturales, enfatizando en los pilares de la educación propia e intercultural con primera infancia.
Realización del taller con maestras titulares de la IED Liceo Nacional Antonia Santos, iniciando con la armonización del médico tradicional y el compartir de saberes para orientar las practicas pedagógicas de las maestras frente a las experiencias del trabajo que viene realizando la CPI Wawita Kunapa Wasi con los niños y niñas respecto a los pilares de la educación propia e intercultural.
En articulación con la Casa de Pensamiento Intercultural Muisca de Bosa se elaboraron talleres para las maestras titulares de los colegios IED Kimi Pernía, Concepción,  Villas del Progreso y Leonardo Posada, en los cuales participaron Sabedores, Coordinadora y maestras de la CPI, se tituló: “Tejiendo saberes desde el pensamiento indígena para preservar y rescatar la historia cultural”, el cual contribuye al proceso de acompañamiento de las transiciones porque permite generar continuidades en los procesos educativos propios.
Participación por parte de los dinamizadores de inclusión de procesos de inclusión indígena en los espacios de apertura de los  convenios para socializar en los colegios las acciones que se llevaron a cabo desde este rol.
Espacios con algunas CPI para la socialización de acciones desde el rol de dinamizadores de procesos de inclusión indígena en el acompañamiento de las Transiciones Efectivas y Armónicas.
</t>
  </si>
  <si>
    <t xml:space="preserve">-La IED Liceo Nacional Antonia Santos el año pasado aceptó la llegada del agente educativo intercultural para apoyar el proceso intercultural con niños y niñas del pueblo Kichwa. Este año manifestaron su decisión de la no continuidad del agente educativo intercultural. En este primer trimestre se han realizado diálogos con la institución  para llegar a acuerdos que permitan el cumplimiento del proceso.
-Se presentó un inconveniente en la contratación del agente educativo intercultural para los niños y niñas Misak en el colegio Antonio Van Uden, porque las dos personas que estaban en el proceso de selección y contratación se fueron para territorio y no pudieron continuar con dicho proceso, por lo tanto se solicitaron nuevas hojas de vida  para  que en el nuevo convenio con Compensar que inicia en abril se de la contratación. 
-Hubo retrasos en la entrega de los informes pedagógicos de las CPI a las IED, por lo que se adelantaron acciones con los dinamizadores de procesos de inclusión indígena para realizar entregas directas a las IED en los casos correspondientes. </t>
  </si>
  <si>
    <t>Continuidad en la contratación de 2 profesionales dinamizadores de procesos de inclusión indígena, los 3 agentes educativos interculturales (IED Veinte de Julio, Compartir Recuerdo y La Arabia) y 1 auxiliar pedagógico intercultural para la IED Compartir Recuerdo.
Contratación de 2 nuevos agentes educativos interculturales (Kichwa y Misak) para los colegios Liceo Nacional Antonia Santos y Antonio Van Uden.
Talleres en 15 IED de fortalecimiento técnico acompañados por el dinamizador de procesos de inclusión indígena desde la línea intercultural, a maestras titulares de educación inicial donde están los tránsitos de niños y niñas indígenas y no indígenas, dando a conocer los saberes propios de los pueblos indígenas, las prácticas culturales, usos y costumbres propias de las comunidades; esto basado en los pilares de la educación propia e intercultural.  
Planeación pedagógica para el acompañamiento al tránsito efectivo y armónico de 4 niños y niñas de comunidad inga, que transitaron de la CPI Wawitakunapa Wasi, a la Escuela Nacional de Comercio, dando a conocer estrategias pedagógicas desde los saberes propios de las comunidades indígenas, como rituales propios, cantos tradicionales desde la lengua propia, logrando proyectar nuevos escenarios de acompañamiento para el mes de julio.
Encuentro con la CPI WawitaKuna Wasi donde se proyectan acciones de acompañamientos por parte de los sabedores y maestras frente a los tránsitos de niños y niñas de comunidades indígenas en las IED.
Reunión de socialización de acciones de acompañamiento de los niños y niñas que transitaron de la CPI Muisca de Suba a las IED  y propuesta de contratación de un agente intercultural que acompañe el proceso en educación inicial.
 Espacio de articulación con el colegio República Dominicana, autoridad indígena del Pueblo Muisca de Suba, Equipo de Educación Inicial, dinamizador de procesos de inclusión indígena  para socializar la propuesta de vincular un agente educativo intercultural que apoye el proceso, dando una respuesta afirmativa por parte de los directivos, logrando iniciar un proceso intercultural.       
Participación de la dinamizadora de procesos de inclusión indígena en espacios institucionales con 9 colegios donde se presenta mayor tránsito de niños y niñas de las CPI :Naciones Unidas, Juan del Corral, Magdalena Ortega de Nariño, Antonio Van Uden, Restrepo Millán, 
Sotavento, Virrey Solis, Compartir Recuerdo y La Arabia con el fin de coordinar y establecer acuerdos para afianzar los procesos de interculturalidad, planeaciones conjuntas, fortalecimientos con docentes y la verificación del tránsito.
Encuentro con la CPI Wounaan para presentar el plan de trabajo de lectura de realidades al gobernador, vicegobernador, una docente de la CPI.</t>
  </si>
  <si>
    <t>En varias instituciones educativas las maestras de educación inicial participaron de actividades sindicales, lo cual generó que las acciones se aplazaran y se espera realizarlas cuando ingresen de vacaciones.</t>
  </si>
  <si>
    <t>Continuidad en la contratación de 2 dinamizadores de procesos de inclusión indígena, de 5 agentes educativos interculturales (y la contratación de uno nuevo en septiembre)  en los colegios (Veinte de Julio, Compartir Recuerdo, La Arabia, Antonio Van Uden y Liceo Nacional Antonia Santos) y 1 auxiliar pedagógico intercultural en el colegio Compartir Recuerdo y se logró la contratación en septiembre de 1 agente educativa intercultural del Pueblo Muisca de Suba en el colegio República Dominicana.
-Elaboración de la ruta de acompañamiento al tránsito en bloque 2021-2022 en articulación con las direcciones de la SED.
-9 Mesas de Trabajo  presenciales y 1 virtual para socializar la ruta de acompañamiento al tránsito en bloque, participaron autoridades indígenas o representantes de los Cabildos, coordinadoras, maestras, sabedores y sabedoras de las CPI, dinamizadores de procesos de inclusión indígena, profesionales de la Direcciones de Cobertura y Bienestar Estudiantil (Programa de Movilidad), profesional de la SDIS, el Equipo de profesionales de Interculturalidad del proyecto de educación inicial y se establecieron acciones particulares de tránsito para cada caso.
-1 encuentro virtual con la autoridad indígena del pueblo Wounaan, coordinadora y maestras de la CPI, directivas del colegio Compartir Recuerdo, dinamizadora de procesos de inclusión indígena  para confirmar la disponibilidad de cupos y proyectar un intercambio pedagógico, es decir una visita al colegio de los niños, niñas y sus familias que van a transitar de la CPI a la IED.
-1 encuentro presencial interinstitucional con la CPI Makade Tinikana y la IED Veinte de Julio, con el propósito de continuar los procesos de diálogo intercultural y  la focalización del tránsito en bloque 2021 - 2022.
-En los colegios se han realizado fortalecimiento  técnicos a las maestras  brindando herramientas tanto teóricas como prácticas, que   permiten una mayor articulación con los procesos de inclusión educativa, interculturalidad y el reconocimiento de la diversidad, así como la participación infantil, también se ha logrado acompañar  en  las planeación a los agentes educativos interculturales promoviendo la vinculación de los aspectos estructurantes del tránsito intercultural como son: el reconocimiento y promoción de su lengua materna, transiciones en relación a los entornos y las transiciones curriculares y culturales.
-Encuentro con familias y orientadora del Colegio República Dominicana donde están presentes niñas y niños de tránsito de CPI Gue Aty Quib de la comunidad Muisca de Suba, para dialogar de la importancia de  fortalecer la identidad propia, las tradiciones y costumbres familiares direccionando de manera pertinente el acompañamiento del desarrollo infantil en articulación con la familia para potenciar  los procesos identitarias.
-Articulación con la dirección de Cobertura para a socialización de la Resolución1913 por la cual se establece el proceso de gestión de la Cobertura 2021-2022 en el Sistema Educativo Oficial de Bogotá D.C. y resolver dudas e inquietudes.</t>
  </si>
  <si>
    <t>Previendo que se han presentado dificultades para el tránsito en bloque de los niños y  niñas que transitan de las CPI a las IED, para este año se construyo y socializó con tiempo,  a los cabildos y Casas de Pensamiento Intercultural, la ruta de acompañamiento al tránsito en bloque teniendo en cuenta los diferentes aspectos o acciones  para que sea armónico y efectivo como son:
1. La identificación de la IED: con tendencia al tránsito y las solicitudes de los cabildos.
2. Verificación de cupos, con Dirección de cobertura y según base de datos de CPI-SDIS Y Cabildos, para saber número de cupos requeridos y georreferenciaciones.
3. Establecimiento de alternativas de movilidad, según georreferenciación realizada y base entregada.
4. Encuentros pedagógicos con IED focalizadas para presentar y acordar desde una apuesta intercultural en educación inicial para realizar la contratación de agentes educativos interculturales, donde se inicie el proceso.</t>
  </si>
  <si>
    <t xml:space="preserve">Continuidad en la contratación de 2 dinamizadores de procesos de inclusión indígena, de 6 agentes educativos interculturales en los colegios (Veinte de Julio, Compartir Recuerdo, La Arabia, Antonio Van Uden, República Dominicana y Liceo Nacional Antonia Santos) y 1 auxiliar pedagógico intercultural en el colegio Compartir Recuerdo.
Intercambio pedagógico entre la Casa de Pensamiento Semillas Ambikà Pijao y el colegio Miguel de Cervantes Saavedra, paras realizar el acompañamiento de los niños  y niñas que transitan de la CPI a las IED. Participaron niños, niñas, y sus familias, maestras y sabedores de la CPI y las directivas y maestras de educación inicial del colegio con el fin de compartir la cultura del pueblo y que los niños, niñas y familias conocieran la institución. 
En el marco del acompañamiento, seguimiento y movilización de las transiciones efectivas y armónicas se realizó la entrega pedagógica con la CPI Shursh Urek Kusreik Ya al colegio Antonio Van Uden  y la CPI Wounaan al colegio Compartir Recuerdo.
Encuentro virtual masivo de TEA con las familias del colegio Compartir Recuerdo desde el enfoque intercultural donde se identificaron sus intereses a través de las intervenciones que realizaron, comentando que el tejido que se elaboró durante el encuentro ha sido parte de la tradición familiar ya que este se ha enseñado desde sus abuelas o mayor esa y que es valiosa la construcción de la manilla para acompañar el tránsito junto a su hijos.  
Encuentros de fortalecimiento pedagógico con maestra titulares de las IED(Manuelita Saenz, Francisco de Paula Santander, Simón Rodríguez y Camilo Torres)  en temas de lectura y escritura para la primera infancia, elementos de la oralidad ancestral a través de cantos tradicionales,  cosmovisión del territorio, relatos propios e historia de los mayores, con el fin generar la conservación y pervivencia de los saberes ancestrales, para aportar a la pervivencia de los pueblos indígenas y su cultura para las distintas infancias. 
Encuentro interinstitucional entre Autoridad indígena del cabildo Uitoto y el rector del colegio Veinte de Julio para   generar proyecciones que se establecen en el marco de las TEA de modo que se favorezca la continuidad  de la atención integral  para las niñas y niños de la comunidad indígena.
Acompañamiento a las familias de la CPI Makade Tinikana en el Colegio Veinte de Julio teniendo un total de 7 niños y niñas matriculados, proyectando la  continuidad del proceso intercultural desde el acompañamiento de la agente educativa del pueblo Uitoto. 
Encuentro con el gobernador de la comunidad Muisca de Suba  y agente educativo intercultural convocado por la autoridad, donde se dio a conocer el ejercicio TEA desarrollado  en el Colegio República Dominicana desde la articulación con actores claves y experiencias pedagógicas desde una mirada intercultural. 
Continuidad en la resolución de inquietudes a las familias frente al proceso de matrícula. 
Encuentro organizado por las profesionales de los quipos de interculturalidad del proyecto de educación inicial y la DIPP, entre los dinamizadores de inclusión indígena, los agentes educativos interculturales, auxiliar pedagógico intercultural del proyecto de educación inicial y los dinamizadoras culturales de la  línea de interculturalidad de la DIIP, para compartir saberes acerca de las prácticas pedagógicas de interculturalidad  que implementan en las IED y las articulaciones que se pueden dar para establecer continuidad en los tránsitos  de ciclo inicial a ciclo uno.
</t>
  </si>
  <si>
    <t>Con relación al acompañamiento a las transiciones, se presenta la dificultad con relación al momento de inscripción de niños y niñas por parte de las familias. Si bien en las reuniones sostenidas en septiembre y octubre se seleccionaron unas IED puntuales con los cabildos y las CPI, la mayoría de las familias finalmente no hicieron las inscripciones en las instituciones identificadas, por lo que el tránsito en bloque en los cabildos que no se ha iniciado el  proceso no se dio, con excepción del Ambiká Pijao. 
Algunas familias de las CPI presentaron dificultades para realizar el proceso de inscripción , matrícula y novedades, ante esto se brindo apoyo  para resuelve las dudas que surgían.</t>
  </si>
  <si>
    <t>*Se realizaron las mesas de trabajo cabildo por cabildo, reconociendo las particularidades propias de cada uno de los pueblos étnicos. Dichas mesas de trabajo son el punto de partida para establecer el acompañamiento realizado durante el mes de octubre y así mismo, las acciones que se determinaron para adelantar el proceso con cada pueblo. 
*Se realizó una base de datos en la que se incluyeron todos los niños y niñas que se encuentran matriculados en SDIS y con proyección a 2022, sumando las bases de datos que 4 cabildos (Kichwa, Ambika pijao, Wounaan, muisca de Bosa) que remitieron con las que se hizo verificación de la información y actualización de datos. Los demás cabildos no enviaron base de datos. 
*Se hizo acompañamiento a las familias y a las CPI para resolver inquietudes con relación al proceso de inscripción, trabajando de manera articulada con la dirección de cobertura apoyando en las respuestas. 
*Los profesionales encargados de las acciones y estrategias son pertenecientes a pueblos indígenas con aval de la Mesa Autónoma.</t>
  </si>
  <si>
    <t>12: Educación Inicial:
Bases sólidas para la vida</t>
  </si>
  <si>
    <t>85: Los colegios públicos garantizan la oferta de educación inicial así: 100% del grado transición; 90% del grado Jardín; 10 % del grado Prejardín</t>
  </si>
  <si>
    <t>7784: Fortalecimiento de la educación inicial con pertinencia y calidad en Bogotá D.C.</t>
  </si>
  <si>
    <t>Educación</t>
  </si>
  <si>
    <t>Secretaria de Educación del Distrito</t>
  </si>
  <si>
    <t>Dirección de Educación Preescolar y Básica</t>
  </si>
  <si>
    <t xml:space="preserve">Alba Nury Martínez Barrera </t>
  </si>
  <si>
    <t>amartinezb@educacionbogota.gov.co</t>
  </si>
  <si>
    <t>4.6 Generación de procesos de construcción de interculturalidad con y entre los pueblos indígenas y la ciudadanía en general mediante el diseño y puesta en marcha de proyectos y estrategias educativas y de comunicación que propicien la convivencia ciudad</t>
  </si>
  <si>
    <t>Diseñar y ofertar de manera gradual, durante el cuatrienio, tres centros de interés interculturales: uno para la comunidad Wounaan, otro para la comunidad Eperara Sia-pidara y uno más para la comunidad Muisca de Suba, con participación y articulación de los pueblos indígenas del territorio en el diseño e implementación del Centro Interés.</t>
  </si>
  <si>
    <t>Número de Centros de interés diseñados y ofertados del 2021 al 2024.
(nota: en el año 2020 se avanzará en el análisis de un centro de interés).</t>
  </si>
  <si>
    <t>Sumatoria de Centros de interés diseñados y ofertados</t>
  </si>
  <si>
    <t>NA</t>
  </si>
  <si>
    <t xml:space="preserve">Se programó presupuesto para el año 2020 a pesar de no tener meta programada para ese año, debido a que se tenían programadas actividades previas necesarias para el diseño del centro de interés programado para el año 2021.
Se relacionan las actividades realizadas corte diciembre de 2020:
-Se realizaron cuatro reuniones con los actores que hicieron parte del pilotaje, en 2019, del centro de interés con la comunidad Wounaan y se transcribió cada una de ellas, a saber: 1) responsables pedagógico y técnico de la DEPB-SED (noviembre 3 de 2020), 2) responsables de implementación en la entidad aliada-Compensar (noviembre 18 de 2020), 3) integrantes de la IED Compartir Progreso e integrantes de la comunidad indígena Wounaan (noviembre 19 de 2020) y 4) responsable de acompañamiento de la DIIP-SED (noviembre 23 de 2020).
-Se hizo recopilación y análisis de la información relacionada con el centro de interés de la comunidad Wounaan: documentos de formulación inicial, documentos pedagógicos, planeaciones, cobertura, informes de avance, etc.
-Se inició el proceso de escritura del documento de evaluación del centro de interés de la comunidad Wounaan.
-Con base en los hallazgos identificados en la evaluación del centro de interés de la comunidad Wounaan, se inició el proceso de formulación de la nueva propuesta para 2021.  </t>
  </si>
  <si>
    <t xml:space="preserve">Al inicio de la evaluación del centro de interés con la comunidad Wounaan, hubo demora en la entrega de la documentación generada en el proceso por parte de la entidad aliada Compensar. Situación que ya fue solucionada.  </t>
  </si>
  <si>
    <t>Durante el primer trimestre del 2021 se adelantaron las siguientes actividades de gestión necesarias para poder dar cumplimiento con la acción afirmativa acordada, correspondientes al avance del 30% en la meta programada de 1 centro de interés:
 1) Finalización del proceso de evaluación del pilotaje del centro de interés implementado en 2019.
2) Realización de jornadas de trabajo con profesionales de los proyectos de jornada única y transformación pedagógica, con integrantes del Cabildo Wounaan Noam, con directivos del Colegio Compartir Recuerdo y con funcionarios de Compensar para adelantar ajustes a los contenidos y metodologías del centro de interés (estas jornadas de trabajo se continúan desarrollando).
3) Se definió que la realización del centro de interés de la comunidad Wounaan se hará de manera virtual, dado que, por condiciones de infraestructura, el Colegio Compartir Recuerdo no vislumbra el pronto regreso a presencialidad en alternancia, de acuerdo con los lineamientos del retorno GPS.
4) Se está a la espera de una caracterización sobre la disponibilidad de celulares y equipos tecnológicos por parte de las familias Wounaan para acceder al centro de interés de manera virtual. Asimismo, se está a la espera de la respuesta de la Subsecretaría de Acceso y Permanencia sobre la priorización de los estudiantes Wounaan para la entrega de tabletas y Sim Card para conectarse a las clases virtuales.
5) Se está a la espera de la firma del nuevo convenio con Compensar para la contratación de los agentes culturales y dar comienzo a la implementación del centro de interés. Mientras tanto, se continúa con las jornadas de trabajo para actualizar y ajustar la propuesta de centro de interés en consenso con la comunidad y el colegio.</t>
  </si>
  <si>
    <t xml:space="preserve">1) Se está a la espera de la firma del nuevo convenio con Compensar para adelantar la contratación de los agentes culturales y dar comienzo a la implementación del centro de interés.
2) Se está en la búsqueda de alternativas para dar solución a los problemas de conectividad que tenga los NNAJ de la comunidad Wounaan que participen del centro de interés.
3) Se está a la espera de una caracterización sobre la disponibilidad de celulares y equipos tecnológicos por parte de las familias Wounaan que garantizaría el acceso al centro de interés de manera virtual.  </t>
  </si>
  <si>
    <t>Durante el segundo trimestre del 2021 se adelantaron las siguientes actividades de gestión necesarias para poder dar cumplimiento con la acción afirmativa acordada:
1) Se firmó el nuevo Convenio de Asociación entre la SED y Compensar, requisito indispensable para poder adelantar el centro de interés de la comunidad Wounaan.
2) Se solicitó al cabildo de la comunidad Wounaan allegar las hojas de vida del talento humano que hará parte de la implementación del centro de interés de la comunidad Wounaan. En total se allegaron trece hojas de vida.
3) Se adelantaron los procesos de selección de cinco integrantes de la comunidad Wounaan y de tres licenciados avalados por el cabildo para hacer parte del equipo de trabajo del centro de interés de la comunidad Wounaan. Actividad realizada en el marco del Convenio de Asociación SED-Compensar.
4) Se adelantaron los procesos de contratación de tres integrantes de la comunidad Wounaan y de tres licenciados avalados por el cabildo para hacer parte del equipo de trabajo del centro de interés de la comunidad Wounaan. Actividad realizada en el marco del Convenio de Asociación SED-Compensar.
5) Se adelantaron procesos de inducción y capacitación de tres integrantes de la comunidad Wounaan y de tres licenciados avalados por el cabildo para hacer parte del equipo de trabajo del centro de interés de la comunidad Wounaan. Actividad realizada en el marco del Convenio de Asociación SED-Compensar.
6) Se adelantaron reuniones de planeación de la propuesta de implementación del centro de interés de la comunidad Wounaan con los tres integrantes de la comunidad Wounaan y los tres licenciados avalados por el cabildo.</t>
  </si>
  <si>
    <t xml:space="preserve">1) Se está a la espera de la finalización del receso escolar para retomar conversaciones con los directivos docentes del Colegio Compartir Recuerdo para ofertar el centro de interés y acordar la manera cómo se implementaría el mismo.
2) Se está a la espera de la contratación de dos integrantes de la comunidad Wounaan que acompañarán el proceso de implementación del centro de interés.
3) Se está a la espera de poder adelantar en los asuntos de orden operativo y administrativo para iniciar la implementación del centro de interés de la comunidad Wounana con los estudiantes de la comunidad: establecer grupos, establecer horarios, adelantar articulación con Institución Educativa Distrital, etc.
4) Se están adelantando las acciones necesarias y pertinentes para poder dar respuesta a las necesidades y dificultades que se han presentado.
</t>
  </si>
  <si>
    <t>$ 39.025.077</t>
  </si>
  <si>
    <t>Durante el tercer trimestre del 2021 se adelantaron las siguientes actividades de gestión necesarias para poder dar cumplimiento con la acción afirmativa acordada:
1) Se adelantaron los procesos de contratación de dos integrantes de la comunidad Wounaan para hacer parte del equipo de trabajo del centro de interés de la comunidad Wounaan. Actividad realizada en el marco del Convenio de Asociación SED-Compensar.
2) Se adelantaron procesos de inducción y capacitación de dos integrantes de la comunidad Wounaan para hacer parte del equipo de trabajo del centro de interés de la comunidad Wounaan. Actividad realizada en el marco del Convenio de Asociación SED-Compensar.
3) Se adelantaron reuniones de planeación de la propuesta de implementación del centro de interés de la comunidad Wounaan con los cinco integrantes de la comunidad Wounaan y los tres licenciados avalados por el cabildo.
4) Se adelantó trabajo autónomo y tutelado para continuar con la formulación de objetivos de aprendizaje por ciclo y para la elaboración de secuencias didácticas a utilizar en la implementación del centro de interés de la comunidad Wounaan.
5) Se adelantaron reuniones con el cabildo de la comunidad Wounaan y con directivos del colegio Compartir Recuerdo (IED) para presentar el centro de interés y para acordar condiciones que permitieran iniciar su implementación.
6) Se dio inicio a la implementación del centro de interés de la comunidad Wounaan el 14 de agosto de 2021, en ambiente remoto.
7) Se hizo acompañamiento tutelado a los agentes interculturales de la comunidad Wounaan en la planeación de las sesiones de trabajo y en la generación de materiales para los estudiantes.
8) Se adelantaron reuniones de trabajo con integrantes de la comunidad y con directivos del colegio Compartir Recuerdo (IED) para adelantar procesos que permitan articular la propuesta del centro de interés con los procesos académicos de la institución.
9) Se implementaron siete sesiones virtuales de trabajo con los estudiantes de la comunidad Wounaan, pertenecientes a los ciclos del 0 a 5.
10) Se adelantaron gestiones con el colegio Compartir Recuerdo (IED) para poder volver a la presencialidad con el centro de interés de la comunidad Wounana. Se acordó como fecha de retorno la tercera semana del mes de octubre.
11) Se diseñaron guías gráficas para poder atender a los estudiantes Wounaan que presentan problemas con la conectividad, bien sea porque no cuentan con dispositivos electrónicos o porque la señal de internet es deficiente.</t>
  </si>
  <si>
    <t>1) Se presentaron dificultades en el proceso de selección de los agentes interculturales de la comunidad Wounaan debido a que los candidatos no cumplían con las políticas de contratación de la entidad aliada que acompañará el proceso de la implementación. Por ello, fue necesario entrar a revisar y ajustar los perfiles generados inicialmente teniendo en cuenta el enfoque diferencial étnico.
2) Se han presentado problemas con la conectividad de los estudiantes Wounaan, bien sea porque no cuentan con dispositivos electrónicos o porque la señal de internet es deficiente. Esto ha dificultado que la asistencia al centro de interés sea más representativa. Se están adelantando las acciones necesarias y pertinentes para poder dar respuesta esta dificultad, bien sea con el retorno a la presencialidad o con la producción de guías gráficas para que los estudiantes sin conectividad puedan participar.</t>
  </si>
  <si>
    <t>Durante el cuarto trimestre del 2021 se adelantaron las siguientes actividades de gestión en el marco del Convenio de Asociación SED-Compensar, necesarias para poder dar cumplimiento con la acción afirmativa acordada:
1) Se continuó con el acompañamiento tutelado a los agentes interculturales de la comunidad Wounaan en la planeación de las sesiones de trabajo y en la generación de materiales para los estudiantes.
2) Se adelantaron reuniones de trabajo con integrantes de la comunidad Wounaan y con directivos del colegio Compartir Recuerdo (IED) para gestionar procesos que permitieran la articulación de la propuesta del centro de interés con los procesos académicos de la institución.
3) Se implementaron cuatro atenciones virtuales con los estudiantes de la comunidad Wounaan, pertenecientes a los ciclos del 0 a 5.
4) Se retornó a la presencialidad con el centro de interés de la comunidad Wounaan, el 23 de octubre de 2021.
5) Se implementaron ocho atenciones presenciales de trabajo con los estudiantes de la comunidad Wounaan, pertenecientes a los ciclos del 0 a 5.
6) Se diseñaron guías gráficas para poder atender a los estudiantes Wounaan que presentan problemas con la conectividad, bien sea porque no cuentan con dispositivos electrónicos o porque la señal de internet es deficiente.
7) Se organizó evento de cierre de actividades en el 2021 por terminación del año escolar en las Instituciones Educativas del Distrito, con una feria en la que se visibilizaron los productos generados por los estudiantes Wounaan durante su permanencia en el centro de interés.
8) Se adelantaron procesos de cualificación a los integrantes de la comunidad Wounaan que hacen parte del equipo de trabajo del centro de interés (En la segunda semana de octubre y en la tercera y cuarta semanas de noviembre).
9) Se adelantó ejercicio de valoración de la implementación del centro de interés de la comunidad Wounaan y se socializó con los actores del proceso.</t>
  </si>
  <si>
    <t>1) Se presentaron problemas con la conectividad de los estudiantes Wounaan, debido a que algunos de ellos no contaban con dispositivos electrónicos o porque la señal de internet era deficiente. Esto generó que la asistencia NO fuera más representativa. Se adelantaron acciones necesarias y pertinentes para dar respuesta a la dificultad, con el retorno a la presencialidad y con la producción de guías gráficas para que los estudiantes sin conectividad pudieran participar.
2) Aunque se acordó con la comunidad Wounaan y con los directivos de la Institución Educativa Distrital el retorno a la presencialidad, éste no fue posible para todos los estudiantes de la comunidad debido a deficiencias en la infraestructura del colegio. Para dar respuesta a esta dificultad, se adelantó la producción de guías gráficas para los estudiantes que no retornaron a la presencialidad.</t>
  </si>
  <si>
    <t>Durante el ejercicio adelantado en el presente año se contó con la participación constante de la comunidad Wounaan tanto en el diseño como en la implementación de la estrategia acordada como acción afirmativa, toda vez que ésta apunta a fortalecer la identidad cultural de los estudiantes del pueblo indígena a través del desarrollo de experiencias pedagógicas intencionadas que coadyuven en la preservación de la cultura y de los saberes ancestrales, a partir de lo propio, del otro y del entorno, desde la diversidad y la pluralidad cultural. Asimismo, se adelantó la contratación de cinco agentes interculturales con pertenencia étnica (Dos hombres y tres mujeres) que se encargan de la implementación del centro de interés con los niños, niñas, adolescentes y jóvenes indígenas de todos los ciclos de la educación en la Institución Educativa Compartir El Recuerdo.</t>
  </si>
  <si>
    <t>14: Formación integral: más y mejor tiempo en los colegios</t>
  </si>
  <si>
    <t>97: Atender al 25%  de los estudiantes de colegios públicos bajo la modalidad de jornada única.
98: Atender al 25% de los estudiantes Públicos en jornada completa con 3 días semanales de actividad. Atender, adicionalmente al 12,15% de estudiantes de colegios públicos con actividades complementarias para el buen uso del tiempo para su formación integral, mínimo 1 día a la semana.</t>
  </si>
  <si>
    <t>7758: Fortalecimiento a la formación integral de calidad en jornada única y jornada completa, para niñas, niños y adolescentes en colegios distritales de Bogotá D.C</t>
  </si>
  <si>
    <t>Caracterizar los niños y niñas indígenas que egresan de las CPI y que transitan a las IED de la ciudad de Bogotá, con la participación de un profesional indígena avalado por las autoridades del espacio autónomo. La entidad garantizara los recursos necesarios para dar cumplimiento a la acción.</t>
  </si>
  <si>
    <t>Número de documentos de caracterización elaborados, de la población de niños y niñas de primera infancia pertenecientes a pueblos indígenas que transitan de las CPI a las IED de la ciudad de Bogotá</t>
  </si>
  <si>
    <t xml:space="preserve">Sumatoria de documentos de caracterización elaborados </t>
  </si>
  <si>
    <t>Se proyectó el objeto, perfil y las funciones del profesional indígena que se contratará para el año 2021 con el propósito de participar en la caracterización y la Directora envío el correo a la Mesa Autónoma Indígena solicitando las hojas de vida y documentación para que la SED haga la contratación.
No se ha ejecutado porque está en proceso de selección el perfil.</t>
  </si>
  <si>
    <t>Las hojas de vida aún no se han enviado a la DEPB para el proceso de contratación del profesional indígena que participará en la caracterización y esto ha impedido el avance en esta acción afirmativa.</t>
  </si>
  <si>
    <t>Contratación de la profesional indígena con el aval de la Mesa Autónoma Indígena para la caracterización de los niños y niñas indígenas que transitan de las CPI a las IED.
Desarrollo de una propuesta metodológica inicial para el desarrollo de la caracterización. 
Espacio de bienvenida de la profesional indígena contratada. Contextualización del  proyecto de educación inicial, la caracterización y sus obligaciones.
Espacio con los dinamizadores de procesos de inclusión indígena y la profesional indígena  para socializar la propuesta de caracterización formulada por el equipo de interculturalidad de educación inicial para ser retroalimentada.</t>
  </si>
  <si>
    <t xml:space="preserve">La contratación de la profesional asignada se logró concretar el 16 de junio por los procesos administrativos y las razones reportadas en la cohorte anterior. Esto implica que el desarrollo está atrasado en tiempos. Ya se han tenido reuniones con la profesional y adelantos en la propuesta para poder avanzar.                                                                                                                                                                                                                       </t>
  </si>
  <si>
    <t>$ 10.500.000</t>
  </si>
  <si>
    <t>Construcción de la propuesta metodológica para la caracterización.
Elaboración del cronograma de trabajo con las diferentes acciones de la propuesta metodológica por fases.
Revisión documental (caracterizaciones adelantadas por la DIIP y documentos pedagógicos de educación propia).
Socialización a cabildos y Casas de Pensamiento Intercultural de los avances de la caracterización en el mismo espacio de trabajo presencial que se adelantó de TEA.</t>
  </si>
  <si>
    <t>Se citó espacio con la Mesa Autónoma el 14 de septiembre para socializar los avances realizados, sin embargo no hubo quorum para el desarrollo del espacio, por lo que no se ha podido adelantar. Se tiene proyectado para el 30 de septiembre.</t>
  </si>
  <si>
    <t xml:space="preserve">Dos encuentros con CPI durante el mes de noviembre en los cuales se pilotearon los instrumentos construidos. Se inició el proceso de sistematización, a partir de la información que se comenzó a recopilar. Se consolidó el documento de propuesta de avance de la caracterización.
Fortalecimiento de la propuesta metodológica de la caracterización y la claridad de cronograma de trabajo para implementación de la metodología en 2022. </t>
  </si>
  <si>
    <t>Para la caracterización, el cierre de año implicó que los tiempos, tanto de las CPI como de las IED, no permitieran iniciar los encuentros para recopilar la información, teniendo en cuenta las agendas de cada actor, razón por la cual se pasa a 2022 su implementación. Así mismo,  ha sido un reto identificar la mejor manera de realizar la contratación de refrigerios para los encuentros con las CPI, considerando las necesidades solicitadas y las viabilizaciones de las gestiones propias de la gestión administrativa de la SED.</t>
  </si>
  <si>
    <t xml:space="preserve">*La profesional contratada para el desarrollo de la caracterización es gobernadora de la Mesa Autónoma Indígena con aval de la misma. 
* Se revisaron las metodologías utilizadas en las caracterizaciones adelantadas dentro de la DIIP para establecer una metodología acorde a las formas propias de generar conocimiento de los pueblos indígenas. Entre estas se encuentran los círculos de palabra. </t>
  </si>
  <si>
    <t>85: Los colegios públicos garantizan la oferta de educación inicial así: 100% del grado transición; 90% del grado Jardín; 10 % del grado Pre jardín</t>
  </si>
  <si>
    <t>Realizar el análisis de los factores que componen el Índice de Asignación de Beneficios de Movilidad Escolar (IABME), con el fin de determinar la viabilidad de modificar el porcentaje asignado a la pertenencia étnica indígena en el Manual Operativo del PME. La entidad garantizara los recursos necesarios para dar cumplimiento a la acción.</t>
  </si>
  <si>
    <t>11. Ciudades y comunidades sostenibles</t>
  </si>
  <si>
    <t>Número de estudios de análisis del Índice de Asignación del Beneficio de Movilidad Escolar</t>
  </si>
  <si>
    <t>Sumatoria de estudios de análisis del Índice de Asignación del Beneficio de Movilidad Escolar</t>
  </si>
  <si>
    <t>Se está realizando la revisión del proceso de focalización de los beneficios de movilidad escolar, incluyendo la priorización de la entrega de los servicios a través del índice de Asignación de Beneficios de Movilidad Escolar (IABME).</t>
  </si>
  <si>
    <t>La primera dificultad encontrada en la revisión del índice es tener acceso a la base de matrícula más completa, pues en los primeros meses del año la población matriculada varía casi a diario y esto impide tener el número real de los potenciales beneficiarios.</t>
  </si>
  <si>
    <t>Se han realizado mesas técnicas para el análisis de las variables que determinan la focalización de beneficiarios del Programa de Movilidad Escolar - PME, cuyo resultado ha permitido contar con un avance en la identificación de la población étnica a quienes se realizará la asignación del beneficio en las modalidades del programa.</t>
  </si>
  <si>
    <t>Adicionalmente a la estabilización de la matrícula para identificar el total de estudiantes potenciales, la consistencia de la información de ubicación de los estudiantes dificulta validar los requisitos de acceso al Programa de Movilidad Escolar; sin embargo, se han implementado estrategias de actualización o validación de datos.</t>
  </si>
  <si>
    <t>$ 27.336.694</t>
  </si>
  <si>
    <t>Se definieron las variables del índice de Asignación de Beneficios de Movilidad Escolar (IABME), para realizar la focalización de beneficiarios del Programa de Movilidad Escolar - PME, con la identificación de la población étnica a quienes se realizará la asignación del beneficio en las modalidades del programa conforme a la presencialidad, con bioseguridad, autocuidado y corresponsabilidad, en la cual los colegios solicitan los beneficios del Programa, para las modalidades de ruta escolar, al Colegio en Bici y Ciempiés, en razón a tal solicitud se realiza la asignación del beneficio. Para el caso del subsidio de transporte escolar, se realiza la asignación en los colegios donde no se cuenta con la ruta escolar.</t>
  </si>
  <si>
    <t>La consistencia de la información de ubicación de los estudiantes dificultó verificar los requisitos de acceso al Programa de Movilidad Escolar; sin embargo, se implementaron validaciones con fuentes externas de consulta, que permitieron la focalización de los beneficiarios.</t>
  </si>
  <si>
    <t>En el documento que consolida el resultado del análisis de los factores que componen el índice de asignación de los beneficios de movilidad escolar, se concluye, que no hay necesidad de su modificación, dado que la condición étnica se constituye en un factor diferencial positivo para asignación del beneficio.</t>
  </si>
  <si>
    <t>Ninguna</t>
  </si>
  <si>
    <t>Se garantizan los enfoques luego que se da una atención diferencial en la implementación del índice en el proceso de focalización de la población beneficiaria del Programa de Movilidad Escolar - PME</t>
  </si>
  <si>
    <t>13: Educación para todos y todas: acceso y permanencia con equidad y énfasis en educación rural.</t>
  </si>
  <si>
    <t>89: Beneficiar al 100% de los estudiantes de la matrícula oficial que lo requieren y cumplan las condiciones, serán beneficiarios de movilidad escolar, de los cuales 50.000 estudiantes lo serán con movilidad alternativa y sostenible: uso de la bicicleta, tarifa subsidiada en el Sistema Integrado de Transporte Público con tarjetas personalizadas y promoción en contratación de rutas escolares con el uso de tecnologías limpias, entre otros.</t>
  </si>
  <si>
    <t>7736: Fortalecimiento del bienestar de los estudiantes matriculados en el sistema educativo oficial a través del fomento de estilos de vida saludable, alimentación escolar y movilidad escolar en Bogotá D.C.</t>
  </si>
  <si>
    <t>Dirección de Bienestar Estudiantil</t>
  </si>
  <si>
    <t>Iván Osejo Villamil</t>
  </si>
  <si>
    <t>iosejov@educacionbogota.gov.co</t>
  </si>
  <si>
    <t>7. Camino de Protección y Desarrollo Integral</t>
  </si>
  <si>
    <t>Garantía para la protección integral de la primera infancia y niñez de los pueblos indígenas con atención diferencial, educación intercultural, nutrición y asistencia propia, de acuerdo con los usos y costumbres de los pueblos, asegurando la pervivencia y la transmisión de los estilos de vida propios.</t>
  </si>
  <si>
    <t>Incluir en los menús de comida caliente (SIDAE/SIAT) del Programa de Alimentación Escolar, recetas e ingredientes propios de las comunidades indígenas que cumplan con los requerimientos nutricionales establecidos para la alimentación escolar en el marco del Programa. La entidad garantizara los recursos necesarios para dar cumplimiento a la acción.</t>
  </si>
  <si>
    <t>2. Hambre cero</t>
  </si>
  <si>
    <t>Porcentaje de menús con alimentos y preparaciones propias de comunidades étnicas implementados.</t>
  </si>
  <si>
    <t>(Sumatoria de menús con alimentos y preparaciones propias de comunidades étnicas implementados /Sumatoria de menús con alimentos y preparaciones propias de comunidades étnicas identificados ) *100</t>
  </si>
  <si>
    <t>En los estudios previos del nuevo proceso de contratación para la modalidad SIDAE, se incorporó que en los ciclos de menú se incluyan recetas e ingredientes de las comunidades indígenas participantes en la mesa autónoma.</t>
  </si>
  <si>
    <t xml:space="preserve">Ninguna. </t>
  </si>
  <si>
    <t>Estructuración del plan de acción para la implementación de la acción afirmativa, que incluye espacios de construcción conjunta.</t>
  </si>
  <si>
    <t>$ 0</t>
  </si>
  <si>
    <t>1. Se concertó una reunión para el  30 de septiembre de 2021,  con  la Gobernadora de la comunidad  Yanakona, Paulina Majin,  donde se socializará: (i) la forma operación del PAE en la modalidad SIDAE, (ii)  el plan de acción para el cumplimiento de la acción afirmativa y  (iii) el estado de avance de la misma.
2. Se concertó  entre el PAE y el asociado COMPENSAR para que en el marco del Convenio de Asociación No. 2804724, se contrate personal perteneciente a las comunidades que hacen parte de la Mesa Indígena Autónoma,  para desarrollar actividades en los comedores escolares del PAE, en el marco de la operación del SIDAE.</t>
  </si>
  <si>
    <t xml:space="preserve">Demora por parte de los representantes de la mesa consultiva en establecer fechas para el cumplimiento del plan de acción, que permita el desarrollo de la acción afirmativa; se plantea como solución, que se genere un delegado de la mesa consultiva para que la comunicación sea efectiva y eficiente. </t>
  </si>
  <si>
    <t>1. Se socializaron los avances de la acción afirmativa del PAE a representantes de la comunidad, el día 9 de noviembre. Se estableció el compromiso de diligenciar matriz enviada por profesional del PAE, para el día 19 de noviembre 2021 con información de los productos, alimentos y preparaciones de los 14 pueblos de la mesa autónoma indígena.
2. Se esta realizando el proceso de selección de personal de  la comunidad para el cargo de auxiliar de cocina a través del asociado Compensar para la posible vinculación en los comedores escolares.</t>
  </si>
  <si>
    <t>Aún no se tiene la información de la matriz diligenciada con los alimentos y productos de los 14 pueblos de la mesa autónoma. 
Como solución  se establece el envío de la información y tener un nuevo encuentro con la mesa autónoma indígena .</t>
  </si>
  <si>
    <t>Se realiza construcción conjunta con referentes, lideres y comunidad respecto a actividades para la implementación de la acción relacionada con el PAE.</t>
  </si>
  <si>
    <t>88: 100% de colegios públicos con bienestar estudiantil de calidad con alimentación escolar y aumentando progresivamente la comida caliente en los colegios con jornada única.</t>
  </si>
  <si>
    <t>Estructurar la estrategia pedagógica y didáctica “prácticas saludables de nuestras culturas", en las líneas de alimentación saludable y actividad física, de manera que se promueva en la comunidad educativa el reconocimiento, valoración y memoria al compartir y vivir la diversidad de tradiciones y culturas de los pueblos indígenas. La entidad garantizara los recursos necesarios para dar cumplimiento a la acción.</t>
  </si>
  <si>
    <t>Porcentaje de avance en la estructuración de la estrategia pedagógica y didáctica "prácticas saludables de nuestras culturas" en las líneas de alimentación saludable y actividad física.</t>
  </si>
  <si>
    <t>(Sumatoria de avance de la estructura de estrategia pedagógica y didáctica / Total de la estrategia pedagógica y didáctica) *100</t>
  </si>
  <si>
    <t>Se ha avanzado en la estructuración de la primera versión de Propuesta pedagógica y didáctica con inclusión de saberes culturares de los pueblos indígenas que hacen parte de la mesa autónoma para la implementación de estilos de vida saludables.</t>
  </si>
  <si>
    <t>Ninguna.</t>
  </si>
  <si>
    <t>Construcción del plan de trabajo para socialización con representantes de la comunidad a partir de julio, de la primera versión de la estructuración de la propuesta pedagógica y didáctica.</t>
  </si>
  <si>
    <t>$ 7.920.000</t>
  </si>
  <si>
    <t xml:space="preserve">Presentación y socialización de la propuesta general de la estructura al equipo de gobernadores, en reunión del 31 de agosto y posterior el 9 de septiembre. Aún no se avanza en desarrollos de la propuesta, dado que la Gobernadora Paulina Majuy solicita nueva reunión en donde las áreas de la SED lleguen con propuestas articuladas entre sí. </t>
  </si>
  <si>
    <t>En el avance en los desarrollos, por lo cual se planean reuniones con los  líderes de la consultiva en articulación con la acción afirmativa del PAE, que permita dar inicio al proceso en el último trimestre.</t>
  </si>
  <si>
    <t>Se presentó la proyección para el desarrollo de la propuesta pedagógica, organizada en tres momentos didácticos. Se aprobó el plan y su ejecución para el 2022.</t>
  </si>
  <si>
    <t>Se aprobó el plan y su ejecución para el 2022.</t>
  </si>
  <si>
    <t>La propuesta de estructuración pedagógica y didáctica "Prácticas saludables de nuestras culturas" contempla un enfoque en el que se valore, respete y promuevan las tradiciones culturales en alimentación y actividad física (juegos tradicionales, deportes, danzas...) propias. Con esta propuesta, se espera recuperar y fomentar en los estudiantes y en las familias las costumbres, los saberes y los hábitos que forman parte de la identidad cultural en torno a las prácticas y comportamientos saludables para que se integren a los ejercicios cotidianos de nuestros niños, niñas y adolescentes.</t>
  </si>
  <si>
    <t>87: 100% de colegios públicos acompañados en el fomento de estilos de vida saludable, con énfasis en alimentación y nutrición saludable, movilidad sostenible y prevención de accidentes.</t>
  </si>
  <si>
    <t>Desarrollar acciones interculturales de los catorce pueblos indígenas del espacio autónomo en días emblemáticos para la promoción del bienestar estudiantil en el Distrito capital. La entidad garantizara los recursos necesarios para dar cumplimiento a la acción.</t>
  </si>
  <si>
    <t>Número de días emblemáticos para la promoción del bienestar estudiantil con acciones de interculturalidad desarrolladas.</t>
  </si>
  <si>
    <t xml:space="preserve">Sumatoria de días emblemáticos con acciones de interculturalidad </t>
  </si>
  <si>
    <t>Se ha avanzado en la estructuración de la primera versión de propuesta.</t>
  </si>
  <si>
    <t>Avance en la estructuración de la propuesta de acciones de interculturalidad en días emblemáticos para la promoción del bienestar estudiantil, y construcción del plan de trabajo para socialización con representantes de la comunidad a partir de julio.</t>
  </si>
  <si>
    <t>Reunión con gobernadores el día 9 de septiembre. Se acuerda planear las conmemoraciones divididas en el cuatrienio. Para el 2021 se desarrollarán dos (en octubre con el pueblo Tubú y en noviembre con el pueblo Inga). El resto se planeará su organización cada año.</t>
  </si>
  <si>
    <t>Se realizó la conmemoración de la alimentación saludable y de la actividad física en la "Fiesta de la abundancia, ofrenda de alimento Dabucurí", del Pueblo Tubú (22 de octubre).
Se presentó proyección para el 2022. Se acordó desarrollar una sola conmemoración para los 13 pueblos restantes, en un espacio masivo en forma de estaciones y con diferentes dinámicas, con participación de representantes de los pueblos y de estudiantes de dichas comunidades.
80 participantes.</t>
  </si>
  <si>
    <t>La propuesta y posterior implementación contempló enfoque diferencial étnico, destacando, respetando, valorando y promoviendo la cultura y sus tradiciones y cómo ellas se pueden incorporar a los hábitos y estilos de vida saludable de la comunidad educativa en general (interculturalidad). La escucha, la comprensión y el trabajo conjunto fueron elementos que primaron en la planeación e implementación de las acciones.</t>
  </si>
  <si>
    <t>Implementar el Modelo Educativo Flexible con enfoque diferencial, garantizando la vinculación de dinamizadores culturales indígenas, previo acuerdo con las comunidades de los catorce pueblos del espacio autónomo. La entidad garantizara los recursos necesarios para dar cumplimiento a la acción.</t>
  </si>
  <si>
    <t>Porcentaje de población indígena joven y adulta atendida a través del Modelo Educativo Flexible.</t>
  </si>
  <si>
    <t>(Sumatoria de población indígena joven y adulta atendidas a través del Modelo Educativo Flexible / Total de población indígena identificada) *100</t>
  </si>
  <si>
    <t>LB= 100% (242 estudiantes)
Año= 2019</t>
  </si>
  <si>
    <t xml:space="preserve">En el marco del Convenio de Asociación 1831738 de 2020, se da la implementación del proceso de Estrategias Educativas Flexibles que actualmente está vigente y el cual finaliza atención el 30 de abril de 2021. Este proceso busca fortalecer desde un enfoque diferencial étnico y de derechos, una propuesta que propende por revitalizar y reafirmar la identidad étnica de los estudiantes, así como el desarrollo de habilidades y competencias propias de la educación formal. Durante el primer trimestre del 2021, se atienden 7 grupos focalizados para pueblos indígenas con un total de 178 estudiantes, de los cuales se proyecta la terminación de estudios y graduación para 111 estudiantes. 
Adicionalmente, se realizó la contratación mediante OPS de 6 dinamizadores culturales en concertación con los gobiernos y autoridades para el acompañamiento del MEF. 
</t>
  </si>
  <si>
    <t xml:space="preserve">No se presentan dificultades, sin embargo, se aclara que la apertura de cupos nuevos se garantizará para el siguiente proceso de contratación cuya implementación se proyecta para el segundo trimestre de 2021. Asimismo, se realizará la revisión de la contratación de los dinamizadores culturales conforme al mínimo de estudiantes indígenas requeridos para dicha contratación. </t>
  </si>
  <si>
    <t xml:space="preserve">En el marco del Convenio de Asociación 1831738 de 2020 entre la SED y la Fundación de Educación Superior San José, se dio la implementación del proceso de Estrategias Educativas Flexibles que finalizó el 30 de abril de 2021. Este proceso busca fortalecer desde un enfoque diferencial étnico y de derechos, una propuesta que propende por revitalizar y reafirmar la identidad étnica de los estudiantes, así como el desarrollo de habilidades y competencias propias de la educación formal. Durante el primer semestre del 2021, se atendieron 7 grupos focalizados para pueblos indígenas con un total de 178 estudiantes, de los cuales  culminaron estudios y se graduaron 94 estudiantes. 
A corte 30 de junio de 2021, se adelanta el proceso contractual del asociado para la implementación del Modelo Educativo Flexible II Semestre.  Se garantiza la continuidad de los estudiantes y la apertura de cupos para población nueva, para lo cual se proyecta reunión de articulación con las autoridades indígenas. El inicio de clases se proyecta para Agosto 2021.
Adicionalmente, se realizó la contratación mediante OPS de 6 dinamizadores culturales en concertación con los gobiernos y autoridades para el acompañamiento del MEF. Se realizará la revisión de la contratación de los dinamizadores culturales conforme al mínimo de estudiantes indígenas requeridos para dicha contratación en cada uno de los grupos de atención.   
</t>
  </si>
  <si>
    <t>El Convenio finalizó el 30 de abril de 2021, por lo que se está adelantando el proceso contractual para la implementación de los Modelos Educativos Flexibles para el II semestre de 2021. Se garantiza la continuidad de los estudiantes y la apertura de cupos para población nueva, para lo cual se proyecta reunión de articulación con las autoridades indígenas. El inicio de clases se proyecta para agosto 2021.</t>
  </si>
  <si>
    <t>$ 287.732.016</t>
  </si>
  <si>
    <t>Cierre del convenio de asociación 1831738 de 2020 entre la SED y la Fundación de Educación Superior San José con el cual  se dio la implementación del proceso de Estrategias Educativas Flexibles.  Se graduaron 101 bachilleres de los puntos de atención en Cabildos Indígenas. ​Se garantiza la continuidad de 67 los estudiantes vinculados al MEF (proceso 2020-2021) en los siguientes puntos de atención: ​
Cabildo Muisca de Suba – Suba (15)​
Cabildo Kiwcha – Engativá (0)​
Cabildo Inga – Centro (6)​
Cabildo Muisca Bosa – Bosa (13)​
Cabildo Ambika Pijao – Usme (7)​
Cabildo Wounaan Vista Hermosa – Ciudad Bolívar (14) ​
Cabildo Wounaan La Arabia – Ciudad Bolívar (12)​
Se realizó articulación con el Cabildo Inga para la focalización de nuevos estudiantes y selección de la dinamizadora cultural a vincularse por primera vez en el Modelo Educativo Flexible para este punto de atención.
Beneficiarios: 178
Formula: Sumatoria de población indígena joven y adulta atendidas a través del Modelo Educativo Flexible (178) / Total de población indígena identificada  (178)</t>
  </si>
  <si>
    <t>El Convenio finalizó el 30 de abril de 2021, por lo que se está adelantando el proceso contractual para la implementación de los Modelos Educativos Flexibles. Una vez el proceso sea adjudicado se garantiza:
Continuidad de contratación para los 6 dinamizadores que acompañan el MEF desde procesos anteriores.  ​
​Realizar las jornadas de inscripción para nuevos estudiantes de manera concertada con las autoridades y en los puntos de atención donde sea requerido. ​</t>
  </si>
  <si>
    <t xml:space="preserve">Cierre del convenio de asociación 1831738 de 2020 entre la SED y la Fundación de Educación Superior San José con el cual  se dio la implementación del proceso de Estrategias Educativas Flexibles.  Se graduaron 101 bachilleres de los puntos de atención en Cabildos Indígenas. ​
Para el nuevo proceso de atención, se estableció el Convenio 3021206 de 2021 entre la SED y la Corporación Infancia y Desarrollo con el cual se proyecta inicio de atención para Enero 2022, sin embargo, con el Cabildo Wounaan Arabia se inició atención el día 11 de diciembre de 2021 con 16 estudiantes.  Se realizaron las reuniones de apertura y jornadas de inscripciones para los siguientes Cabildos:
Cabildo Muisca de Suba – Suba 
Cabildo Kiwcha – Engativá 
Cabildo Inga – Centro 
Cabildo Muisca Bosa – Bosa ​
Cabildo Ambika Pijao – Usme ​
Cabildo Wounaan Vista Hermosa – Ciudad Bolívar  ​
Cabildo Wounaan La Arabia – Ciudad Bolívar 
Se avanza en la articulación con Gobiernos y autoridades indígenas para la focalización de nuevos estudiantes y selección de la dinamizadores culturales a vincularse en el Modelo Educativo Flexible.
Beneficiarios: 178+16= 194
Formula: Sumatoria de población indígena joven y adulta atendidas a través del Modelo Educativo Flexible (194) / Total de población indígena identificada  (194) 
</t>
  </si>
  <si>
    <t xml:space="preserve">Durante el segundo semestre de 2021, la implementación de esta acción retrasó toda vez que el proceso de contratación mediante invitación pública fue declarado desierto en el mes de agosto de 2021. Sin embargo, esta situación fue superada y actualmente el MEF esta siendo operado por la Corporación Infancia y Desarrollo.
</t>
  </si>
  <si>
    <t xml:space="preserve">El Modelo Educativo Flexible busca garantizar una atención educativa pertinente para la población joven y adulta desde procesos de alfabetización y hasta culminar su trayectoria educativa, a través de procesos pedagógicos y administrativos flexibles dirigidos a la población en condiciones de vulnerabilidad  como los Grupos Étnicos, mujeres victimas de violencias, población victima del conflicto armado, entre otras. 
El Modelo Educativo Flexible  busca fortalecer desde un enfoque diferencial étnico y de derechos, una propuesta que propende por revitalizar y reafirmar la identidad étnica de los estudiantes, así como el desarrollo de habilidades y competencias propias de la educación forma. </t>
  </si>
  <si>
    <t>13: Educación para todos y todas: acceso y permanencia con equidad y énfasis en educación rural</t>
  </si>
  <si>
    <t>95: Promover el acceso y permanencia escolar con gratuidad en los colegios públicos, ampliando al 98% la asistencia escolar en la ciudad, mejorando las oportunidades educativas entre zonas (rural-urbana), localidades y poblaciones (discapacidad, grupos étnicos, víctimas, población migrante, en condición de pobreza y de especial protección constitucional, entre otros), vinculando la población desescolarizada, implementando acciones afirmativas hacia los más vulnerables (kits escolares, uniformes, estrategias educativas flexibles y atención diferencial, entre otras) y mitigando los efectos de la pandemia causada por el COVID-19.</t>
  </si>
  <si>
    <t>7624: Servicio educativo de Cobertura con Equidad en Bogotá</t>
  </si>
  <si>
    <t>Dirección de Cobertura</t>
  </si>
  <si>
    <t>Olga León Rodríguez</t>
  </si>
  <si>
    <t>orodriguezl@educacionbogota.gov.co</t>
  </si>
  <si>
    <t>Identificar a la población indígena desescolarizada mediante la estrategia de Búsqueda Activa y todos sus componentes, vinculando un gestor indígena que permita fortalecer y concertar el ejercicio con las comunidades indígenas del espacio autónomo. La entidad garantizara los recursos necesarios para dar cumplimiento a la acción.</t>
  </si>
  <si>
    <t xml:space="preserve">Porcentaje de población indígena desescolarizada identificada mediante la estrategia de Búsqueda Activa. </t>
  </si>
  <si>
    <t>(Sumatoria de población indígena idenficada y caracterizada a través de estrategia de Búsqueda Activa / Total de población indígena encontrada ) *100</t>
  </si>
  <si>
    <t>100% (14 personas)
Año= 2019</t>
  </si>
  <si>
    <t>El Convenio 2071714 de 2020 entre la SED y la Corporación Opción Legal -COL tiene como fin, garantizar y acompañar el acceso escolar de los niños, niñas y jóvenes en el distrito bajo modalidades de atención no presencial dada la contingencia por COVID-19, por lo que se desarrollan diversas estrategias como la atención y gestión de las solicitudes de novedades, identificación y seguimiento de la población matriculada ausente. 
Para el presente convenio, con el fin de fortalecer y cualificar las acciones afirmativas que se implementarán en la atención diferencial de la comunidad, en articulación con la Mesa Autónoma Indígena, se realizó el proceso de selección y posterior contratación del profesional Danny Chirimia, quien actualmente se en cuentan vinculado en el equipo de Alianzas Interinstitucionales de la COL. 
Beneficiarios: 5
Formula: Sumatoria de la población negra y afrodescendiente identificada y caracterizada(5)/ Total de la población afrodescendiente encontrada (5). 
El presupuesto ejecutado aumentará durante el año a medida que se identifiquen y caractericen más estudiantes.</t>
  </si>
  <si>
    <t xml:space="preserve">Es importante indicar que el número de beneficiarios corresponde a la población reportada en un primer corte de información a febrero de 2021 en el que dadas las condiciones de salud pública no se realizaron acciones presenciales. Sin embargo, teniendo en cuenta la vinculación de la profesional Danny Chirimia, referente para los pueblos indígenas en la estrategia de Búsqueda Activa, se proyecta fortalecer un trabajo articulado con la Mesa Autónoma Indígena a partir del segundo trimestre, que permita un acercamiento asertivo con la población para garantizar su acceso al sistema educativo en todos sus niveles de escolaridad. 
Formula: Sumatoria de la población indígena identificada y caracterizada (5)/ Total de la población indígena encontrada (5).
El presupuesto ejecutado aumentará durante el año a medida que se identifiquen y caractericen más estudiantes.
</t>
  </si>
  <si>
    <t>El Convenio 2071714 de 2020 entre la SED y la Corporación Opción Legal -COL tuvo como fin garantizar y acompañar el acceso escolar de los niños, niñas y jóvenes en el distrito bajo modalidades de atención no presencial dada la contingencia por COVID-19, por lo que se desarrollaron diversas estrategias como la atención y gestión de las solicitudes de novedades, identificación y seguimiento de la población matriculada ausente. 
En el marco del convenio, con el fin de fortalecer y cualificar las acciones afirmativas que se implementarán en la atención diferencial de la comunidad, en articulación con la Mesa Autónoma Indígena, se realizó el proceso de selección y posterior contratación del profesional Danny Chirimia, quien fue vinculado durante el término del mencionado convenio hasta el 21 de mayo de 2021. 
Beneficiarios: 5
Formula: Sumatoria de la población negra y afrodescendiente identificada y caracterizada(5)/ Total de la población afrodescendiente encontrada (5). 
El presupuesto ejecutado aumentará durante el año a medida que se identifiquen y caractericen más estudiantes.</t>
  </si>
  <si>
    <t xml:space="preserve">Es importante indicar que durante el primer semestre del 2021, dadas las condiciones de salud pública no se priorizaron las acciones presenciales de la Estrategia. . 
El convenio para la estrategia de Búsqueda Activa finalizó el 21 de mayo de 2021, actualmente se adelanta el proceso precontractual para el II semestre de 2021. En este sentido, el contrato del profesional Danny Chirimia, referente para los pueblos indígenas en la estrategia de Búsqueda Activa, se firmará nuevamente una vez se reactive el convenio. </t>
  </si>
  <si>
    <t>$ 4.070.165</t>
  </si>
  <si>
    <t>El Convenio 2071714 de 2020 entre la SED y la Corporación Opción Legal -COL tuvo como fin garantizar y acompañar el acceso escolar de los niños, niñas y jóvenes en el distrito bajo modalidades de atención no presencial dada la contingencia por COVID-19, por lo que se desarrollaron diversas estrategias como la atención y gestión de las solicitudes de novedades, identificación y seguimiento de la población matriculada ausente. En el marco de este convenio que finalizó atención el pasado 21 de mayo de 2021, se realizó el proceso de selección y posterior contratación del profesional Danny Chirimia (Pueblo Eperara). No se realizaron acciones presenciales dadas las condiciones de salud pública, el profesional apoyó la gestión de la Cobertura de manera virtual. ​
​Actualmente, el proceso contractual de Búsqueda Activa se encuentra en curso para la posterior adjudicación mediante invitación pública.
Beneficiarios: 5
Formula: Sumatoria de la población indígena identificada y caracterizada(5)/ Total de la población indígena encontrada (5).
El presupuesto ejecutado aumentará durante el año a medida que se identifiquen y caractericen más estudiantes.</t>
  </si>
  <si>
    <t>El convenio finalizó el pasado 21 de mayo de 2021. ​Una vez se surta el proceso contractual de la Estrategia de Búsqueda Activa, se atenderá el cronograma que sea concertado previamente con miras al proceso de matriculas 2021-2022.
Se garantizará la contratación del profesional indígena siempre y cuando sea avalado nuevamente por la Mesa con el fin de fortalecer y concertar el ejercicio con las comunidades en Bogotá. ​</t>
  </si>
  <si>
    <t>El Convenio 2071714 de 2020 entre la SED y la Corporación Opción Legal -COL tuvo como fin garantizar y acompañar el acceso escolar de los niños, niñas y jóvenes en el distrito bajo modalidades de atención no presencial dada la contingencia por COVID-19, por lo que se desarrollaron diversas estrategias como la atención y gestión de las solicitudes de novedades, identificación y seguimiento de la población matriculada ausente. En el marco de este convenio que finalizó atención el pasado 21 de mayo de 2021, se realizó el proceso de selección y posterior contratación del profesional Danny Chirimia (Pueblo Eperara). No se realizaron acciones presenciales dadas las condiciones de salud pública, el profesional apoyó la gestión de la Cobertura de manera virtual. ​
​Actualmente, el proceso contractual de Búsqueda Activa se encuentra en curso para la posterior adjudicación mediante invitación pública. 
Beneficiarios: 5
Formula: Sumatoria de la población indígena identificada y caracterizada(5)/ Total de la población indígena encontrada (5). 
El presupuesto ejecutado aumentará durante el año a medida que se identifiquen y caractericen más estudiantes.</t>
  </si>
  <si>
    <t xml:space="preserve">El convenio finalizó el pasado 21 de mayo de 2021. ​Una vez se surta el proceso contractual de la Estrategia de Búsqueda Activa, se atenderá el cronograma que sea concertado previamente con miras para el proceso de matriculas 2022.  
Se garantizará la contratación del profesional indígena siempre y cuando sea avalado nuevamente por la Mesa con el fin de fortalecer y concertar el ejercicio con las comunidades en Bogotá. ​
</t>
  </si>
  <si>
    <t xml:space="preserve">La estrategia de Búsqueda Activa contempla en su estructura e implementación un enfoque diferencial que permite garantizar la atención de la población a través de acciones concertadas con las comunidades, desde sus diversidades, cultura, cosmovisión, entre otras. La estrategia busca acercar la oferta educativa distrital a la población en condiciones de vulnerabilidad, resaltando, entre otras cosas, que se cuenta con un profesional de pertenencia indígena que garantice una efectiva comunicación y articulación con la comunidad. </t>
  </si>
  <si>
    <t>Garantizar la priorización de asignación de cupos para las niñas, niños y adolescentes indígenas en el marco del proceso de matricula anual según el cronograma y lineamientos establecidos en la Resolución de Matricula.</t>
  </si>
  <si>
    <t>Porcentaje de personas indígenas que acceden al Sistema Educativo Oficial.</t>
  </si>
  <si>
    <t>(Sumatoria de personas indígenas que acceden al Sistema Educativo Oficial/ Total de personas indígenas que solicitan cupo en el Sistema Educativo Oficial) *100</t>
  </si>
  <si>
    <t>100% (3.068 estudiantes)
Año= 2019</t>
  </si>
  <si>
    <t xml:space="preserve">Según lo acordado, la Resolución 1438 de 2020 por medio de la cual se establece el proceso de gestión de la Cobertura 2020-2021, establece en el articulo 24, la priorización de la población perteneciente a Grupos Étnicos, entre ellos, los pueblos indígenas, en el proceso de asignación de cupos establecido en el mismo documento. De esta manera, a corte 31 de marzo de 2021, se identifican 3.655 estudiantes indígenas  en el Sistema Integrado de Matriculas SIMAT.  </t>
  </si>
  <si>
    <t xml:space="preserve">No se reportan dificultades. Es importante resaltar que el presupuesto ejecutado es inferior al asignado dado que como se indicó desde el momento de la concertación, esta es una acción dinámica que varia de manera permanente conforme a la demanda de la población. </t>
  </si>
  <si>
    <t xml:space="preserve">Según lo acordado, la Resolución 1438 de 2020 por medio de la cual se establece el proceso de gestión de la Cobertura 2020-2021, establece en el articulo 24, la priorización de la población perteneciente a Grupos Étnicos, entre ellos, los pueblos indígenas, en el proceso de asignación de cupos establecido en el mismo documento. De esta manera, a corte 30 de junio de 2021, se identifican 3.665 estudiantes indígenas  en el Sistema Integrado de Matriculas SIMAT.  </t>
  </si>
  <si>
    <t>No se reportan dificultades.</t>
  </si>
  <si>
    <t>$ 820.153.796</t>
  </si>
  <si>
    <t xml:space="preserve">Según lo acordado, la Resolución 1913 de 2021 por medio de la cual se establece el proceso de gestión de la Cobertura 2021-2022, establece en el articulo 24, numeral 2, la priorización de la población perteneciente a Grupos Étnicos para la asignación de cupos en el Sistema Educativo Oficial., la cual se socializó a la Mesa Autónoma conforme al compromiso adquirido mediante correo electrónico del 23 de septiembre de 2021.
Se aplica la ruta de atención virtual o telefónica permanente para las solicitudes de cupos y trazados a estudiantes indígenas, cuya gestión se viene realizando conforme a la oferta disponible en las Instituciones Educativas Distritales. ​
Conforme a la información registrada en el Sistema Integrado de Matricula SIMAT, a corte 30 de septiembre de 2021, se registran 3.693 estudiantes indígenas, quienes en distintos niveles de escolaridad.
Se continuará la actualización del SIMAT con los registros que sean identificados como población indígena a través de las diferentes herramientas. ​
​
 .  </t>
  </si>
  <si>
    <t>No se presentaron dificultades</t>
  </si>
  <si>
    <t xml:space="preserve">Según lo acordado, la Resolución 1913 de 2021 por medio de la cual se establece el proceso de gestión de la Cobertura 2021-2022, establece en el articulo 24, numeral 2, la priorización de la población perteneciente a Grupos Étnicos para la asignación de cupos en el Sistema Educativo Oficial., la cual se socializó a la Mesa Autónoma conforme al compromiso adquirido mediante correo electrónico del 23 de septiembre de 2021. 
Se aplica la ruta de atención virtual o telefónica permanente para las solicitudes de cupos y trazados a estudiantes indígenas, cuya gestión se viene realizando conforme a la oferta disponible en las Instituciones Educativas Distritales. ​
Conforme a la información registrada en el Sistema Integrado de Matricula SIMAT, en el 2021 se registran 3.693 estudiantes indígenas, quienes en distintos niveles de escolaridad. Se continuará la actualización del SIMAT con los registros que sean identificados como población indígena a través de las diferentes herramientas. ​
​
 .  </t>
  </si>
  <si>
    <t xml:space="preserve">No se presentaron dificultades
</t>
  </si>
  <si>
    <t xml:space="preserve">La Secretaria de Educación Distrital garantiza el derecho a la educación para todos los niños, niñas y adolescentes residentes en la ciudad, en todos los niveles de escolaridad y sin discriminación por condiciones sociales, económicas, culturales, políticas o migratorias. En este sentido, se establece una ruta de acceso y permanencia que garantiza la atención pertinente considerando las diversidades de todas las poblaciones. </t>
  </si>
  <si>
    <t>4.2 Construcción e implementación de un modelo de educación intercultural para los pueblos indígenas, que incluya niveles de educación propia, diseños curriculares, capacitación a docentes, diseño de material didáctico, investigación, seguimiento y evalúa</t>
  </si>
  <si>
    <t>Realizar acompañamiento pedagógico a las IED que cuentan con estudiantes indígenas para fortalecer los procesos de educación intercultural y bilingüe en el sistema educativo distrital, contando con la contratación de dinamizadores culturales y de dos (2) profesionales indígenas de los catorce pueblos del espacio autónomo indígena. La entidad garantizara los recursos necesarios para dar cumplimiento a la acción.</t>
  </si>
  <si>
    <t>Número de Instituciones Educativas acompañadas para fortalecer los procesos de educación intercultural y bilingüe en el sistema educativo distrital</t>
  </si>
  <si>
    <t>Sumatoria de Instituciones Educativas acompañadas</t>
  </si>
  <si>
    <t>22 IED
Año=2019</t>
  </si>
  <si>
    <t>Se avanzó en la conformación de un equipo de dinamizadores y dinamizadoras culturales de quince pueblos indígenas y de dos profesionales indígenas de manera concertada con las autoridades de la Mesa Autónoma Indígena, y de dos profesionales pedagogos; con el objetivo de adelantar el acompañamiento pedagógico a las Instituciones Educativas Distritales - IED que cuentan con estudiantes indígenas para fortalecer los procesos de educación intercultural en el sistema educativo distrital. Este equipo ya inició el trabajo de acompañamiento pedagógico en diecisiete (17) IED que cuentan con estudiantes indígenas, presentando la estrategia a desarrollar en 2021 y definiendo acuerdos de trabajo con cada institución. Se espera completar la meta de 27 colegios a acompañar en el mes de abril.</t>
  </si>
  <si>
    <t>No se presentaron dificultades en el primes trimestre de 2021.</t>
  </si>
  <si>
    <t>Se avanzó en la conformación de un equipo de dinamizadores y dinamizadoras culturales de quince pueblos indígenas y de dos profesionales indígenas de manera concertada con las autoridades de la Mesa Autónoma Indígena, y de dos profesionales pedagogos; con el objetivo de adelantar el acompañamiento pedagógico a las Instituciones Educativas Distritales - IED que cuentan con estudiantes indígenas para fortalecer los procesos de educación intercultural en el sistema educativo distrital. Este equipo ya inició el trabajo de acompañamiento pedagógico en veinticinco IED que cuentan con estudiantes indígenas. Se espera completar la meta de 27 colegios a acompañar en el mes de abril.
En el proceso de acompañamiento a las 22 Instituciones Educativas Distritales se beneficia a 943 estudiantes de diferentes pueblos indígenas; a través del trabajo desarrollado con dinamizadores y dinamizadoras culturales, pedagogos acompañantes y docentes, y han participado 335 docentes.</t>
  </si>
  <si>
    <t>Durante el segundo trimestre no se presentaron dificultades</t>
  </si>
  <si>
    <t>$ 569.482.475</t>
  </si>
  <si>
    <t>Se adelanta el acompañamiento pedagógico en veintiséis (26) IED que cuentan con estudiantes indígenas, presentando la estrategia a desarrollar y definiendo acuerdos de trabajo con cada institución. Así, se ha avanzado en los procesos de articulación con las IED para  realizar el ejercicio de identificación de los estudiantes indígenas, el desarrollo de reuniones para la socialización de las caracterizaciones de estudiantes, espacios de diálogo con los equipos directivos, el desarrollo de intercambio de saberes y espacios de formación con docentes de diferentes áreas del conocimiento. Se espera completar la meta de 27 colegios a acompañar en mes de octubre.
En el proceso de acompañamiento a las 26 Instituciones Educativas Distritales se beneficia a 1433 estudiantes de diferentes pueblos indígenas, de los grados 1° a 11°</t>
  </si>
  <si>
    <t>No se presentaron dificultades en el tercer trimestre.</t>
  </si>
  <si>
    <t xml:space="preserve">Se realizó acompañamiento pedagógico en veintiséis (27) IED que cuentan con estudiantes indígenas, presentando la estrategia a desarrollar en 2021 y definiendo acuerdos de trabajo con cada institución, buscando promover el fortalecimiento de la identidad étnico cultural de los y las estudiantes indígenas, fomentar reflexiones sobre los Proyectos Educativos Institucionales y sus diferentes componentes tales como: caracterización institucional, el currículo, los planes de estudio, el manual de convivencia y el Sistema Institucional de Evaluación (SIE).
En el proceso de acompañamiento a las 27 Instituciones Educativas Distritales se beneficia a 1561 estudiantes de diferentes pueblos indígenas,  y han participado 417 docentes en las diferentes actividades de cualificación y asesoría.
</t>
  </si>
  <si>
    <t>No se presentaron dificultades.</t>
  </si>
  <si>
    <t xml:space="preserve">1. Se realizan espacios de concertación con las autoridades indígenas de la mesa autónoma para la toma de decisiones y acuerdos en el marco de la implementación. 2 Se vinculan personas de las comunidades indígenas  y los cabildos que confluyen en el escenario político de la Mesa Autónoma. 3. Las actividades que se desarrollan en las IED parten del principio de pertinencia cultural de cada uno de los pueblos que hacen parte del proceso de acompañamiento.   </t>
  </si>
  <si>
    <t>99: Implementar en el 100% de colegios públicos distritales la política de educación inclusiva con enfoque diferencial para estudiantes con especial protección constitucional como la población víctima del conflicto, migrante y la población con discapacidad, así como  para estudiantes en aulas hospitalarias, domiciliarias y aulas refugio, entre otros.</t>
  </si>
  <si>
    <t>7690: Fortalecimiento de la política de educación inclusiva para poblaciones y grupos de especial protección constitucional de Bogotá D.C.</t>
  </si>
  <si>
    <t xml:space="preserve">Dirección de Inclusión e Integración de Poblaciones </t>
  </si>
  <si>
    <t xml:space="preserve">Virginia Torres Montoya </t>
  </si>
  <si>
    <t xml:space="preserve">vtorresm1@educacionbogota.gov.co </t>
  </si>
  <si>
    <t>Garantizar y promover el diálogo de saberes entre las autoridades indígenas de la ciudad, las Direcciones Locales de Educación, directivos docentes y comunidades educativas para el fortalecimiento de los procesos de educación intercultural, de los catorce pueblos del espacio autónomo. La entidad garantizara los recursos necesarios para dar cumplimiento a la acción.</t>
  </si>
  <si>
    <t>Número de encuentros de diálogo de saberes realizados</t>
  </si>
  <si>
    <t>Sumatoria de encuentros realizados con Direcciones Locales de Educación (DILE) con acompañamiento pedagógico en sus IED</t>
  </si>
  <si>
    <t>0
Año=2020</t>
  </si>
  <si>
    <t>Se avanzó en la conformación de un equipo de dinamizadores y dinamizadoras culturales de quince pueblos indígenas y de dos profesionales indígenas de manera concertada con las autoridades de la Mesa Autónoma Indígena, y de dos profesionales pedagogos, encargados de esta acción. Se espera acordar con la Mesa Autónoma Indígena la realización de este diálogo de saberes en el año 2021.</t>
  </si>
  <si>
    <t>Se llevó a cabo el primer espacio de diálogo con todos los Directores Locales de Educación, de manera virtual el 16 de noviembre, con el fin de presentar el trabajo que se viene desarrollando en el fortalecimiento de la Educación Intercultural con Pueblos Indígenas.</t>
  </si>
  <si>
    <t>En 2022 se avanzará en la realización de reuniones con rectores y DILE con el fin de visibilizar el trabajo diferencial que se adelanta con pueblos indígenas en las diferentes IED acompañadas.</t>
  </si>
  <si>
    <t>4.1 Diseño e implementación progresiva del sistema de educación indígena propio – SEIP que permitan la permanencia y pervivencia de la identidad cultural de los pueblos indígenas.</t>
  </si>
  <si>
    <t>Diseñar una propuesta de educación indígena propia, intercultural y bilingüe en Bogotá, con participación de los catorce pueblos indígenas del espacio autónomo en la ciudad.</t>
  </si>
  <si>
    <t>Número de contratos realizados para diseñar una propuesta de educación indígena propia, intercultural y bilingüe en Bogotá, con participación de los pueblos indígenas en la ciudad</t>
  </si>
  <si>
    <t>Sumatoria de contratos realizados para la construcción de la propuesta</t>
  </si>
  <si>
    <t>3 contratos
Año=2020</t>
  </si>
  <si>
    <t>Se llevaron a cabo dos encuentros virtuales con las autoridades de la Mesa Autónoma Indígena y la Directora de Inclusión e Integración de Poblaciones, Virginia Torres Montoya, con el fin de que la Mesa autónoma envíe la propuesta a contratar y definan el cabildo operador de la misma.</t>
  </si>
  <si>
    <t>Se han llevado a cabo encuentros virtuales con las autoridades de la Mesa Autónoma Indígena y la Dirección de Inclusión e Integración de Poblaciones, para definir el operador de esta propuesta. Posteriormente, se han llevado a cabo encuentros virtuales y presenciales con el Cabildo Pijao para revisar y ajustar la propuesta a contratar.</t>
  </si>
  <si>
    <t>Se avanza en el trámite de elaboración del contrato interadministrativo con el Cabildo Ambiká Pijao, de la propuesta avalada por las catorce autoridades de la Mesa Autónoma Indígena, para el desarrollo de la tercera fase orientada a la elaboración de la propuesta de educación indígena propia, intercultural y bilingüe en Bogotá, con participación de estos pueblos. Se espera suscribir el contrato en el mes de octubre.</t>
  </si>
  <si>
    <t>Se inició la ejecución del contrato interadministrativo con el Cabildo Ambiká Pijao desde el 8 de noviembre de 2021, para desarrollar la propuesta avalada por las catorce autoridades de la Mesa Autónoma Indígena. Este proceso corresponde a la tercera fase orientada a desarrollar procesos comunitarios y participativos con los Pueblos Indígenas que conforman la Mesa Autónoma de Bogotá, con el fin de aportar a la construcción de la propuesta de educación propia e intercultural que fortalezca la identidad cultural de los y las estudiantes indígenas que hacen parte del Sistema Educativo Distrital.</t>
  </si>
  <si>
    <t xml:space="preserve"> 1. Se realizan espacios de concertación con las autoridades indígenas de la mesa autónoma para la toma de decisiones y acuerdos en el marco de la implementación.  2.Las Autoridades indígenas de la Mesa Autónoma presentan la propuesta a desarrollar y en espacio autónomo deciden quien ejecuta dicha propuesta. 3. La Dirección de Inclusión e Integración de Poblaciones adelantó el proceso de contratación de la propuesta presentada por las autoridades indígenas. </t>
  </si>
  <si>
    <t>4.4 Promoción de estrategias pedagógicas y comunicativas para la divulgación de los derechos diferenciales de los pueblos indígenas dirigido a servidoras y servidores públicos, autoridades de policía, fuerzas militares y ciudadanía en general.</t>
  </si>
  <si>
    <t>Realizar tres eventos sobre educación propia e intercultural con estudiantes indígenas del espacio autónomo del sistema educativo distrital para el fortalecimiento y la pervivencia de su identidad cultural en la ciudad.</t>
  </si>
  <si>
    <t>Número de eventos realizados sobre educación propia e intercultural con estudiantes indígenas del sistema educativo distrital</t>
  </si>
  <si>
    <t>Sumatoria de eventos realizados con estudiantes indígenas de las IED acompañadas</t>
  </si>
  <si>
    <t>3 eventos
Año=2019</t>
  </si>
  <si>
    <t>Se avanzó en la conformación de un equipo de dinamizadores y dinamizadoras culturales de quince pueblos indígenas y de dos profesionales indígenas de manera concertada con las autoridades de la Mesa Autónoma Indígena, y de dos profesionales pedagogos, encargados de esta acción. Se espera acordar con la Mesa Autónoma Indígena la realización de este evento en 2021.</t>
  </si>
  <si>
    <t>El equipo conformado está en proceso de planeación y diseño de la propuesta de evento que se realizará en el tercer trimestre de 2021.</t>
  </si>
  <si>
    <t>Se avanzó en la organización del evento sobre educación propia e intercultural con estudiantes indígenas de las IED acompañadas para el fortalecimiento de su identidad cultural en la ciudad. En esta ocasión se propuso una salida pedagógica a la Laguna de Guatavita el 1 de octubre, con la participación activa de estudiantes indígenas, docentes y autoridades de los cabildos que convergen en la Mesa Autónoma</t>
  </si>
  <si>
    <t>Se llevó a cabo el 1 de octubre la salida pedagógica a la Laguna de Guatavita  “Recorriendo territorios ancestrales: semillas  de la espiritualidad indígena en las escuelas de Bogotá”, que contó con la participación de las autoridades indígenas, sabedores y sabedoras, estudiantes indígenas y, maestros y maestras de las IED en las que se realizó el proceso de acompañamiento pedagógico por parte del equipo de la Dirección de Inclusión e Integración de Poblaciones.
Contó con la participación de: 105 estudiantes indígenas, 17 sabedores, sabedoras y autoridades indígenas, 25 maestros y maestras de las IED acompañadas, y el equipo de la Dirección de Inclusión e Integración de Poblaciones.</t>
  </si>
  <si>
    <t xml:space="preserve"> 1. Se realizan espacios de concertación con las autoridades indígenas de la mesa autónoma para la toma de decisiones y acuerdos en el marco de la implementación. 2 Se vinculan cabildos y personas de las comunidades para liderar temas relacionados con el componente  pedagógico y de logística para el desarrollo de la acción.  </t>
  </si>
  <si>
    <t>Beneficiar al 100% de los estudiantes de los catorce pueblos del espacio autónomo indígena, que cumplan con los criterios de elegibilidad para la entrega de dispositivos tecnológicos para acceso a la conectividad. La entidad garantizara los recursos necesarios para dar cumplimiento a la acción.</t>
  </si>
  <si>
    <t>Porcentaje de estudiantes beneficiados con  la entrega de dispositivos tecnológicos para acceso a la conectividad</t>
  </si>
  <si>
    <t>(Sumatoria de estudiantes beneficiados con la estrega de dispositivos tecnológicos /total de estudiantes que cumplen los criterios de elegibilidad )*100</t>
  </si>
  <si>
    <t>LB= sin línea base
Año= N.A.</t>
  </si>
  <si>
    <t>Se tiene previsto en el marco del Plan Distrital de Desarrollo 2020 – 2024 “UN NUEVO CONTRATO SOCIAL Y AMBIENTAL PARA LA BOGOTÁ DEL SIGLO XXI”, beneficiar estudiantes vulnerables con la entrega de dispositivos de acceso y conectividad, que permitan contribuir al cierre de brechas digitales. En este marco se han buscado diferentes estrategias para el cumplimiento de la meta. 
La SED y la Alcaldía Mayor de Bogotá implementaron la campaña  #Donatón Por Los Niños la cual buscó recolectar el mayor número de dispositivos tecnológicos para conectar con la educación a las niñas, niños y jóvenes más vulnerables de colegios públicos de la capital. En tal medida, en desarrollo de esta campaña en la SED se recibieron equipos con el inicio del calendario escolar, comenzando la entrega a estudiantes de educación secundaria y media de 13 instituciones educativas de 7 localidades, prioritariamente rurales y de alto nivel de vulnerabilidad. 
Beneficiarios: 2
Formula a marzo: 2 estudiantes beneficiados con la estrega de dispositivos tecnológicos / 2 estudiantes que cumplieron los criterios de elegibilidad de las 13 IED.
Por otra parte la SED en el segundo trimestre continuará la entrega de dispositivos tecnológicos a los estudiantes que cumplan los criterios.
El presupuesto ejecutado aumentará durante el año a medida que se beneficien mas estudiantes.</t>
  </si>
  <si>
    <t xml:space="preserve">La SED adquirió dispositivos tecnológicos (tabletas y portátiles) para el cierre de brechas digitales que permite entregar dispositivos en el segundo trimestre de la vigencia 2021, toda vez que los dispositivos se encuentran en etapas de fabricación, importación, nacionalización, pruebas técnicas y distribución a las diferentes IED, para ser entregadas a los beneficiarios finales. </t>
  </si>
  <si>
    <t>En el marco del Plan Distrital de Desarrollo 2020 – 2024 “UN NUEVO CONTRATO SOCIAL Y AMBIENTAL PARA LA BOGOTÁ DEL SIGLO XXI”,  se benefician  estudiantes vulnerables con la entrega de dispositivos de acceso y conectividad, que permitan contribuir al cierre de brechas digitales.  Para estudiantes vulnerables focalizados de los grados de sexto a undécimo.
En este marco se han buscado diferentes estrategias para el cumplimiento de la meta. 
La SED y la Alcaldía Mayor de Bogotá implementaron la campaña  #Donatón Por Los Niños la cual buscó recolectar el mayor número de dispositivos tecnológicos para conectar con la educación a las niñas, niños y jóvenes más vulnerables de colegios públicos de la capital. En tal medida, en desarrollo de esta campaña en la SED se recibieron equipos con el inicio del calendario escolar, comenzando la entrega a estudiantes de educación secundaria y media prioritariamente rurales y de alto nivel de vulnerabilidad. 
Los reportes de entregas a estudiantes se tendrán luego del respectivo proceso de consolidación, revisión y validación en cada una de las IED, por parte de la firma de apoyo a las entregas y la SED,  un mes y medio después de las respectivas entregas y cierre mensual. Dado lo anterior se espera tener la información consolidada para el próximo trimestre, toda vez que las entrega finalizaran en el mes de agosto de 2021.
Beneficiarios: 2 estudiantes
Formula: 2 estudiantes beneficiados con la estrega de dispositivos tecnológicos / 2 estudiantes que cumplieron con los criterios de elegibilidad.
El presupuesto ejecutado aumentará durante el año a medida que se beneficien mas estudiantes.</t>
  </si>
  <si>
    <t xml:space="preserve">Sobre esta meta en particular, es importante precisar que, en el primer semestre del año, la SED no contaba con la disponibilidad de recursos, ni con el respectivo concepto de gasto, meta o prioridad en el anterior Plan Distrital de Desarrollo (Bogotá Mejor para Todos), que permitieran la adquisición de computadores y tabletas para ser entregados a los estudiantes en condiciones de vulnerabilidad de los colegios públicos del Distrito.  En razón a lo anterior, es pertinente mencionar que fue necesario adelantar las siguientes acciones:  
•	Incluir dentro del Plan de Desarrollo del Distrito Capital 2020-2024 “UN NUEVO CONTRATO SOCIAL Y AMBIENTAL PARA LA BOGOTÁ DEL SIGLO XXI”, aprobado mediante el Acuerdo 761 del 11 de junio de 2020 del Concejo de Bogotá, la meta referida a: “Beneficiar a 100.000 estudiantes vulnerables con la entrega de dispositivos de acceso y conectividad, para contribuir al cierre de brechas digitales”. Allí, uno de los objetivos planteados está orientado a lograr una “Educación para todos y todas: acceso y permanencia con equidad y énfasis en educación rural”.
•	Solicitar al Concejo de Bogotá adicionar el presupuesto anual de ingresos y rentas de Bogotá, el cual fue adicionado bajo el Acuerdo No. 776 del 31 de agosto de 2020 “Por el cual se efectúan unas modificaciones en el presupuesto anual de rentas e ingresos y de gastos e inversiones de Bogotá, Distrito Capital, para la vigencia fiscal comprendida entre el 1 de enero y el 31 de diciembre de 2020, en armonización con el nuevo Plan de Desarrollo”. 
•	Una vez aprobado el Acuerdo 776 de 2020, la Alcaldía Mayor de Bogotá expidió el Decreto 201 del 10 de septiembre de 2020“Por el cual se liquida el acuerdo No. 776 del 31 de agosto de 2020, expedido por el Concejo de Bogotá, que efectúa unas modificaciones en el presupuesto anual de rentas e ingresos y de gastos e inversiones de Bogotá, Distrito Capital, para la vigencia fiscal comprendida entre el 1 de enero y el 31 de diciembre de 2020, en armonización con el nuevo Plan de Desarrollo”. 
•	El día 16 de septiembre de 2020, se realizó el cargue en los sistemas presupuestales de la SED de la adición de recursos del Proyecto 7638 “Fortalecimiento de la infraestructura y dotación de ambientes de aprendizaje y sedes administrativas a cargo de la Secretaría de Educación de Bogotá D.C."  En esta misma fecha se expidió el CDP No. 3993, cuyo objeto es el siguiente: “Adquisición de dispositivos tecnológicos portátiles de acceso para beneficiar a los estudiantes vulnerables matriculados en los establecimientos educativos oficiales con el fin de contribuir al cierre de brechas digitales en el Distrito Capital.”  
•	De esta forma, desde el 21 de septiembre al 5 de noviembre se realizó el respectivo proceso de adquisición y contratación el cuál finalizó con la firma de las respectivas órdenes de compra. El proceso de adquisición se realizó a través la Agencia Nacional de Contratación Pública - Colombia Compra Eficiente, mediante la Adhesión al Acuerdo Marco vigente. El día 5 de noviembre de 2020 se emitió la orden de compra No.57938 para tabletas y la orden de compra No. 57939 para portátiles. El 9 de noviembre se firmaron los respectivos registros presupuestales y entre el 11 y el 19 de noviembre la expedición y aprobación de pólizas y firmas de actas de inicio. 
•	En el mes de diciembre del mismo año, la SED adelantó las gestiones pertinentes para realizar un traslado presupuestal entre proyectos de inversión e incorporar los recursos obtenidos de la Donaton por los niños, logrando de esta manera realizar una adición a la orden de compra No. 57938 para la adquisición de 25.905 tabletas. Por último, el 29 de enero de 2021 se realizó la adición a orden de compra No. 57938 para la adquisición de 2.933 tabletas con los recursos de la vigencia en mención.
•	En este orden de ideas, se destinaron cerca de $61.913 millones de pesos para la adquisición de 101.749 dispositivos tecnológicos con el objetivo de cerrar las brechas digitales existentes en la ciudad y beneficiar a estudiantes vulnerables con la entrega de dispositivos de acceso y conectividad, que permitan contribuir al cierre de brechas digitales. 
Dado lo anterior, en la vigencia 2020 no se entregaron dispositivos tecnológicos, ya que se estaban adelantando las gestiones necesarias para la adquisición de estos.
Por último, es importante mencionar que la SED ha realizado las acciones pertinentes para garantizar la entrega de los dispositivos lo antes posible. Sin embargo, como es de conocimiento de todos los problemas que se vienen presentando desde la vigencia pasada en relación con la pandemia del COVI-19, y las medidas preventivas y obligatorias, han conllevado a tener una planeación dinámica. Así mismo los recientes problemas de orden público, han generado un gran impacto frente a la respuesta efectiva a la convocatoria, así como la asistencia de los beneficiarios y sus acudientes para la entrega de los dispositivos tecnológicos.
</t>
  </si>
  <si>
    <t>$ 180.651.224</t>
  </si>
  <si>
    <t>La SED, con el objetivo de cerrar las brechas digitales existentes en la ciudad, en el marco del Plan Distrital de Desarrollo 2020 – 2024 “UN NUEVO CONTRATO SOCIAL Y AMBIENTAL PARA LA BOGOTÁ DEL SIGLO XXI”, beneficia a estudiantes vulnerables con la entrega de dispositivos de acceso y conectividad. Dichos dispositivos se orientan a los estudiantes de educación secundaria y media de las instituciones educativas oficiales de la ciudad (según el Sistema Integrado de Matrícula – SIMAT), quienes se priorizan a partir de los criterios de pobreza, ruralidad y pertenencia a poblaciones de especial protección constitucional (discapacidad, grupos étnicos, víctimas, entre otros).
Adicionalmente la SED y la Alcaldía Mayor de Bogotá implementaron la campaña  #Donatón Por Los Niños, la cual buscó recolectar el mayor número de dispositivos tecnológicos para conectar con la educación a las niñas, niños y jóvenes más vulnerables de colegios públicos de la capital. En tal medida, en desarrollo de esta campaña en la SED se recibieron equipos con el inicio del calendario escolar, comenzando la entrega a estudiantes de educación secundaria y media, prioritariamente rurales y de alto nivel de vulnerabilidad.
Beneficiarios: 308 estudiantes focalizados de la población indígena de la mesa autónoma,  de colegios oficiales del Distrito de grados 6º a 11º, se beneficiaron con la entrega de dispositivos tecnológicos y su conectividad.
Del total, 2 dispositivos se recibieron a través de la Donatón por los niños.
Formula: 308 estudiantes beneficiados con la estrega de dispositivos tecnológicos / 308 estudiantes que cumplieron los criterios de elegibilidad.</t>
  </si>
  <si>
    <t>La dificultad que se han presentado en la entrega de dispositivos, es la inasistencia a la convocatoria de entrega de algunos de los estudiantes focalizados.</t>
  </si>
  <si>
    <t>La SED, con el objetivo de cerrar las brechas digitales existentes en la ciudad, en el marco del Plan Distrital de Desarrollo 2020 – 2024 “UN NUEVO CONTRATO SOCIAL Y AMBIENTAL PARA LA BOGOTÁ DEL SIGLO XXI”, beneficia a estudiantes vulnerables con la entrega de dispositivos de acceso y conectividad. Dichos dispositivos se orientan a los estudiantes de educación secundaria y media de las instituciones educativas oficiales de la ciudad (según el Sistema Integrado de Matrícula – SIMAT), quienes se priorizan a partir de los criterios de pobreza, ruralidad y pertenencia a poblaciones de especial protección constitucional (discapacidad, grupos étnicos, víctimas, entre otros). 
Adicionalmente la SED y la Alcaldía Mayor de Bogotá implementaron la campaña  #Donatón Por Los Niños, la cual buscó recolectar el mayor número de dispositivos tecnológicos para conectar con la educación a las niñas, niños y jóvenes más vulnerables de colegios públicos de la capital. En tal medida, en desarrollo de esta campaña en la SED se recibieron equipos con el inicio del calendario escolar, comenzando la entrega a estudiantes de educación secundaria y media, prioritariamente rurales y de alto nivel de vulnerabilidad. 
Beneficiarios: 313 estudiantes focalizados de la población indígena de la mesa autónoma,  de colegios oficiales del Distrito de grados 6º a 11º, se beneficiaron con la entrega de dispositivos tecnológicos y su conectividad.
Formula: 313 estudiantes beneficiados con la estrega de dispositivos tecnológicos / 313 estudiantes que cumplieron los criterios de elegibilidad.</t>
  </si>
  <si>
    <t xml:space="preserve">Es preciso mencionar que de acuerdo con la normatividad que el Distrito expidió, con el fin de cerrar las brechas digitales existentes en la ciudad,  a través del Decreto 139 del 09 de abril de 2021 expedido por la Alcaldía Mayor de Bogotá, “Por medio del cual se establecen los lineamientos para la entrega de dispositivos electrónicos y de conectividad como parte del kit escolar” y la Resolución 0614 del 12 de Abril de 2021, expedida por la Secretaria de Educación del Distrito, “Por la cual se reglamenta la entrega de dispositivos electrónicos y de conectividad como parte del kit escolar a la población matriculada en las instituciones educativas oficiales por parte de la Secretaría de Educación del Distrito y se dictan otras disposiciones”  establece los   criterios de focalización en la población vulnerable, de acuerdo con las respectivas fuentes de información con las que cuente la Secretarla de Educación Distrital: 
a. Población Rural: Población escolar atendida en establecimientos educativos oficiales ubicados en zonas rurales. Estos establecimientos deberán estar identificados en el marco de la política rural educativa del Distrito. 
b. Pobreza: De acuerdo con las herramientas y estudios con los que cuenta la Secretarla de Educación del Distrito y la información que en forma complementaria aporte la Secretaria Distrital de Planeación, se determinarán las instituciones educativas con mayor Índice de pobreza multidimensional. 
c. Población Victima del Conflicto Armado: Población reportada en el registro único de víctimas - RUV. 
d. Grupos étnicos: Población perteneciente a grupos étnicos que se encuentren registrados según corresponda, en el Sistema Integrado de Matricula - SIMAT. 
e. Población con Discapacidad: Población con discapacidad que se encuentre registrada en alguna categoría según corresponda, en el Sistema Integrado de matrícula - SIMAT. Puntaje de SISBEN: Población reportada en la base certificada del SISBEN.
</t>
  </si>
  <si>
    <t xml:space="preserve">90: Beneficiar a 100.000 estudiantes vulnerables con la entrega de dispositivos de acceso y conectividad, para contribuir al cierre de brechas digitales. </t>
  </si>
  <si>
    <t xml:space="preserve">7638: Fortalecimiento de la infraestructura y dotación de ambientes de aprendizaje y sedes administrativas a cargo de la Secretaría de Educación de Bogotá D.C.	</t>
  </si>
  <si>
    <t xml:space="preserve">Dirección de Dotaciones Escolares </t>
  </si>
  <si>
    <t>Liliana Díaz Poveda</t>
  </si>
  <si>
    <t>aldiazp@educacionbogota.gov.co</t>
  </si>
  <si>
    <t>1. Camino de gobierno propio y autonomía</t>
  </si>
  <si>
    <t>1.1 Garantizar acciones para la pervivencia, permanencia y fortalecimiento de la autonomía para la gobernabilidad de los pueblos indígenas y sus instituciones representativas en la ciudad, de conformidad con el Derecho Mayor, la Ley de Origen y la Ley Nat</t>
  </si>
  <si>
    <t>Realizar 6 espacios de capacitación sobre apropiación y uso de las TIC (2 espacios por año) dirigidos a autoridades indígenas, dinamizadores, líderes y lideresas, estudiantes indígenas, madres y padres de familia de los catorce pueblos del espacio autónomo. La entidad garantizara los recursos necesarios para dar cumplimiento a la acción.</t>
  </si>
  <si>
    <t>Número de espacios de capacitación realizados sobre apropiación y uso de TIC realizados</t>
  </si>
  <si>
    <t>Sumatoria de espacios de capacitación realizados sobre apropiación y uso de TIC realizados</t>
  </si>
  <si>
    <t>Durante el primer trimestre de 2021 se adelantaron las labores de contratación tendientes a iniciar las actividades misionales de la dirección. Por ello, no se registra avance en la ejecución de la meta. Para el segundo trimestre de 2021 se presupuesta reunirse con los profesionales de la DIIP y los representantes de la Mesa Autónoma para definir la metodología, fechas y participantes de las capacitaciones.</t>
  </si>
  <si>
    <t>No se han presentado dificultades.</t>
  </si>
  <si>
    <t>Durante este período se ha desarrollado un proceso de planeación de acciones de formación (2 talleres) a diferentes actores de la comunidad educativa indígena para el uso de TIC para la producción de contenidos propios. Esto ha implicado revisar el portafolio de capacitaciones de la estrategia, experiencias de otras entidades (MEN, Min Cultura) en procesos similares y la concertación con la mesa indígena de expectativas, intereses y necesidades, para diseñar una estructura flexible y contextualizada de capacitación.
Para el período de este informe, se tiene como resultado: (1) La identificación preliminar de intereses y necesidades de la mesa indígena frente al uso de TIC, (2) La estructura metodológica de los talleres de capacitación para socialización y revisión por parte de la mesa indígena.</t>
  </si>
  <si>
    <t xml:space="preserve">Se identifica como una oportunidad de mejora, que con la mediación de la Dirección de Inclusión y Poblaciones se pueda contar con una identificación previa más concreta de las necesidades de las comunidades para optimizar el tiempo de respuesta e implementación. </t>
  </si>
  <si>
    <t xml:space="preserve">Durante este tercer trimestre se ha continuado con la concertación pedagógica y metodológica para dar cumplimiento a las acciones de formación (2 talleres), dirigidos a diferentes actores de la comunidad educativa indígena para el uso de TIC para la producción de contenidos propios. Para esto se desarrollaron 2 mesas de diálogo, la primera el 4 de agosto en la cual la DCTME presentó una primera estructura metodológica de los posibles objetivos de aprendizaje y contenidos a desarrollar, que fue realimentada por las comunidades, para así, el 23 de septiembre, presentar una segunda propuesta, en la cual se acordaron objetivos, temáticas, convocados y fechas de realización de los talleres (octubre 16 y noviembre 6).  </t>
  </si>
  <si>
    <t xml:space="preserve">La concertación de acciones y la delimitación pedagógica y metodológica, ha tomado más tiempo del presupuestado ya que: (1) las comunidades no tenían claro el alcance misional de la DCTME, ni tampoco su necesidad puntual de formación (2) no se logró quorum en la primera reunión de presentación de propuestas, (3) las condiciones de participación en los talleres han demandado una serie de consultas sobre su viabilidad, ya que hay requerimientos que no se tenían presupuestados como transporte. </t>
  </si>
  <si>
    <t xml:space="preserve">Durante el mes de octubre se hizo el alistamiento pedagógico y logístico necesario para el desarrollo de los talleres, según lo acordado con la comunidades indígenas. Esto implicó: (a) Realización de la convocatoria para la inscripción de participantes, vía correo electrónico, vía WhatsApp y vía llamada telefónica, (b) Levantamiento de requerimientos logísticos: transporte, concertando como punto para recoger y dejar a los participantes en la Casa Indígena, refrigerios, lugar con las condiciones de conectividad para el desarrollo del taller, siendo elegido el Parque de Innovación Social de UNIMINUTO (c) Confirmación uno a uno vía telefónica de la participación en las jornadas de capacitación cerrando al 30 de octubre con 43 participantes inscritos.
Durante el mes de noviembre,  los días  6 y 13, se desarrollaron los dos talleres acordados para dar cumplimiento a la acción afirmativa durante el año en curso. Los talleres contaron  con la participación de   27 y 20 personas de las comunidades, respectivamente , 4 talleristas y todas las garantías acordadas (refrigerio, mesa de café, transporte, contenidos de estudio y certificación al terminar los talleres).​ 
27 asistieron. Sin embargo, los 43 inscritos recibieron en sus correos el material de estudio </t>
  </si>
  <si>
    <t>Durante la planeación y desarrollo de los talleres se tuvieron dos dificultades.
1. Base de datos de lideres de pueblos indígenas  desactualizada.​
2. La asistencia al taller fue menor a la esperada.​
​El material de estudio fue enviado a los correos de todos los inscritos, lo que significa una oportunidad para  recordar u obtener algunos aprendizajes y así replicar la información en sus comunidades.</t>
  </si>
  <si>
    <t>El enfoque diferencial se ha garantizado mediante un ejercicio pedagógico participativo en el cual las comunidades, con la mediación de profesionales de la DCTME, hicieron explícitas sus necesidades de formación, y se construyó con ellos la agenda temática del taller a partir de unos temas base de la experticia de esta dependencia. Posteriormente, en ejercicio de su autonomía cada comunidad eligió las personas (3) a participar de la formación, teniendo como criterios de base: competencia en uso de tecnología básica, interés en el tema, disposición para replicar aprendizajes en su comunidad.</t>
  </si>
  <si>
    <t>16: Transformación pedagógica y mejoramiento de la gestión educativa. Es con los maestros y maestras.</t>
  </si>
  <si>
    <t>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</si>
  <si>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7686: Implementación del programa de innovación y transformación pedagógica en los colegios públicos para el cierre de brechas educativas de  Bogotá D.C.</t>
  </si>
  <si>
    <t>Dirección de Ciencias, Tecnologías y Medios Educativos</t>
  </si>
  <si>
    <t>Ulia Yemail Cortés</t>
  </si>
  <si>
    <t>uyemail@educacionbogota.gov.co</t>
  </si>
  <si>
    <t>Garantizar e implementar talleres de orientación socio ocupacional dirigidos exclusivamente a los jóvenes indígenas de grado decimo y once que hacen parte del espacio autónomo, concertado entre la secretaria de educación distrital y sus autoridades tradicionales.</t>
  </si>
  <si>
    <t>Número de talleres realizados de orientación socio ocupacional dirigidos a la población indígena.</t>
  </si>
  <si>
    <t>Sumatoria de talleres de orientación socio ocupacional dirigidos a la población indígena.</t>
  </si>
  <si>
    <t xml:space="preserve">Con el fin de articular los temas y sobre todo, escuchar las inquietudes por parte de la comunidad indígena para la realización de los talleres con los jóvenes de su comunidad durante el 2021, la DEM realizó el 20 de noviembre una reunión con las autoridades indígenas de los 14 pueblos que hacen parte de los acompañamientos desde la SED, donde se realizó una presentación general de la Estrategia Yo Puedo Ser a las autoridades indígenas, se hizo la presentación del equipo y así mismo de los representantes de la comunidad indígena. En esta reunión se acordó la necesidad de realizar mesas de trabajo para llevar a cabo la escucha de las inquietudes y necesidades de la comunidad, y en el marco de las competencias de la Estrategia de orientación, realizar las articulaciones del caso para la implementación de los talleres a los jóvenes. Se realizaron entonces dos mesas de trabajo, de la siguiente manera: 
*Se llevó a cabo la primera mesa de trabajo con las autoridades Indígenas  y dinamizadores el 03 de diciembre del 2020, en donde el equipo de la Estrategia de Orientación Socio Ocupacional-OSO- de la DEM. escuchó  a la comunidad Indígena a través de sus representantes los cuales dieron a conocer cuáles eran las prioridades, necesidades e inquietudes para llevar a cabo los talleres con los jóvenes de la comunidad. 
*Se llevó a cabo la segunda mesa de trabajo con las autoridades Indígenas el 20 de diciembre del 2020.  El equipo de la Estrategia OSO, realizó una sesión  dinámica de participación en donde  se socializó con la comunidad la propuesta de implementación de talleres incluyendo los aportes realizados por la comunidad en la primera mesa.  De allí surgieron nuevas ideas y  aspectos a tener en cuenta. A partir de estas dos mesas, se acuerda con la comunidad que se realizarán una o dos mesas más en el 2021 para terminar de articular detalles al respecto, previa implementación de los talleres con los jóvenes de la comunidad.
</t>
  </si>
  <si>
    <t>El tema de conectividad para algunos de los representantes de la comunidad Indígena les impidió trabajar en las mesas realizadas.  Para el 2021 se planea realizar de forma presencial las siguientes mesas, dependiendo de lo que suceda en torno a la emergencia sanitaria y el aislamiento preventivo provocado por el COVID-19. Si no es posible, se continuará en la modalidad virtual y se realizará envío de la información por email  a los representantes de las comunidades que no puedan participar de forma virtual.</t>
  </si>
  <si>
    <t xml:space="preserve"> Se llevó a cabo la realización de documento  propuesta para el desarrollo de los talleres de orientación socio ocupacional con la comunidad. Allí se plantean el número de talleres y propuesta de contenido de los mismos, como resultado  de las 3 mesas de trabajo llevadas a cabo con la comunidad y los pueblos convocados a final de 2020.  Este documento fue enviado a la Dirección de Inclusión para retroalimentación y se encuentra en periodo de ajuste para ser presentado a la mesa autónoma. De igual forma, la Estrategia “Yo Puedo Ser” en el proceso de fortalecimiento de su equipo de trabajo, incluyó la contratación de un profesional que, adicional a la experiencia en torno a la estrategia de Orientación Socio ocupacional, cuente con conocimientos y experiencia en el trabajo con comunidades raizales y / o etnias, lo anterior con el fin de realizar los talleres acordados con las condiciones necesarias para dar cumplimiento a los aspectos acordados con la mesa autónoma indígena.
Beneficiarios: Aun no se cuenta con número de beneficiarios, ya que la realización de los talleres de orientación socio ocupacional con las comunidades indígenas, se iniciará una vez la propuesta de la DEM, sea aprobada por la mesa autónoma y se acuerden las fechas de los mismos.    
  </t>
  </si>
  <si>
    <t>En las acciones de planeación y organización de la acción afirmativa, realizadas hasta el momento con la mesa autónoma, no se han presentado dificultades</t>
  </si>
  <si>
    <t xml:space="preserve">Se envía en tres ocasiones a la mesa autónoma vía correo electrónico, documento propuesta para la implementación de los talleres de orientación socio ocupacional.  
Paralelamente, se realizan ajustes en el diseño de los talleres con el fin de incorporar el enfoque étnico dirigido a la población indígena para desarrollar procesos de orientación socio ocupacional con los y las jóvenes pertenecientes a las comunidades raizales ubicadas en Bogotá, contemplando tanto la modalidad virtual como presencial. 
Se gestiona  mesa de trabajo con la comunidad  a través de la Dirección de Inclusión e integración de poblaciones para la aprobación de la propuesta y organización de los aspectos operativos para su implementación. Se concertan dos de ellas y se asiste a las mismas. 
Se concreta una tercera reunión presencial el día 30 de junio con la gobernadora Paulina Majín, donde  se acuerda reunión con los gobernadores para el 22 de julio en la Casa del pensamiento con el fin   de presentar la propuesta, discutirla y establecer todos los aspectos logísticos y operativos para la implementación
Beneficiarios: Aun no se cuenta con número de beneficiarios, ya que la realización de los talleres de orientación socio ocupacional con las comunidades indígenas, se iniciará una vez la propuesta de la DEM, sea aprobada por la mesa autónoma y se acuerden las fechas de los mismos.   
</t>
  </si>
  <si>
    <t xml:space="preserve">Se concertaron dos mesas de trabajo  en las que no se contó con  la participación de los gobernadores y gobernadoras convocados de los cabildos. Por lo anterior no ha sido posible la revisión y aprobación de la propuesta por parte de la comunidad indígena. 
Como alternativa de solución se organizó una reunión presencial con la gobernadora indígena Paulina Majin el 30 de junio  con el fin de lograr la organización y aprobación de la propuesta y así poder iniciar la implementación de los talleres. </t>
  </si>
  <si>
    <t>$ 16.498.500</t>
  </si>
  <si>
    <t xml:space="preserve">Durante el tercer trimestre, se programaron 4 reuniones para lograr la retroalimentación, ajuste y aprobación de la propuesta, logrando acuerdos durante la última de ellas, realizada el 23 de septiembre ya que en las 3 primeras no hubo quorum de la mesa autónoma indígena. En esta última reunión llevada a cabo en la Casa del Pensamiento Indígena, se logró presentar la propuesta de implementación a las y los gobernadores de los siguientes cabildos: Tubú Hummuri Masá, Yanacona, Inga, Uitoto, Wounnan y Kichwa.
El gobernador del cabildo Kichwa manifestó su interés en desarrollar los talleres para las y los jóvenes de su comunidad sugiriendo: 1. Que una autoridad pueda acompañar activamente el desarrollo de la sesión, 2. Realizar la implementación en una de las IED en la cual existe la mayor población estudiantil perteneciente a esta comunidad.
Se logró ajustar la propuesta presentada a partir de las recomendaciones de las autoridades indígenas que manifestaron la necesidad de simplificar los talleres, así como enfocarlos hacia las opciones de formación que existen y cómo pueden articularse con los saberes propios.
Beneficiarios: A la fecha no se ha logrado la implementación con las y los jóvenes indígenas por lo que no es posible reportar beneficiarios. </t>
  </si>
  <si>
    <t>Una de las mayores dificultades ha sido la imposibilidad de llevar a cabo las mesas de trabajo programadas para la retroalimentación y aprobación de la propuesta enviada desde el mes de abril por la DEM a la mesa autónoma, con el fin de iniciar la implementación de los talleres programados.
Los integrantes de la mesa autónoma indígena se encuentran respondiendo a gran cantidad de compromisos por lo que su agenda permanece ocupada. A pesar de realizar acuerdos en torno a las fechas de las reuniones y de enviar con antelación las invitaciones, bien sea para las reuniones virtuales o presenciales, no se logra garantizar la asistencia y el quorum para avanzar en las acciones, como sucedió en las reuniones programadas durante el tercer trimestre:
-Julio 22: Reunión acordada en encuentro presencial con la Gobernadora Paulina Majín el día 30 de junio. No fue posible realizarla de manera presencial, como se había acordado, ya que la Gobernadora afirmó no tener claridad de si la reunión era presencial o virtual, por lo que no convocó a las autoridades indígenas, a pesar del envío previo de la invitación por parte de la DEM. Se realizó entonces de manera virtual teniendo participación de 4 autoridades indígenas las cuales manifestaron que, para llevar a cabo los talleres era necesario contar con presupuesto para refrigerios y transporte si se realizaba presencial o para datos o internet si era virtual, requerimientos que no fueron acordados en el proceso de concertación de las acciones afirmativas realizado con la mesa autónoma indígena durante el 2020; surgiendo otra problemática para el desarrollo de la acción afirmativa.
Se aclara a las autoridades que el presupuesto de la acción afirmativa fue establecido desde el inicio a partir de la concertación de la acción y estos aspectos no fueron contemplados. Por tal razón, se solicita programar reunión para el 25 de agosto de manera virtual convocando a todas las autoridades para realizar revisión de los aspectos presupuestales de la acción Afirmativa.
-Agosto 25: A esta reunión solo asisten 3 autoridades indígenas sin lograr el quorum por lo que no se puede llevar a cabo la reunión y se solicita reprogramarla.
-Septiembre 23: Con el apoyo de la profesional de enlace de la Dirección de inclusión e Integración de poblaciones, se gestiona nuevamente un espacio con la Gobernadora Paulina Majin de manera presencial en la Casa del Pensamiento y se convoca nuevamente a las autoridades indígenas con el fin de poder revisar la propuesta de acción afirmativa, darle su aprobación y organizar los procesos logísticos para iniciar su implementación.
En esta reunión se logró presentar la propuesta de implementación para las y los gobernadores de los siguientes cabildos: Tubú Hummuri Masá, Yanacona, Inga, Uitoto, Wounnan y Kichwa.
El gobernador del cabildo Kichwa manifestó su interés en desarrollar los talleres para las y los jóvenes de su comunidad sugiriendo: 1. Que una autoridad pueda acompañar activamente el desarrollo de la sesión, 2. Realizar la implementación en una de las IED en la cual existe la mayor población estudiantil perteneciente a esta comunidad.
Otros dos gobernadores manifestaron estar interesados en los talleres, pero aún no se generaron acuerdos al respecto.
Dado que el profesional enlace de la Dirección de Inclusión no estuvo presente a lo largo de la reunión realizada el 23 de septiembre, se acuerda una reunión con ella para socializar los acuerdos generados con los gobernadores asistentes y solicitar su apoyo en el contacto con el dinamizador de la Dirección de Inclusión asignado a la IED referida por el gobernador del cabildo Kichwa y lograr así la implementación efectiva del taller. Esta reunión fue programada por el profesional enlace para el día 28 de septiembre, sin embargo, no asistió a la reunión lo que causa un retraso en el avance de la implementación de dicho taller, así como la gestión con los demás gobernadores que manifestaron su interés en la reunión anterior.
Otra de las dificultades presentadas ha sido la insistencia de las autoridades indígenas en que se requieren garantías mínimas para la implementación de los talleres como internet, refrigerios, transporte y que sea la propia comunidad indígena la que dicte los talleres. A pesar de que se ha precisado que durante la concertación de la acción afirmativa no se acordaron dichos aspectos y por tanto no se cuenta con presupuesto para estos rubros, las autoridades indígenas insisten en que sin estas garantías no es viable la implementación de la acción afirmativa.
Con el fin de abordar las dificultades presentadas en torno a la implementación de las acciones afirmativas, se realizó mesa de trabajo al interior de la SED presidida por la Directora de Inclusión con la participación de las distintas direcciones a cargo de las acciones y se precisaron distintos aspectos en relación con el alcance de las acciones teniendo en cuenta la concertación realizada en la vigencia 2020. 
Debido a las diferentes problemáticas descritas, a la fecha solo se cuenta con la posibilidad de realizar un taller con comunidades indígenas y la manifestación de interés por parte de otros dos gobernadores de diferentes cabildos con los cuales se realizará gestión para concretar la implementación.
Se reitera que por parte del equipo de la Dirección de Educación Media se han tenido listas desde el mes de abril, las condiciones técnicas y pedagógicas para la implementación de los 6 talleres propuestos para la acción afirmativa.</t>
  </si>
  <si>
    <t>De acuerdo con lo establecido por las autoridades indígenas de desarrollar los talleres por cabildo, en los meses de noviembre y diciembre se llevaron a cabo 3 talleres uno con los cabildos NASA, otro con Los Pastos y el último con el cabildo Inga. Los talleres de orientación socio ocupacional realizados en la vigencia se llevaron a cabo en la totalidad de cabildos que abrieron el espacio y tiempo para su puesta en marcha como fue acordado en la reunión del 23 de septiembre y confirmado por la coordinadora de la Casa del Pensamiento en la reunión de seguimiento del 9 de noviembre convocada por la Dirección de Inclusión e integración de Poblaciones. En esta última reunión la Gobernadora Paulina y las demás autoridades presentes, afirmaron que se realizarían los talleres donde se tuviera el tiempo para hacerlo y que para los cabildos que hicieran falta,  se daría continuidad con la implementación de los talleres para el 2022. 
Beneficiados: en total se beneficiaron 26 personas en los 4 talleres realizados: 
Asistencia al Taller con Cabildo Wounaan 7 personas: Estudiantes Wounaan de 9º, 10º y 11º (2 mujeres, 3 hombres), Estudiantes de Básica (2 hombres).
Asistencia al Taller con Cabildo Nasa 6 personas: Estudiantes Nasa de 9º, 10º y 11º (3 mujeres), familiares (1 mujer), egresados (2 hombres).
Asistencia Taller con el Cabildo de Los Pastos 3 personas: Estudiantes Pastos de 9º, 10º y 11º (1 hombre), egresados (1 mujer, 1 hombre).
Asistencia Taller con Cabildo Inga 10 personas: Estudiantes Inga de 9º, 10º y 11º (2 mujeres), familiares (6 mujeres), egresados (2 mujer).</t>
  </si>
  <si>
    <t xml:space="preserve">A lo largo de la vigencia se identificaron varias dificultades, una de ellas se relaciona con la gran cantidad de compromisos que tiene la Coordinadora de La Casa del Pensamiento Indígena los cuales no permiten la concertación de espacios de manera rápida y en algunos casos, a reprogramar espacios ya acordados, pues a pesar de enviar con antelación desde el equipo de la DEM,  las invitaciones bien sean virtuales o presenciales, no se garantizaba la asistencia o el quorum necesario para poder avanzar con las acciones. 
Por otra parte, una vez se iniciaron las gestiones para la implementación efectiva de los talleres,  las autoridades indígenas expresaron la necesidad de garantías mínimas para la implementación de los talleres como internet, refrigerios, transporte y adicionalmente, que sea la propia comunidad indígena la que dicte los talleres, aspectos que no fueron considerados en el proceso de concertación de la acción afirmativa para el cuatrienio por lo que los rubros no los contemplan dificultando su viabilidad. Aunque la DEM ha precisado en varias ocasiones este inconveniente, las autoridades indígenas insisten es que sin estas garantías no es viable la implementación de la acción afirmativa. 
Si bien algunas autoridades manifestaron su interés para la implementación de los talleres (Wounaan, Nasa, Pastos e Inga) abriendo el espacio para su desarrollo, desde el equipo de la DEM, se pudo observar que existió una baja participación por parte de los jóvenes a estos espacios, razón por la cual es vital que las autoridades participen activamente tanto en los espacio de los talleres, con el fin de lograr un verdadero alcance y fortalecimiento de los procesos desde la formación pos media.
</t>
  </si>
  <si>
    <t xml:space="preserve">La formulación de cada uno de los 3 talleres propuestos para la implementación de la Acción Afirmativa, así como la simplificación y ajuste que se realizó posterior a la recomendación de las autoridades, tuvo en cuenta que las 14 comunidades indígenas que conforman la Mesa, tienen visiones diferentes sobre las etapas de la vida, así como el modo cómo conciben la formación; por lo anterior, se planteó un modelo que respetara lo anterior y reconociera la importancia de incentivar en las y los jóvenes la salvaguarda de los saberes y artes propias, así como de abrir la posibilidad de articular y fortalecer lo propio a partir de las diferentes modalidades de formación que existen actualmente en la ciudad, y también relacionarlo con las oportunidades laborales a las que pueden acceder. Es importante resaltar que desde  la primera reunión que se desarrolló con las autoridades, se atendió e incorporó tanto a la propuesta como en el contenido de cada uno de los talleres, las temáticas y los enfoques que las y los gobernadores sugirieron. Así mismo, los ajustes fueron realizados y enviados previo al encuentro de las reuniones planteadas, con el fin de ser aprobados por ellos. También, el modelo fue presentado nuevamente  a las autoridades que asistieron a las reunión del 23/09/2021 , acogiendo los ajustes señalados en dicha reunión done  sugirieron simplificar unir los temas a un solo taller. Por lo anterior, se atendió a dichas sugerencias y se construyó un solo taller en dónde se incluyeron los tres componentes, que fue remitido a la coordinadora de la Casa del Pensamiento Indígena. Tal y como lo manifestaron las autoridades ancestrales, el taller deberá ser implementado para cada Cabildo, garantizando y reconociendo que cada comunidad es diferente. Hasta el momento se desarrolló el taller con las y los jóvenes del Cabildo Wounaan. </t>
  </si>
  <si>
    <t>17: Jóvenes con capacidades: Proyecto de vida para la ciudadanía, la innovación y el trabajo del siglo XXI</t>
  </si>
  <si>
    <t>112: Garantizar en los colegios públicos la implementación de estrategias en educación media a través de la orientación socio-ocupacional y el fortalecimiento de sus capacidades y competencias para que puedan elegir su proyecto de vida para la ciudadanía, la innovación y el trabajo del siglo XXI.</t>
  </si>
  <si>
    <t>7689: Fortalecimiento de las competencias de los jóvenes de media del distrito para afrontar los retos del siglo XXI en Bogotá D.C.</t>
  </si>
  <si>
    <t xml:space="preserve">Dirección de Educación Media </t>
  </si>
  <si>
    <t xml:space="preserve">José María Roldán Restrepo </t>
  </si>
  <si>
    <t xml:space="preserve">jroldanr@educacionbogota.gov.co </t>
  </si>
  <si>
    <t xml:space="preserve">Garantizar el diseño e implementación de tres Cátedras de Pedagogía concertadas con las catorce autoridades indígenas del espacio autónomo, sobre pedagogías propias, interculturales que contribuyan a generar un proceso de reflexión, análisis, proyección, apropiación y fortalecimiento de la educación propia en contexto de ciudad, garantizando el desarrollo logístico y académico de las mismas. </t>
  </si>
  <si>
    <t>Número de Cátedras de Pedagogía realizadas sobre sobre pedagogías propias, interculturales y latinoamericanas</t>
  </si>
  <si>
    <t xml:space="preserve">Sumatoria de Cátedras de Pedagogía realizadas sobre sobre pedagogías propias, interculturales y latinoamericanas </t>
  </si>
  <si>
    <t xml:space="preserve">1 cátedra de pedagogía
Año= 2018
</t>
  </si>
  <si>
    <t>A la fecha no se ha presentado ningún avance.</t>
  </si>
  <si>
    <t>A la fecha no ha sido posible concertar a través de la DIIP, una reunión con la Mesa Autónoma Indígena Intercultural para concertar que esta acción se cumplirá en el segundo semestre 2021. Se solicitará nuevamente  la gestión de la DIIP para concertar la reunión.</t>
  </si>
  <si>
    <t>Se diseñó de una propuesta para realizar la Cátedra de Pedagogía que integra los elementos pedagógicos con la temática e intereses de la comunidad. Se trabajó de manera conjunta con la comunidad y quedaron de compartir nuevos aportes.
Se realizaron Mesas de trabajo con las autoridades de la Mesa Autónoma para avanzar en la planeación de la Cátedra de Pedagogía, la cual abordará temas relacionados con pedagogías propias, interculturales y latinoamericanas que contribuyan a generar un proceso de reflexión, análisis, proyección, y fortalecimiento de la educación propia en contexto de ciudad, con la participación de pueblos indígenas del Distrito Capital</t>
  </si>
  <si>
    <t>En la última reunión realizada la Mesa se comprometió a revisar la presentación de la propuesta y enviar al profesional de la Dirección nuevos aportes, pero a la fecha no han enviado dicha retroalimentación. Desde la Dirección se está brindando un plazo mayor para que puedan enviarlos.</t>
  </si>
  <si>
    <t>Durante este trimestre, se definió con la  Mesa Autónoma las personas que se desempeñarán como Conversadora y Conversador de la Cátedra "Educación propia indígena e intercultural en contexto de ciudad" y, en reunión con ellos se concertó que se realizará el 27 de octubre, a las 5.00 p.m. a través de Facebook de la SED y, se aprobó el minuto a minuto de ésta.
Se les pidió la documentación que necesita ser entregada al momento de solicitar los requerimientos logísticos y de prensa.</t>
  </si>
  <si>
    <t>Durante este trimestre no se presentaron dificultades.</t>
  </si>
  <si>
    <t>Se definió con la  Mesa Autónoma las personas que se desempeñarían como Conversadora y Conversador de la Cátedra "Educación propia indígena e intercultural en contexto de ciudad" y, en reunión con ellos se concertó que se realizará el 27 de octubre, a las 5.00 p.m. a través de Facebook de la SED y, se aprobó el minuto a minuto de ésta.
Se les pidió la documentación que necesita ser entregada al momento de solicitar los requerimientos logísticos y de prensa.
El 27 de octubre se realizó la Cátedra de Pedagogía, la cual se transmitió a través del Facebook Live de la SED.</t>
  </si>
  <si>
    <t xml:space="preserve">La Cátedra de Pedagogía fue liderada por dos voces de un hombre y una mujer pertenecientes a pueblos indígenas, delegado(a) por la Mesa para que desde sus experiencias y saberes compartieran aportes en torno a la Educación propia indígena y educación intercultural en contexto de ciudad, teniendo como contexto las consideraciones sobre la presencia de poblaciones indígenas en la ciudad, el reto de respuestas en el ámbito educativo a sus particularidades, necesidades y derechos específicos, entre otras. </t>
  </si>
  <si>
    <t>16: Transformación pedagógica y mejoramiento de la gestión educativa. Es con los maestros y maestras</t>
  </si>
  <si>
    <t>107: Reconocer y apoyar la labor de 7.000 docentes y directivos docentes a través de programas de formación, de la generación de escenarios que permitan su vinculación a redes, colectivos, semilleros escolares, grupos de investigación e innovación, creando una estrategia que promueva capacidades de investigación y desarrollo, además del reconocimiento social a su labor</t>
  </si>
  <si>
    <t>Dirección de Formación de Docentes e Innovaciones Pedagógicas</t>
  </si>
  <si>
    <t xml:space="preserve">Nancy 
Martínez Álvarez </t>
  </si>
  <si>
    <t>nmartineza@educacionbogota.gov.co</t>
  </si>
  <si>
    <t xml:space="preserve">Realizar un programa de formación permanente dirigido a maestros, maestras y directivos docentes indígenas (avalados por las autoridades indígenas del espacio autónomo) o que forman estudiantes de dichas comunidades en las IED con vinculación en propiedad, relacionado con educación propia intercultural y bilingüe en contextos de ciudad. </t>
  </si>
  <si>
    <t>Número de maestros, maestras y directivos docentes apoyados con un programa de formación permanente relacionado con educación propia intercultural y bilingüe en contextos de ciudad</t>
  </si>
  <si>
    <t>Sumatoria de maestros, maestras y directivos docentes apoyados con un programa de formación permanente</t>
  </si>
  <si>
    <t>1 programa de formación permanente, 70 maestras y maestros 
Año= 2019</t>
  </si>
  <si>
    <t>A la fecha no ha sido posible concertar a través de la DIIP, una reunión con la Mesa Autónoma Indígena Intercultural para generar los acuerdos requeridos para adelantar esta acción durante este semestre. Se solicitará nuevamente  la gestión de la DIIP para concertar la reunión.</t>
  </si>
  <si>
    <t>Se realizó reunión entre la SED, la Mesa Indígena y la Universidad Autónoma Indígena Intercultural generando acuerdos para que luego que diseñen la propuesta entre la Mesa y la Universidad, la envíen a la profesional de la Dirección para revisión, valoración y aprobación, pasos requeridos para su implementación.</t>
  </si>
  <si>
    <t xml:space="preserve">A la fecha no se ha recibido la propuesta del programa de formación permanente por parte de la Universidad Autónoma Indígena Intercultural y la Mesa Indígena. Desde la Dirección se han enviado correos recordando este compromiso y se  está brindando un plazo mayor para que puedan enviarla. </t>
  </si>
  <si>
    <t xml:space="preserve">Se recibió oficio de la Universidad Autónoma Indígena Intercultural a través del cual por temas internos solicitan que el programa de formación permanente enmarcado en este PIAA  sea aplazado para  el primer semestre del 2022. </t>
  </si>
  <si>
    <t>Teniendo en cuenta que es la única entidad formadora propuesta y avalada por la Mesa para adelantar este proceso formativo, como Dirección de Formación de Docentes e Innovaciones Pedagógicas se aceptó esta solicitud y se le solicitó a la Universidad entregar la propuesta ajustada en octubre y se les invita a continuar trabajando de manera articulada para que el programa pueda iniciar en mediados de enero - principios de febrero del 2022.</t>
  </si>
  <si>
    <t>En reunión con la Mesa Autónoma Indígena Intercultural, las Autoridades Indígenas aprobaron que el programa de formación se adelante en el 2022. 
Se recibió y aprobó por parte de la Dirección, la propuesta ajustada que presentó la UAIIN y proyectada para iniciar en febrero 2022.</t>
  </si>
  <si>
    <t>Se busca que este programa de formación permanente sea liderado por la Universidad Autónoma Indígena Intercultural del Cauca, la cual cuenta con un equipo conformado por docentes y sabedores(as) indígenas, quienes desde sus experiencias reconocen y se orientan a compartir con docentes del Distrito Capital, una serie de conocimientos, saberes y estrategias pedagógicas encaminadas a propiciar la comprensión de las bases de pensamiento ancestral, disminuir el marginamiento y discriminación sentido por la población estudiantil culturalmente diversa, reducir las brechas sociales, culturales y digitales; de esta manera aportando al fortalecimiento de los procesos educativos, la afirmación de la identidad en los espacios de la familia, la comunidad y las instituciones educativas.</t>
  </si>
  <si>
    <t xml:space="preserve">Realizar una Estancia Pedagógica donde maestros, maestras y directivos docentes indígenas (avalados por las autoridades indígenas del espacio autónomo) o que forman estudiantes de dichas comunidades en las IED, vinculados en propiedad, visiten uno de los territorios de los pueblos indígenas pertenecientes al espacio autónomo de Bogotá, fomentando el intercambio de saberes entre las comunidades y los participantes. </t>
  </si>
  <si>
    <t>Número de Estancias Pedagógicas de intercambio de saberes realizada</t>
  </si>
  <si>
    <t>Sumatoria de Estancias Pedagógicas de intercambio de saberes</t>
  </si>
  <si>
    <t>Se realizaron Mesas de trabajo para avanzar en su planeación tomando como punto de partida preguntas orientadoras propuestas por la Dirección. Se elaboran estudios previos que incluyen el desarrollo de la estancia y la elaboración de las memorias.
Se diseñó el preliminar de una estancia pedagógica que permita el diálogo y la reflexión para el intercambio de saberes entre los pueblos indígenas y las/los participantes (maestros/as, autoridades indígenas) acerca de: Discriminación hacia los pueblos indígenas, educación propia y educación estructural de los colegios, riqueza cultural de los pueblos indígenas y ritualidad.</t>
  </si>
  <si>
    <t>A la fecha no se han presentado dificultades. Se acordó con la Mesa que esta acción se cumplirá en el segundo semestre 2021.</t>
  </si>
  <si>
    <t>Se firmó el convenio  interadministrativo  con el IDEP #2797407 del 27 de agosto del 2021, con acta de inicio del 31 de agosto, a través del cual se realizará la estancia pedagógica en noviembre.</t>
  </si>
  <si>
    <t>La estancia estaba programada para septiembre, pero en conversaciones adelantadas con el IDEP  se identificó que por razones de tiempo y contratación no se alcanzaba a realizar, así que se propuso a la Mesa Autónoma Indígena Intercultural  llevarla a cabo en noviembre.</t>
  </si>
  <si>
    <t>En el mes de noviembre, en reunión con la Mesa Autónoma Indígena Intercultural, las Autoridades Indígenas aprobaron que la estancia pedagógica se realice en el 2022-I y 2022-II, con el propósito de promover el intercambio de saberes entre docentes SED y las autoridades y comunidades indígenas.</t>
  </si>
  <si>
    <t>Por las actividades de cierre de año, la estancia no fue posible realizarla en el 2021, por ello se propuso a la Mesa Autónoma aplazar su cumplimiento para el 2022 y, aprobaron.</t>
  </si>
  <si>
    <t>Desde esta acción se busca aportar al enfoque étnico, concertando con la Mesa los territorios de los pueblos indígenas visiten territorios de los pueblos indígenas pertenecientes al espacio autónomo de Bogotá, los cuales serán visitados por un grupo de maestros, maestras y directivos docentes indígenas (avalados por las autoridades indígenas) o que forman estudiantes de dichas comunidades en las IED, vinculados en propiedad, fomentando el intercambio de saberes entre las comunidades y las y los participantes.</t>
  </si>
  <si>
    <t xml:space="preserve">Garantizar la formación pos gradual de 20 maestros, maestras y directivos docentes indígenas (avalados por las autoridades indígenas del espacio autónomo) o que forman estudiantes de dichas comunidades en las IED, vinculados en propiedad, en líneas o énfasis en educación intercultural o etnoeducación. </t>
  </si>
  <si>
    <t xml:space="preserve">Número de maestros, maestras y directivos docentes, apoyados con formación pos gradual en líneas o énfasis en educación intercultural o etnoeducación. </t>
  </si>
  <si>
    <t>Sumatoria de maestros, maestras y directivos docentes apoyados con programas de formación pos gradual</t>
  </si>
  <si>
    <t xml:space="preserve">32 docentes con formación pos gradual
Año=2019 y 2020
</t>
  </si>
  <si>
    <t>Invitación a universidades acreditadas para que presentarán propuestas de formación pos gradual, siendo una de las áreas, la Interculturalidad.</t>
  </si>
  <si>
    <t>A la fecha no se han presentado dificultades. Esta acción se cumplirá en el segundo semestre 2021.</t>
  </si>
  <si>
    <t>Se publicó la convocatoria de formación pos gradual para la participación en la Maestría en Educación con énfasis en Comunicación Intercultural, Etnoeducación y Diversidad Cultural ofertada por la Universidad Distrital. Se revisaron requisitos habilitantes y envío el listado de docentes habilitados a la Universidad para que adelanten el proceso de selección.</t>
  </si>
  <si>
    <t>Si bien 11 docentes cumplieron requisitos habilitantes en el marco de la convocatoria de formación pos gradual 2021-II para el programa de Maestría en Educación - Énfasis en Comunicación Intercultural, Etnoeducación y Diversidad Cultural de la Universidad Distrital, sólo 2 docentes cumplieron el perfil acordado para esta acción, al estar vinculados al colegio Compartir Recuerdo de la localidad de Ciudad Bolívar que cuenta con estudiantes indígenas.
Los(as) docentes admitidos(as) se encuentran en proceso de legalización para ser beneficiarios del Fondo SED-ICETEX. Ya iniciaron su proceso de formación con la Universidad Distrital Francisco José de Caldas. No se ha realizado el desembolso a la universidad DFJC que orienta este programa de formación.
2 docentes cumplieron el perfil acordado para esta acción, al estar vinculados al colegio Compartir Recuerdo de la localidad de Ciudad Bolívar que cuenta con estudiantes indígenas.</t>
  </si>
  <si>
    <t>Aunque a la convocatoria de formación pos gradual 2021-II se postularon 924 docentes  y la SED a través del Proyecto de Inversión 7686, dispuso los recursos presupuestales para cumplir con los cupos pactados de esta Acción Afirmativa, no hubo la suficiente demanda por parte de los(as) docentes.
Se espera adelantar una próxima convocatoria y socialización de la misma con especial énfasis en los colegios que cuentan con estudiantes indígenas, para cumplir con los cupos proyectados.</t>
  </si>
  <si>
    <t>Disminuye el logro de la meta respecto al corte anterior, ya que de los dos docentes que cumplieron el perfil, uno de los docentes esta finalizando el primer semestre pero aún está pendiente del proceso de legalización que se adelanta ante el ICETEX para poder autorizar el pago y contarlo como beneficiario. En tal sentido, el presupuesto ejecutado a la fecha corresponde solo a uno(a) de los docentes.
La valoración del programa y de la universidad es positiva y favorable por parte de los beneficiarios.</t>
  </si>
  <si>
    <t>Se espera que antes de culminar el 2021 el docente pendiente pueda adelantar el proceso de legalización y así poderlo reportar como beneficiario.
Ante la baja demanda por parte de los(as) docentes, en la  convocatoria de formación pos gradual 2022-I se incluyó la maestría en Educación Inclusiva e Intercultural, buscando que con ésta se completen los cupos faltantes.</t>
  </si>
  <si>
    <t>A través de este programa de maestría desde el énfasis de educación intercultural o etnoeducación, se busca fortalecer conocimientos y competencias requeridas para la transformación pedagógica y la reducción de brechas que inciden en la educación de las y los estudiantes pertenecientes a grupos indígenas, fortaleciendo la implementación del enfoque étnico y familia al interior de la escuela.</t>
  </si>
  <si>
    <t>107: Reconocer y apoyar la labor de 7.000 docentes y directivos docentes a través de programas de formación, de la generación de escenarios que permitan su vinculación a redes, colectivos, semilleros escolares, grupos de investigación e innovación, creando una estrategia que promueva capacidades de investigación y desarrollo, además del reconocimiento social a su labor, distribuidos así: 5.000 maestros, maestras y directivos docentes en estrategias de formación pos gradual, especialmente en maestrías y 2.000 en estrategias de reconocimiento, formación permanente, innovación e investigación.</t>
  </si>
  <si>
    <t>Diseñar e implementar unas estrategias de acción para promover la permanencia y reducir el nivel de abandono de los jóvenes de las comunidades indígenas que hacen parte del espacio autónomo, desarrollando estrategias en conjunto con las autoridades indígenas, para el Acceso a la Educación Superior en las IES aliadas. La entidad garantizará los recursos necesarios para dar cumplimiento a la acción.</t>
  </si>
  <si>
    <t>Porcentaje de acciones desarrolladas para promover la permanencia y reducir  los niveles de abandono a las estrategias de Acceso a la Educación Superior en las  IES aliadas.</t>
  </si>
  <si>
    <t>(Sumatoria de acciones desarrolladas / sumatoria de acciones programas )*100</t>
  </si>
  <si>
    <t xml:space="preserve">A la fecha del primer reporte de la presente acción afirmativa nos encontramos en la etapa de implementación del estudio en donde se abordará un seguimiento detallado a los estudiantes que ingresen a la educación superior con el fin de evitar el abandono, garantizando una permanencia en la institución y en el programa seleccionado. Esto en el proceso de consolidación e implementación de la Agencia Distrital para la Educación Superior, la Ciencia y la Tecnología. </t>
  </si>
  <si>
    <t xml:space="preserve">Nos encontramos en etapa de implementación y ajustes. </t>
  </si>
  <si>
    <t>Se están definiendo y estructurando las acciones que se desarrollarán en el marco de la Agencia Distrital para la Educación Superior, la Ciencia y la Tecnología, con el fin de mitigar los niveles de abandono a las estrategias de educación superior.</t>
  </si>
  <si>
    <t>No se presentan dificultades.</t>
  </si>
  <si>
    <t>$ 1.550.000</t>
  </si>
  <si>
    <t xml:space="preserve">Para esta acción afirmativa se esta haciendo un trabajo de dialogo con las IES, en el marco del Programa de Jóvenes a la U, para que el nivel de abandono no aumente. </t>
  </si>
  <si>
    <t xml:space="preserve">Para esta acción afirmativa se desarrollaron las siguientes acciones:
- Se establecieron convenios con las Instituciones de Educación Superior, en el marco del Programa de Jóvenes a la U, para que el nivel de abandono no aumente. 
- El acompañamiento permanente por parte del área de Bienestar de las Universidades para evitar abandono
- Posibilidad para los jóvenes de una exploración vocacional por medio de estrategias como la "U en tu localidad", educación superior flexible, 
- Desarrollo de actividades en el componente de pasantía social
- Oportunidades de estudio a través del SENA en el programa de inmersión de "Reto a la U" y de matrícula cero en la Universidad Distrital
</t>
  </si>
  <si>
    <t xml:space="preserve">En el desarrollo de las acciones que garantiza la permanencia y reducen los niveles de abandono, se han logrado establecer convenios con las IES al igual que se han venido diseñando características y programas diferentes en el marco del programa de Jóvenes a  la U. </t>
  </si>
  <si>
    <t>115: Ofrecer a través de las IES, 20 mil cupos nuevos de educación superior mediante un modelo inclusivo y flexible que brinde alternativas de acceso, permanencia y pertinencia a programas de educación superior o educación postmedia, promoviendo el trabajo colaborativo y la conformación de redes entre las Instituciones de Educación Superior de la ciudad-región.</t>
  </si>
  <si>
    <t>7807: Generación de un modelo inclusivo, eficiente y flexible que brinde alternativas de acceso, permanencia y pertinencia a programas de educación superior o educación postmedia en Bogotá D.C.</t>
  </si>
  <si>
    <t>Dirección de Relaciones con los Sectores de Educación Superior y Educación para el Trabajo</t>
  </si>
  <si>
    <t>Ricardo Moreno Patiño</t>
  </si>
  <si>
    <t>rmorenop@educacionbogota.gov.co</t>
  </si>
  <si>
    <t>Garantizar un proceso anual de divulgación y socialización de la oferta, para el acceso a la educación superior y educación postmedia para la comunidad Indígena, previa concertación con las autoridades indígenas de los cabildos que hacen parte del espacio autónomo. La entidad garantizara los recursos necesarios para realizar la acción.</t>
  </si>
  <si>
    <t xml:space="preserve">Número de socializaciones realizadas de las estrategias de Acceso a la Educación Superior para la Comunidad Indígena. </t>
  </si>
  <si>
    <t xml:space="preserve">Sumatoria de Socializaciones de las estrategias de Acceso a la Educación Superior para la Comunidad Indígena. </t>
  </si>
  <si>
    <t>2 Socializaciones efectuadas a la población objetivo, por medio de Facebook live, de manera presencial y de mas herramientas existentes.  
Año= 2020</t>
  </si>
  <si>
    <t>Se realizaron tres (3) socializaciones para la convocatoria 2021-1, con la asistencia de 29 personas. Una primera socialización el 18 de diciembre de 2020 y otras el 12 y 13 de enero de 2021.</t>
  </si>
  <si>
    <t xml:space="preserve">Se presentaron algunas dificultades con los asistentes a las socializaciones debido a que se esperaba que el aforo de estudiantes, docentes y familiares fuera mas alto. Es este sentido se trabajará de la mano con los representantes de la comunidad indígena  con el fin de tener el tiempo y el espacio suficiente para lograr una mayor participación. </t>
  </si>
  <si>
    <t xml:space="preserve">A corte junio de 2021 se han llevado a cabo 7 socializaciones de las estrategias de acceso a la Educación Superior, las cuales fueron concertadas con la comunidad.
Las fechas de las socializaciones fueron: 18 de diciembre de 2020 (socialización para la convocatoria 2021-1), 13,14 Enero, 8, 10, 12 y 28 de Junio de 2021.
Se evidencio un aumento importante en la participación de la comunidad para las socializaciones que se efectuaron en el segundo semestre de 2021. </t>
  </si>
  <si>
    <t>$ 1.215.000</t>
  </si>
  <si>
    <t xml:space="preserve">Se han llevado a cabo 9 socializaciones de las estrategias de acceso a la Educación Superior, las cuales fueron concertadas con la comunidad.
Las fechas de las socializaciones fueron: 18 de diciembre de 2020 (socialización para la convocatoria 2021-1), 13,14 Enero, 8, 10, 12 y 28 de Junio, 30 de Julio y 3 de Agosto de 2021.
Se evidencio un aumento importante en la participación de la comunidad para las socializaciones que se efectuaron en el segundo semestre de 2021.
A la fecha se han realizado socialización a más de 250 personas de la comunidad. </t>
  </si>
  <si>
    <t>Se seguirá trabajando para que el porcentaje de participación aumente a medida que se efectúan las convocatorias, ya que existe un margen de la población que aún no conoce de las estrategias de acceso a educación superior</t>
  </si>
  <si>
    <t xml:space="preserve">Se han llevado a cabo 9 socializaciones de las estrategias de acceso a la Educación Superior, las cuales fueron concertadas con la comunidad.
Las fechas de las socializaciones fueron: 18 de diciembre de 2020 (socialización para la convocatoria 2021-1), 13,14 Enero, 8, 10, 12 y 28 de Junio, 30 de Julio y 3 de Agosto de 2021. 
Se evidencio un aumento importante en la participación de la comunidad para las socializaciones que se efectuaron en el segundo semestre de 2021. 
A la fecha se han realizado socialización a 250 personas de la comunidad. </t>
  </si>
  <si>
    <t xml:space="preserve">Para la implementación de esta acción afirmativa se han realizado socializaciones de manera personalizada a la comunidad en donde se crean presentaciones por cada comunidad invitándolos a las socializaciones del portafolio de Acceso a la Educación Superior que ofrece la Secretaria de Educación del Distrito por medio de la Dirección. Es preciso indicar que se hace socialización de manera práctica y teórica. </t>
  </si>
  <si>
    <t>Garantizar el 15% de calificación diferencial en el documento de los términos de las convocatorias de Acceso a Educación Superior y Educación Postmedia para la comunidad indígena, sobre el total de la asignación incluyendo enfoque de género para mujeres,  previo cumplimiento de requisitos.</t>
  </si>
  <si>
    <t>Número de documentos elaborados de términos de las convocatorias de Acceso a Educación Superior y Educación Postmedia con el 15% de calificación diferencial para la comunidad indígena.
(Nota: Se encuentran sujetas a la creación,  direccionamiento y unificación de estrategias las cuales serán definidas en la Agencia de Educación Superior, en donde se garantice la asignación del porcentaje de participación a la comunidad indígena. Se garantiza la vinculación  previo cumplimiento de requisitos establecidos en las convocatorias.)</t>
  </si>
  <si>
    <t>Sumatoria de documentos de términos de las convocatorias de Acceso a Educación Superior y Educación Postmedia  con calificación diferencial.</t>
  </si>
  <si>
    <t xml:space="preserve">LB= La línea base de la presente acción afirmativa se basa en el aumento de los puntajes diferenciales los cuales permitirán que mas personas del pueblo indígena  pueda ingresar a la educación superior. 
Año= Convocatoria de Acceso a Educación Superior 2020-1. </t>
  </si>
  <si>
    <t>Con el aumento del puntaje diferencial se evidencio que para la convocatoria 2021-1,  se dio un aumento en la cantidad de beneficiarios que a la fecha se encuentran ya legalizados esto referente  a las estrategias que ofrece la Dirección. Es preciso aclarar que este número de beneficiarios aumente porque el proceso de legalización para el Fondo de Víctimas aun no ha finalizado. El aumento del puntaje diferencial se dio de la siguiente manera:   Fondo Educación Superior para Todos: 30 Puntos;  Fondo de Víctimas del Conflicto Armado en Colombia: 7 Puntos; Fondo de Ciudad Bolívar: 8 Puntos; Programa Reto a la U: 6 Puntos.</t>
  </si>
  <si>
    <t xml:space="preserve">Desde la Dirección evidenciamos que los resultados de los créditos condonables en gran medida se debe a la baja participación de la comunidad Indígena en los proceso de socialización. Razón por la  cual se proponen hacer mesas de trabajo con los representantes de las comunidades con el fin de establecer fechas futuras para las socialización y que la participación aumente.  De igual manera se identifico que varios de las personas a las cuales se les aprobó el crédito condonables no efectuaron el proceso de legalización ante la institución encargada de este procedimiento o en dado caso no finalizaron el proceso establecido en los documentos propios de cada estrategia.  </t>
  </si>
  <si>
    <t xml:space="preserve">Con el aumento del puntaje diferencial se evidencio que para la convocatoria 2021-1  se dio un aumento en la cantidad de beneficiarios que a la fecha se encuentran ya legalizados esto referente  a las estrategias que ofrece la Dirección. 
Beneficiarios: Para la convocatoria 2021-1, fueron aprobados y legalizados créditos condonables a 5 personas, adicionales a las (5) personas reportadas en el primer trimestre del año para un total de 10 personas que manifestaron pertenecer a la comunidad indígena (mesa autónoma y otras formas organizativas) las cuales fueron validadas en la base de datos del Ministerio del Interior, quienes debieron realizar todo el proceso de legalización ante la Institución de Educación Superior y se les aprobó el beneficio. </t>
  </si>
  <si>
    <t xml:space="preserve">Desde la Dirección evidenciamos que los resultados de los créditos condonables en gran medida se debe a la baja participación de la comunidad en los proceso de socialización. Razón por la  cual se propone hacer mesas de trabajo con los representantes de las comunidades con el fin establecer fechas futuras para las socialización y que la participación aumente.  De igual manera se identifico que varias de las personas a las cuales se les aprobó el crédito condonable no efectuaron el proceso de legalización ante la institución encargada de este procedimiento o en dado caso no finalizaron el proceso establecido en los documentos propios de cada estrategia.  </t>
  </si>
  <si>
    <t>$ 113.230.757</t>
  </si>
  <si>
    <t>Con el aumento del puntaje diferencial se evidencio que para la convocatoria 2021-1 y 2021-2, se dio un aumento en la cantidad de beneficiarios adjudicados, teniendo en cuenta la modificación realizada en el Fondo de Víctimas y la Inclusión del programa de Jóvenes a la U.  Los puntajes diferenciales asignados para la convocatoria 2021-2 son: 
- Fondo Educación Superior para Todos: 30 Puntos.
- Fondo de Víctimas del Conflicto Armado en Colombia: 7 Puntos.
- Fondo de Ciudad Bolívar: 14 Puntos.
- Jóvenes a la U: 15 Puntos
En el Fondo de Víctimas del Conflicto Armado en Colombia, se eliminó el parámetro que exigía que los aspirantes fueran egresados de colegios de Distrito, quedando abierto para los bachilleres egresados de colegios a nivel Nacional
Los puntajes son asignados siempre y cuando los postulantes manifiesten pertenecer a la comunidad, cumplan las condiciones establecidas en los reglamentos y términos de las convocatorias, y se encuentren registrados en el Ministerio del Interior.
Para la convocatoria 2021-2 y con el lanzamiento del programa de Jóvenes a la U, para la comunidad indígena (mesa autónoma y otras formas organizativas) fueron adjudicados 195 cupos de acceso a la educación Superior esto para el periodo del presente reporte. Ahora bien, si tenemos en cuenta los primeros cupos adjudicados en el primer y segundo trimestre del año (10 personas), tenemos un total a la fecha de 205 personas que manifestaron pertenecer a la comunidad indígena, los cuales también fueron validadas en la base de datos del Ministerio del Interior, quienes debieron realizar todo el proceso de legalización ante la Institución de Educación Superior para las cuales se les aprobó el beneficio.</t>
  </si>
  <si>
    <t>Desde la Dirección de Relaciones con los Sectores de Educación Superior y Educación para el Trabajo se evidencio que el nivel de participación de la comunidad en los espacios de socialización ha venido en aumento de manera significativa, sin embargo, existe un margen de la población que aún no conoce de las estrategias de acceso a educación superior que tiene la Dirección.
Otra dificultad es el reconocimiento de la pertenencia étnica ante el Ministerio del Interior, siendo un parámetro fundamental en el momento de la asignación del puntaje diferencial.</t>
  </si>
  <si>
    <t xml:space="preserve">Con el aumento del puntaje diferencial se evidencio que para la convocatoria 2021-1 y 2021-2, se dio un aumento en la cantidad de beneficiarios adjudicados, teniendo en cuenta la modificación realizada en el Fondo de Víctimas y la Inclusión del programa de Jóvenes a la U.  Los puntajes diferenciales asignados para la convocatoria 2021-2 son:  
- Fondo Educación Superior para Todos: 30 Puntos.
- Fondo de Víctimas del Conflicto Armado en Colombia: 7 Puntos. 
- Fondo de Ciudad Bolívar: 14 Puntos. 
- Jóvenes a la U: 15 Puntos 
En el Fondo de Víctimas del Conflicto Armado en Colombia, se eliminó el parámetro que exigía que los aspirantes fueran egresados de colegios de Distrito, quedando abierto para los bachilleres egresados de colegios a nivel Nacional
Los puntajes son asignados siempre y cuando los postulantes manifiesten pertenecer a la comunidad, cumplan las condiciones establecidas en los reglamentos y términos de las convocatorias, y se encuentren registrados en el Ministerio del Interior. 
Para la convocatoria 2021-2 y con el lanzamiento del programa de Jóvenes a la U, para la comunidad indígena (mesa autónoma y otras formas organizativas) fueron adjudicados 195 cupos de acceso a la educación Superior esto para el periodo del presente reporte. Ahora bien, si tenemos en cuenta los primeros cupos adjudicados en el primer y segundo trimestre del año (10 personas), tenemos un total a la fecha de 205 personas que manifestaron pertenecer a la comunidad indígena, los cuales también fueron validadas en la base de datos del Ministerio del Interior, quienes debieron realizar todo el proceso de legalización ante la Institución de Educación Superior para las cuales se les aprobó el beneficio. 
El aumento en el presupuesto corte diciembre frente al corte de septiembre, corresponde a los desembolsos de matrícula y sostenimiento que se han efectuado en el último trimestre para los estudiantes beneficiados.
</t>
  </si>
  <si>
    <t xml:space="preserve">Desde la Dirección de Relaciones con los Sectores de Educación Superior y Educación para el Trabajo se evidencio que el nivel de participación de la comunidad en los espacios de socialización ha venido en aumento de manera significativa, sin embargo, existe un margen de la población que aún no conoce de las estrategias de acceso a educación superior que tiene la Dirección. 
Otra dificultad es el reconocimiento de la pertenencia étnica ante el Ministerio del Interior, siendo un parámetro fundamental en el momento de la asignación del puntaje diferencial. 
</t>
  </si>
  <si>
    <t xml:space="preserve">Se han asignado puntaje diferenciales para los aspirantes que manifiestan pertenecer a una étnica en especifico,  puntajes que no obtienen los demás aspirantes,  también se manejan puntajes diferenciales por pertenecer a estratos 1, 2 y 3 principalmente, al igual que se asigna  puntaje diferencial para mujeres y mujeres cabeza de familia, esto con el fin que su nivel de participación en las estrategias venga en aumento de manera significativa. </t>
  </si>
  <si>
    <t>Elaborar e implementar un estudio de identificación de perfiles de formación y cualificación profesional para la población indígena orientado al acceso pertinente en educación superior y educación postmedia. La entidad garantizara los recursos necesarios para dar cumplimiento a la acción. realizando seguimiento semestralmente</t>
  </si>
  <si>
    <t xml:space="preserve">Número de estudios elaborados e implementados de identificación de perfiles de formación y cualificación profesional para la población indígena orientado al acceso pertinente en educación superior y educación postmedia. </t>
  </si>
  <si>
    <t>Sumatoria de estudios de identificación de perfiles de formación y cualificación profesional para la población indígena</t>
  </si>
  <si>
    <t xml:space="preserve">A la fecha del primer reporte  de la presente acción afirmativa nos encontramos en la etapa de implementación del estudio de identificación de perfiles. Esta en proceso de consolidación e implementación de la Agencia Distrital para la Educación Superior, la Ciencia y la Tecnología. </t>
  </si>
  <si>
    <t xml:space="preserve">Nos encontramos en la etapa de elaboración del estudio de identificación de perfiles, en el cual se están definiendo las características a tener en cuenta dentro del proceso de estructuración de la Agencia Distrital para la Educación Superior, la Ciencia y la Tecnología. </t>
  </si>
  <si>
    <t>$ 4.166.666</t>
  </si>
  <si>
    <t>Por parte de la Dirección de Relaciones de Educación Superior, se llevó acabo la estructuración del contenido del estudio, el cual contará con un marco normativo de la atención educativa del grupo étnico afrodescendiente y la educación Inclusiva.
Un capítulo del estudio contará con la participación de la comunidad para identificar las características de la población, y poder tener un visión más clara y precisa de los programas que a futuro mejorarán el acceso a la Educación Superior. Por lo cual se realizarán reuniones con la comunidad en el cuarto trimestre, con el fin de trabajar de manera articulada.
Esto acompañado del proceso de caracterización y estructuración de la Agencia Distrital para la Educación Superior, la Ciencia y la Tecnología.</t>
  </si>
  <si>
    <t xml:space="preserve">Por parte de la Dirección de Relaciones de Educación Superior, se llevó acabo la estructuración del contenido del estudio, el cual contiene 3 capítulos:
1 capítulo: marco normativo y jurídico de la atención educativa del grupo étnico y la educación Inclusiva. 
2 capítulo: visión general de la educación inclusiva en Bogotá.
3 capítulo:  contará con la participación de la comunidad para identificar las características de la población, y poder tener un visión más clara y precisa de los programas que a futuro mejorarán el acceso a la Educación Superior. Por lo cual se realizarán reuniones con la comunidad durante el año 2022, con el fin de trabajar de manera articulada. 
Para la caracterización de los parámetros diferenciales participó la Agencia Distrital para la Educación Superior, la Ciencia y la Tecnología, ATENEA.
En la vigencia 2021 se logró la elaboración del primer capítulo y se está elaborando el segundo capítulo. 
El tercer capítulo finalizará en la vigencia 2022.
</t>
  </si>
  <si>
    <t>No se logró finalizar el estudio en la vigencia 2021, debido a:
- Demoras en la focalización y enfoque del estudio
- El tiempo utilizado en la caracterización y estructuración de la Agencia ATENEA.</t>
  </si>
  <si>
    <t xml:space="preserve">Dentro de la identificación de perfiles se tienen en cuenta la carreras en las cuales se están generando más demanda por parte de los beneficiarios de las comunidades, con el fin de generar una orientación en carreras diferentes a las escogidas comúnmente (Admón de empresas, derecho, trabajo social, entre otras), con el fin de lograr un enfoque en carreras que a futuro generen mas oportunidades de ingreso  de crecimiento personal y profesional.  </t>
  </si>
  <si>
    <t xml:space="preserve">Evaluar  y ajustar la política pública de infancia y adolescencia en Bogotá Distrito Capital, de manera participativa y concertada con el espacio autónomo de pueblos indígenas. 
</t>
  </si>
  <si>
    <t>Reducción de las desigualdades</t>
  </si>
  <si>
    <t>Diferencial</t>
  </si>
  <si>
    <t xml:space="preserve">Encuentros para  la Inclusión de niñas, niños, adolescentes y  familias de los pueblos indígenas en los espacios de evaluación de la Política pública de Infancia y Adolescencia, </t>
  </si>
  <si>
    <t>Número de encuentros realizados con los pueblos indígenas en los espacios de evaluación de la Política pública de Infancia y Adolescencia</t>
  </si>
  <si>
    <t>Sin línea de base</t>
  </si>
  <si>
    <t>Durante este periodo no se reportan acciones para esta acción afirmativa ya que no se han iniciado los encuentros para la actualización de la Política Publica de infancia y Adolescencia en donde debe participar la población indígena.</t>
  </si>
  <si>
    <t>Para el segundo trimestre, se realizaron concertaciones con la mesa autónoma indígena para el proceso de evaluación de la Política Pública de Infancia y Adolescencia. En este encuentro se acordó que delegarían tres representantes para la mesa técnica de evaluación y a través de agendas de trabajo por cabildos se establecerán las metodologías y actividades para que las niñas, niños y adolescentes participen activamente en el diseño de la evaluación de la Política Publica de infancia y adolescencia con aportes desde las comunidades indígenas.</t>
  </si>
  <si>
    <t>Debido a el tiempo de contratación de los profesionales del equipo de Política Publica de infancia y adolescencia, los tiempos en el desarrollo de las actividades se han visto un poco demorados, se espera que en el tercer trimestre se adelantan las acciones para la evaluación y actualización de la Política.</t>
  </si>
  <si>
    <t>6 Sistema Distrital de Cuidado.</t>
  </si>
  <si>
    <t>7744: Generación de Oportunidades para el desarrollo integral de la Niñez y la Adolescencia de Bogotá</t>
  </si>
  <si>
    <t>Integración Social</t>
  </si>
  <si>
    <t>Secretaria Distrital de Integración Social</t>
  </si>
  <si>
    <t>Subdirección para la Infancia</t>
  </si>
  <si>
    <t>Luis Hernando Parra Nope</t>
  </si>
  <si>
    <t>3279797 Ext: 12410</t>
  </si>
  <si>
    <t>lparra@sdis.gov.co</t>
  </si>
  <si>
    <t xml:space="preserve">Garantizar el funcionamiento de las once Casas de Pensamiento Intercultural en concertación con el espacio autónomo de los pueblos indígenas de Bogotá. </t>
  </si>
  <si>
    <t>Número de Casas de Pensamiento Intercultural que aportan a la pervivencia cultural indígena en contexto de ciudad.</t>
  </si>
  <si>
    <t>Sumatoria de Casas de Pensamiento Intercultural en funcionamiento.
2021: 11
2022: 12
2023: 12
2024: 12</t>
  </si>
  <si>
    <t>Las Casas de Pensamiento Intercultural, presta atención en el marco de educación inicial con enfoque de atención integral a la primera infancia, en el marco de la Ruta Integral de Atenciones -RIA-donde se promueve el desarrollo integral con enfoque diferencial a través de procesos pedagógicos para el potenciamiento del cuidado calificado, apoyo alimentario con calidad y oportunidad y promoción de la corresponsabilidad de las familias, orientado hacia el reconocimiento de la diversidad, la identidad étnica y cultural de las niñas y niños de primera infancia que habitan en Bogotá. 
• Procesos pedagógicos e interacciones efectivas (juego, arte, literatura y exploración del medio), orientadas hacia el reconocimiento de la diversidad, la identidad étnica y cultural.
• Cuidado calificado con talento humano idóneo y con experiencia en procesos culturales.
• Apoyo alimentario con calidad y oportunidad.
• Seguimiento al estado nutricional de las niñas y los niños.
• Promoción de la corresponsabilidad de las familias frente a la garantía de los derechos de la primera infancia.
Esta acción afirmativa, implica garantizar la prestación del servicio en las Casas de Pensamiento Intercultural, promoviendo prácticas pedagógicas intencionadas desde la preservación e identidad cultural, fomento de relaciones interculturales, formas y prácticas de crianza y participación comunitaria.
Al período reportado se cuentan con once (11) Casas de Pensamiento Intercultural, ubicadas en diez (10) Localidades de la ciudad: Bosa, Ciudad Bolívar, Usme, Kennedy, Engativá, Santa Fe, Suba, Fontibón, Los Mártires, y San Cristóbal. 
Es de indicar, que dada la Emergencia Sanitaria se realizaron ajustes a la atención de las niñas y niños para continuar prestando la atención en casa, entre las acciones desarrolladas se encuentra:
1. Entrega de “Orientaciones pedagógicas para el re-encuentro en familia”, que tiene como propósito fortalecer el hogar como entorno protector y posibilitador de aprendizajes para las niñas y los niños, las cuales se pueden consultar en la página web de la Entidad1.
2. Acciones virtuales y de acompañamiento telefónico y presencial a los participantes.
3. Entrega de apoyos alimentarios, para contribuir a mantener el estado nutricional de las niñas y los niños durante el tiempo que permanecerán recibiendo la prestación del servicio para la primera infancia en casa.</t>
  </si>
  <si>
    <t xml:space="preserve">Las Casas de Pensamiento intercultural fijaron sus acciones durante este segundo trimestre en la implementación de los esquemas de atención en educación inicial flexible en el marco de las acciones para el regreso voluntario, gradual y seguro a los jardines infantiles y casas de pensamiento intercultural, se continúa en funcionamiento de las Casas de Pensamiento Intercultural a través del esquema de atención multimodal con las acciones derivadas de la estrategia “Aprendemos Jugando para Cuidarnos en Casa”, como respuesta a las necesidades manifestadas por las familias, a través de la Ruta de participación y los diálogos permanentes que establecen con el talento humano, esta estrategia contiene material diferencial que apunta a el desarrollo de experiencias por parte de las sabedoras y sabedores de las Casas de Pensamiento para aportar a la pervivencia cultural indígena.
Por otra parte, se han desarrollado experiencias alrededor de la Celebración de Fiestas propias en las Casas de Pensamiento Intercultural, para este trimestre se realizó la conmemoración del Inty Raimy en donde participo el talento humano de las Casas De pensamiento y algunas familias, de igual forma se conmemoro el Festival de la Chicha, en la Casa de Pensamiento Ambika Pijao de la localidad de Usme. Se realizaron 3 encuentros de cualificación que aporta al fortalecimiento de las prácticas de atención en la vivencia y diálogo entre las diversas culturas que confluyen en las unidades operativas.
Las 11 Casas de pensamiento intercultural en el trimestre marzo-Junio han atendido 1.100 niñas y niños, de los cuales 369 sus familias se reconocen como indigenas,14 negros,mulatos,afrocolombianos,717 que no se reconocen dentro de ningún pueblo étnico.
</t>
  </si>
  <si>
    <t>Es importante fortalecer el proceso de contratación del talento humano en las casas de pensamiento, para un efectivo funcionamiento y articulación con las niñas, niños, familias y autoridades durante todo el año.</t>
  </si>
  <si>
    <t>No se reportan dificultades para este periodo</t>
  </si>
  <si>
    <t xml:space="preserve">Aperturar 1 (una) Casa de Pensamiento Intercultural para el año 2022 en concertación con el espacio autónomo de pueblos indígenas en Bogotá. </t>
  </si>
  <si>
    <t xml:space="preserve"> Número de Casa de Pensamiento Intercultural para la pervivencia cultural indígena en contexto de ciudad.</t>
  </si>
  <si>
    <t>Sumatoria de  Casas de Pensamiento Intercultural aperturada.
2022- 1</t>
  </si>
  <si>
    <t>No se reportan acciones frete a esta acción afirmativa ya que la apertura de la nueva Casa de Pensamiento Intercultural esta prevista para el 2022.</t>
  </si>
  <si>
    <t>Se dialogo con las autoridades del  el espacio autónomo indígena sobre la apertura de la nueva Casa De Pensamiento Intercultural, las autoridades dieron a conocer que se proyecta que sea del Pueblo Yanacona; se proyecta una nueva mesa técnica para definir la localidad en la que puede ser ubicada dependiendo el lugar de residencia donde este la mayoría de personas que pertenezcan a este pueblo.</t>
  </si>
  <si>
    <t>No se reportan acciones frente a esta acción afirmativa ya que la apertura de la nueva Casa de Pensamiento Intercultural esta prevista para el 2022.</t>
  </si>
  <si>
    <t>N.A</t>
  </si>
  <si>
    <t xml:space="preserve">Garantizar que mínimo el 80% del talento humano de las  Casas de Pensamiento Intercultural sea indígena; con el debido aval de las autoridades indígenas. </t>
  </si>
  <si>
    <t>Porcentaje de Talento Humano con pertenencia indígena contratado en las Casas de Pensamiento Intercultural</t>
  </si>
  <si>
    <t>Número de  personas con pertenencia indígena contratadas en las Casas de Pensamiento Intercultural/Número de personas con pertenencia indígena programadas para ser contratadas en las casas de pensamiento intercultural *100
2021: 80%
2022:80%
2023:100%
2024:1O0%</t>
  </si>
  <si>
    <t>Contar con un colectivo pedagógico perteneciente a los diferentes pueblos indígenas presentes en las Casas de Pensamiento Intercultural aporta de manera significativa a la atención con enfoque diferencial, logrando el posicionamiento de los procesos culturales y pedagógicos, quienes durante la vigencia implementaron el proyecto pedagógico desde el enfoque de atención integral a la primera infancia, la interculturalidad y los planes de vida de cada pueblo. 
Es de indicar que para la vigencia 2021 se programó que  mínimo el 80% del equipo pedagógico con pertenencia indígena en las Casas de Pensamiento Intercultural. Para el mes de marzo de 2021 se alcanza un 38% del talento humano contratado con pertenencia indígena.</t>
  </si>
  <si>
    <t>Para el segundo trimestre se cuenta con el 75% del talento humano indígena en las Casas de Pensamiento Intercultural, lo que hace posible que las experiencias pedagógicas que se desarrollan aporten de forma significativa a la atención con enfoque diferencial étnico, logrando el posicionamiento de los procesos culturales y pedagógicos, facilitando la  implementación del proyecto pedagógico desde el enfoque de atención integral a la primera infancia, la interculturalidad y los planes de vida de cada pueblo. 
Es de indicar que para la vigencia 2021 se programó que  mínimo el 80% del equipo pedagógico con pertenencia indígena en las Casas de Pensamiento Intercultural. Para el segundo trimestre se cuenta con el 75% del talento humano contratado con pertenencia indígena y avalado por cada una de las autoridades.</t>
  </si>
  <si>
    <t>Se presentaron retrasos en la entrega de documentos contractuales del talento humano por ello se sugiere que los cabildos indígenas cuenten con una base de datos con el talento humano que puede llegar hacer parte de las Casas de pensamiento intercultural, con el fin de que al momento de solicitar los perfiles tengan las claridades de las personas a postular, en el tiempo establecido y no posterior a las fechas de entregas de documentos, esto para evitar retrocesos en los procesos de contratación.</t>
  </si>
  <si>
    <t xml:space="preserve">El total del talento humano que hace parte de las casas de pensamiento intercultural es de 156 personas,para el cuarto trimestre se cuenta con el 80% del talento humano con pertenencia étnica en las casas de pensamiento intercultural,que corresponde a 125 personas, fortaleciendo las experiencias pedagógicas que se desarrollan y aportando de forma significativa a la atención con enfoque diferencial étnico, logrando el posicionamiento de los procesos culturales y pedagógicos, facilitando la implementación del proyecto pedagógico desde el enfoque de atención integral a la primera infancia, la interculturalidad y los planes de vida de cada pueblo.
</t>
  </si>
  <si>
    <t>No se reportan dificultades durante este trimestre</t>
  </si>
  <si>
    <t>Contratar mínimo 3 sabedores o sabedoras indígenas en cada una de las Casas de Pensamiento Intercultural para movilizar y fortalecer las prácticas pedagógicas, culturales y comunitarias.</t>
  </si>
  <si>
    <t>Profesionales con pertenencia étnica contratados para las Casas de Pensamiento Intercultural en funcionamiento.</t>
  </si>
  <si>
    <t>Número de profesionales con pertenencia étnica contratados pertenecientes a la  de Casas de Pensamiento Intercultural en funcionamiento.
2021: 33
2022: 33
2023: 33
2024: 33</t>
  </si>
  <si>
    <t xml:space="preserve">Durante este periodo se encuentran contratados 10 sabedoras- sabedores indígenas que corresponde al 30% .Los sabedoras y sabedores Indígenas desarrollan experiencias culturales dirigidas a las niñas y niños atendidos en las Casas de Pensamiento Intercultural con el fin de revivir prácticas ancestrales indígenas, quienes de acuerdo a su saber y en coherencia con la cosmovisión, plan de vida y legado cultural de procedencia de los diferentes pueblos o regiones a los que pertenecen las niñas y los niños atendidos en dichas unidades operativas. </t>
  </si>
  <si>
    <t xml:space="preserve">Para el segundo trimestre se realizó la contratación de 33 sabedoras y sabedores indígenas que apoyan las 11 Casas de Pensamiento intercultural; es importante resaltar que el accionar de las sabedoras y sabedores es indispensable en el fortalecimiento y la identidad cultural de las niñas, los niños y sus familias, a través de enseñanzas y saberes propios sobre su historia, el tejido, la agricultura, la narración oral, la alimentación propia, la medicina, lengua propia o materna, danza, pintura, escultura, palabra, consejo, entre otros, que no solo transmiten un arte o saber para hacer, sino también una serie de enseñanzas sobre el Ser y Estar de los pueblos indígenas en el contexto de ciudad. </t>
  </si>
  <si>
    <t>No se presentaron dificultades para esta acción afirmativa.</t>
  </si>
  <si>
    <t xml:space="preserve">Para el cuarto trimestre se  cuenta con el apoyo de 33 sabedoras y sabedores indígenas que apoyan las 11 Casas de Pensamiento intercultural; es importante resaltar que el accionar de las sabedoras y sabedores es indispensable en el fortalecimiento y la identidad cultural de las niñas, los niños y sus familias, a través de enseñanzas y saberes propios sobre su historia, el tejido, la agricultura, la narración oral, la alimentación propia, la medicina, lengua propia o materna, danza, pintura, escultura, palabra, consejo, entre otros, que no solo transmiten un arte o saber para hacer, sino también una serie de enseñanzas sobre el Ser y Estar de los pueblos indígenas en el contexto de ciudad. </t>
  </si>
  <si>
    <t>No se reportar dificultades para el cuarto trimestre</t>
  </si>
  <si>
    <t>La dotación ancestral, se realizará en la extensión de las Acciones Afirmativas 2020, así las cosas, no se podría establecer una nueva compra para cada año.</t>
  </si>
  <si>
    <t>Número de Dotación ancestral entregada en las 11 Casas de Pensamiento Intercultural</t>
  </si>
  <si>
    <t>Sumatoria de Entregas de dotación ancestral en las 11 Casas de Pensamiento Intercultural</t>
  </si>
  <si>
    <t xml:space="preserve">La dotación ancestral en las Casas de pensamiento Intercultural se realizo en la vigencia 2020. </t>
  </si>
  <si>
    <t>N.A.</t>
  </si>
  <si>
    <t>Compra de materiales de consumo diferenciales para la construcción y elaboración de artes propias, prácticas y costumbres para cada Casa de Pensamiento Intercultural en el marco de la dotación ancestral entre el año 2022 al 2024.</t>
  </si>
  <si>
    <t>Número de entrega de materiales de consumo diferenciales para la construcción y elaboración de artes propias para cada Casa de Pensamiento Intercultural en el marco de la dotación ancestral</t>
  </si>
  <si>
    <t>Sumatoria de entregas de  materiales de consumo diferenciales para la construcción y elaboración de artes propias para cada Casa de Pensamiento Intercultural en el marco de la dotación ancestral</t>
  </si>
  <si>
    <t>Esta acción se pretende llevar a cabo en la vigencia 2022 ya que para el año 2021 todas las Casas de Pensamiento Intercultural fueron dotadas con elementos ancestrales y de uso continuo.</t>
  </si>
  <si>
    <t>Esta acción se llevará a cabo en la vigencia 2022 ya que para el año 2021 todas las Casas de Pensamiento Intercultural fueron dotadas con elementos ancestrales y de uso continuo.</t>
  </si>
  <si>
    <t>Implementar un plan anual de trabajo concertado con los Cabildos Indígenas e integración Social para el funcionamiento y fortalecimiento cultural en cada una de las Casas de Pensamiento Intercultural.</t>
  </si>
  <si>
    <t>Número de Planes de trabajo implementados para el funcionamiento y fortalecimiento cultural en cada una de las Casas de Pensamiento Intercultural.</t>
  </si>
  <si>
    <t>Sumatoria de  planes de trabajo implementados para el funcionamiento y fortalecimiento cultural en cada una de las Casas de Pensamiento Intercultural.</t>
  </si>
  <si>
    <t>El plan de trabajo tiene como objetivo organizar el acompañamiento a los procesos desarrollados en las Casas de Pensamiento Intercultural, por una parte, en el aporte o construcción de documentos técnicos, instructivos y formatos asociados a la prestación del servicio que soporten cada vez más el proceso desarrollado en estos escenarios con el fin de continuar movilizando la comprensión de la interculturalidad y la pervivencia cultural; por otra parte, se encuentra lo relacionado con el seguimiento a los procesos de atención en las Casas de Pensamiento Intercultural, la identificación de alertas y su respectivo reporte, y finalmente en el acompañamiento in situ en cada una de las unidades operativas. 
Para la vigencia 2021, como avance en la implementación del plan de trabajo se realizo el diseño de este que contiene las acciones que se desarrollaran durante el año.
Cabe resaltar, que el anterior proceso es movilizado por una persona indígena con experiencia en el trabajo con los pueblos, quien a su vez es puente articulador entre la Entidad y los gobiernos indígenas con el fin de avanzar en el proceso de atención a la población. Se realizo el diseño del plan de trabajo el cual contiene las actividades  anuales que se desarrollaran para el fortalecimiento cultural en cada una de las Casas de Pensamiento Intercultural.</t>
  </si>
  <si>
    <t>Durante el segundo trimestre se compartió el formato del plan de trabajo anual que desarrollará cada casa de pensamiento intercultural, de igual forma las responsables retroalimentaron el plan de trabajo con el talento humano, para planear las acciones que se desarrollaran de forma anual, las actividades planeadas son movilizadas por una persona indígena con experiencia en el trabajo con los pueblos, quien a su vez es puente articulador entre la Entidad y los gobiernos indígenas con el fin de avanzar en el proceso de atención a la población. Se realizó el diseño del plan de trabajo el cual contiene las actividades  anuales que se desarrollaran para el fortalecimiento cultural en cada una de las Casas de Pensamiento Intercultural.
Los 11 planes de trabajo están constituidos por actualizaciones en los proyectos pedagógicos que fortalecerán la pervivencia cultural en cada casa de pensamiento.</t>
  </si>
  <si>
    <t>Diseño e implementación de rutas de atención diferencial a los servicios sociales del Estado para los pueblos indígenas.</t>
  </si>
  <si>
    <t>Consolidar e implementar una ruta de trabajo para la inclusión de gestantes indígenas en los servicios sociales de la Subdirección para la Infancia.</t>
  </si>
  <si>
    <t>Número de Rutas de trabajo para la inclusión de gestantes indígenas en los servicios sociales de la Subdirección para la Infancia.</t>
  </si>
  <si>
    <t>Sumatoria de Ruta de trabajo formulada e implementada para la inclusión de gestantes indígenas en los servicios sociales de la Subdirección para la Infancia.</t>
  </si>
  <si>
    <t>Para esta acción afirmativa no se tiene presupuesto, las acciones se realizan de forma conjunta con Creciendo en familia para  identificar y crear la ruta de trabajo para mujeres gestantes indígenas.</t>
  </si>
  <si>
    <t>Junto con el espacio autónomo indígena se creo la ruta para la inclusión de gestantes indígenas en los servicios sociales de la Subdirección para la Infancia. Será la coordinadora del espacio autónomo quien consolide la matriz enviada por cada una de las autoridades de los cabildos y a su vez se remita a la líder de la modalidad Crecemos juntos para realizar la revisión respectiva y de esta manera incluir a las gestantes indígenas en las modalidades de servicio que requieran para aportar al mejoramiento de su calidad de vida con enfoque diferencial.</t>
  </si>
  <si>
    <t>Es importante que los otros cabildos,envien de forma permanete la informaciòn para la vinculaciòn de mujeres getantes,lactantes o niñas-niños menores de 3 años para incluirlos en la modalidad de atenciòn creciendo juntos;por ello se volvera a realizar la socializaciòn de la informaciòn en el mes de febrero de 2022.</t>
  </si>
  <si>
    <t>Secretaria Distritial de Integración Social</t>
  </si>
  <si>
    <t>Implementación de medidas de atención y protección integral a través de programas, planes y proyectos desde la cosmovisión indígena y sus derechos diferenciales a los grupos etareos de los pueblos indígenas, para prevenir y atender las situaciones de vulnerabilidad social.</t>
  </si>
  <si>
    <t xml:space="preserve">Garantizar la inclusión del enfoque étnico en el programa de TMC para el beneficio de jóvenes indígenas que cumplan el proceso requerido para su focalización
</t>
  </si>
  <si>
    <t>Poblacional - diferencial; territorial</t>
  </si>
  <si>
    <t>Numero de Informes que brinde avances de la inclusión del enfoque étnico en el programa de TMC para el beneficio de jóvenes indígenas que cumplan el proceso requerido para su focalización.</t>
  </si>
  <si>
    <t>Sumatoria de informes que permitan evidenciar la implementación del enfoque étnico en el programa de TMC para el beneficio de jóvenes indígenas que cumplan el proceso requerido para su focalización.</t>
  </si>
  <si>
    <t>sin línea base</t>
  </si>
  <si>
    <t>Se identifica  en el informe correspondiente al primer trimestre la elaboración de indicadores en el marco del indice de vulnerabilidad juvenil que identifican la preponderancia del enfoque diferencial como factor para identificar vulnerabilidades subsecuentes en los  y las jóvenes identificadas</t>
  </si>
  <si>
    <t xml:space="preserve">Al momento se han logrado caracterizar 399 jóvenes indígenas en la Estrategia Reto y 4 de estos jóvenes han sido vinculados al Servicio Social para la Seguridad Económica de la Juventud (SSSEJ).
El primer joven de 24 años de edad es de la localidad de San Cristóbal, cuenta con un nivel de escolaridad de bachiller, pasó efectivamente su primer mes en el curso comunitario de agentes de prevención, sin embargo, en el segundo mes, no cumplió con el seguimiento telefónico que tiene como objetivo medir las necesidades de los/as jóvenes, sus necesidades de enrutamiento a otras dependencias de la SDIS o entidades del distrito y sus factores protectores o de deserción del servicio, en próximos días, se requerirá al joven de manera oficial para que presente este seguimiento.
El segundo joven de 20 años de edad es de la localidad de San Cristóbal, cuenta con un nivel de escolaridad de Bachiller, este joven si cumple con seguimiento telefónico, encontrando como principales evidencias que el joven cuenta con todos sus documentos de identificación, no cuenta con ningún tipo de comparendo y que no se encuentra afiliado en salud, por lo cuál es necesario activar la ruta para lograr la afiliación efectiva del joven. 
El tercer joven de 26 años de edad es de la localidad de San Cristóbal, cuenta con un nivel de escolaridad de Técnico, este joven paso su primer mes en el curso comunitario de agentes de prevención efectivamente y cumplió con el seguimiento telefónico efectivamente, encontrándose como principales resultados, que cuenta con todos sus documentos al día, no tienen ningún tipo de comparendo y se encuentra afiliado al Servicio de Seguridad Social en Salud, teniendo un riesgo bajo de deserción.
La última joven de 27 años de edad es de la localidad de Usme, cuenta con un nivel de escolaridad de Bachiller, cumplió efectivamente su primer mes en el curso comunitario de agentes de prevención y cumplió con el seguimiento telefónico efectivamente, encontrándose como principales resultados, que tiene su documentación al día, no cuenta con ningún comparendo y se encuentra afiliado al Servicio de Seguridad Social en Salud, teniendo un riesgo bajo de deserción.
</t>
  </si>
  <si>
    <t>Para lograr una mayor  vinculación de jóvenes a los servicios con cobertura y atención territorial de la Subdirección para la Juventud se estableció contacto con el Espacio Autónomo Indígena en el mes de junio donde se realizaron 2 mesas técnica en las que se han concertado varios compromisos para fortalecer la vinculación y participación de estos jóvenes a los servicios de la Subdirección, esto en común acuerdo con las actividades y acciones propuestas con el espacio representativo de la comunidad.</t>
  </si>
  <si>
    <t>Se brinda un informe que da cuenta de la implementación del enfoque diferencial étnico en el que se describen las 5 cohortes. Allí el equipo del Servicio Social para la Seguridad Económica de la Juventud (SSSEJ) reporta la vinculación de 264 jóvenes indígenas en el Servicio Social para la Seguridad Económica de la Juventud (SSSEJ).
De acuerdo con la información suministrada por las y los jóvenes, además de un ejercicio de verificación teléfonico, se ha logrado identificar la pertenencia de 57 jóvenes indígenas a los siguientes cabildos:
- Pijao vinculados (24)
- Inga vinculados (1)
- Kichwa vinculados (2)
- Los Pastos vinculados (4)
- Muisca de Bosa vinculados (5)
- Muisca de Suba vinculados (13)
- Nasa vinculados (3)
- Wounaan vinculados (5)</t>
  </si>
  <si>
    <t>En sinergia con el espacio autónomo indígena se buscará desarrollar más espacios con cada uno de los pueblos para focalizar el ejercicio de caracterización en la Estrategia RETO y de potenciales beneficiarios para ingresar al Servicio Social para la Seguridad Económica de la Juventud (SSSEJ).
Se espera acordar con el espacio autónomo las acciones condicionadas que pueden realizar los jóvenes vinculados a este servicio para impulsar los procesos de fortalecimiento cultural.</t>
  </si>
  <si>
    <t>Se ha avanzado en la creación de un formulario de pre-inscripción Servicio Social para la Seguridad Económica de la Juventud (SSSEJ) que busca caracterizar jóvenes potenciales beneficiarios buscando la verificación de la pertenencia étnica, se han generado espacios específicos 
para la pre inscripción el servicio en jornadas de caracterización específicas con cabildos como el Inga, Yanacona, Tubú y se ha generado una estrategía de revisión de potenciales beneficiarios a traves de la consolidación de jóvenes pertenecientes a cada una de las comunidades en común acuerdo con los y las autoridades indígenas.</t>
  </si>
  <si>
    <t>17 Jóvenes con capacidades: Proyecto de vida para la ciudadanía, la innovación y el trabajo del siglo XXI</t>
  </si>
  <si>
    <t>7740: Generación Jóvenes con Derechos en Bogotá</t>
  </si>
  <si>
    <t>Secretaría Distrital de Integración Social</t>
  </si>
  <si>
    <t xml:space="preserve">Subdirección para la Juventud </t>
  </si>
  <si>
    <t>Sergio Fernández</t>
  </si>
  <si>
    <t>sfernandezg@sdis.gov.co</t>
  </si>
  <si>
    <t>Construir e implementar  un Plan de trabajo entre la SDIS y el espacio autónomo indígenas para garantizar la inclusión del 100% de la juventud de la población indígena en las estrategias de la Subdirección para la Juventud que aporte a la implementación de la política pública.</t>
  </si>
  <si>
    <t xml:space="preserve">Porcentaje de avance de fases o actividades para el seguimiento del plan de trabajo diseñado e implementado para asegurar el cumplimiento del enfoque diferencial étnico en los servicios con cobertura y atención territorial de la Subdirección para la Juventud.
</t>
  </si>
  <si>
    <t>(Número de Fases ejecutadas para el seguimiento del plan de trabajo diseñado e implementado / Número de fases  programadas)*100</t>
  </si>
  <si>
    <t>Se realizaron 2 reuniones con el espacio autónomo indigena en las cuales se socializó el plan de trabajo y se profundizó en el desarrollo de acciones concretas como el tema de transferencias monetarias condicionadas, socializando los componentes y funcionamiento de la estrategia Reto</t>
  </si>
  <si>
    <t>Se llevaron a cabo dos reuniones una el día 2 de junio y la otra el día 16 de junio en la que se adelantaron las acciones propuestas del plan de trabajo, en las reuniones se proponen 5 encuentros interculturales con jóvenes y autoridades indígenas, las fechas programadas y lugares están sujetos a concertación con las autoridades indígenas. Este plan de trabajo posee avances en propuestas para los diferentes servicios con cobertura y atención territorial de la Subdirección para la Juventud por ejemplo la socialización del funcionamiento e importancia de los COLJ, apoyo en las conmemoraciones de los pueblos indígenas desde el componente de comunicaciones.</t>
  </si>
  <si>
    <t>Se encuentra pendiente realizar una reunión con jóvenes indígenas el día 2 de julio (fecha tentativa) para recolectar los insumos y observaciones para el diseño de la construcción metodológica de los encuentros interculturales.</t>
  </si>
  <si>
    <t xml:space="preserve">Se presenta un documento del plan de trabajo diseñado y en evaluación del espacio autónomo para la realización de actividades que garanticen el cumplimiento del enfoque diferencial étnico indígena en los servicios con cobertura y atención territorial.
Realización de 5 encuentros interculturales con jóvenes indígenas que dieron resultados acerca de las necesidades, problemáticas y plantear actividades de interes de las juventudes indígenas de acuerdo a la lectura de realidades buscando la socialización de los resultados al espacio autonomo en el marco del plan de trabajo. </t>
  </si>
  <si>
    <t>La generación de espacios con cada uno de los cabildos ha sido una dificultad para proyectar las diferentes acciones a trabajar con las juventudes, debido a las dinámicas propias en el territorio y el acercamiento con las comunidades.
Se proyecta realizar un balance del plan de trabajo para continuar con la fase de implementación de las actividades acordadas teniendo en cuenta las conclusiones y resultados de los encuentros interculturales con el objetivo aumentar la vinculación de las y los jóvenes indígenas en los servicios con cobertura y atención territorial enfocada en los servicios sociales y estrategias de la Subdirección para la​ Juventud.​</t>
  </si>
  <si>
    <t>Dentro del Plan de trabajo diseñado y en sinergía con las autoridades indígenas se logro desarrollar cinco encuentros interculturales para obtener insumos acerca de las problematicas, necesidaes, fortalezas, debilidades, barreras de acceso y oportunidades que poseen los jóvenes indígenas en Bogotá para así desarrollar acciones y actividades que busquen dar respuesta a las solicitudes de las juventudes indígenas y su vinculación en los servicios que posee la Subdirección para la Juventud.</t>
  </si>
  <si>
    <t xml:space="preserve">Vincular un gestor territorial indígena que movilice y acompañe los procesos a desarrollar para la juventud indígena desde la Subdirección para la juventud. </t>
  </si>
  <si>
    <t>Número de Gestores territoriales indígena contratados</t>
  </si>
  <si>
    <t>Sumatoria de Gestores territoriales indígenas contratados</t>
  </si>
  <si>
    <t>0.50</t>
  </si>
  <si>
    <t xml:space="preserve">Se avanza en la escogencia del joven indigena,  la solicitud de papeles y la concertación en la elaboración de las obligaciones contractuales. </t>
  </si>
  <si>
    <t xml:space="preserve">La vinculación del gestor con pertenencia étnica indígena se encuentra en proceso de numeración y una vez este sea numerado pasa a firma en la plataforma SECOP II. </t>
  </si>
  <si>
    <t>El proceso de vinculación contractual del gestor con pertenencia étnica indígena se vio afectado luego que el joven seleccionado por el Espacio Autónomo Indígena no cumplió los requisitos para el perfil de gestor profesional al no tener título profesional, así que tuvo que devolverse el proceso de contratación para poder conseguir su vinculación con otro perfil.</t>
  </si>
  <si>
    <t>Vinculación efectiva del gestor indígena Yawar Chicangana con contrato No 8665-2021 desde el 13/07/2021 hasta el 22/02/2022.</t>
  </si>
  <si>
    <t xml:space="preserve">La proyección de actividades con cada cabildo ha sido una dificultad en la implementación de las actividades del plan de trabajo. Para ello se busca retomar los ejercicios realizados en los encuentros y mantener la comunicación con las autoridades.
Generar dentro del plan de trabajo proyectado por el gestor étnico indígena contratado, el desarrollo de mesas por localidades o por cada uno de los cabildos acordado con el espacio autónomo indígena para la obtención de los insumos para la programación de actividades. </t>
  </si>
  <si>
    <t>Se ha fomentado a través de la contratación del gestor con pertenencia indígena, la movilización de actividades que contribuyen al cumplimiento de las Acciones Afirmativas. Así mismo, se ha desarrollado un plan de trabajo con las comunidades de acuerdo a una lectura de realidades propias desde sus usos y costumbres, para movilizar y acompañar procesos propios de acuerdo a las necesidades y cosmovisión, junto a la Subdirección para la Juventud.</t>
  </si>
  <si>
    <t>Vincular a jóvenes étnicos indígenas  en los servicios con cobertura y atención territorial enfocada en los servicios sociales y estrategias de la Subdirección para la Juventud.</t>
  </si>
  <si>
    <t>Porcentaje de jóvenes etnicos indígenas vinculados a los servicios con cobertura y atención territorial</t>
  </si>
  <si>
    <t>(Número de jóvenes etnicos indígenas vinculados a los servicios con cobertura y atención territorial/Número de jóvenes etnicos indígenas programados)X 100</t>
  </si>
  <si>
    <t>23 jóvenes indigenas atentidos para el trimestre, en el marco del servicio de casas de juventud, en el componente de prevencón integral, prevención de violencias, prevención de consumos de spa, prevención en temas de salud mental y prevención de la paternidad y maternidad temprana, ademas en el componente de politica publica de juventud</t>
  </si>
  <si>
    <t>16 jóvenes indígenas atendidos en los meses de abril y mayo mediante sistema misional SIRBE. 5 jóvenes indígenas en los meses de abril y mayo (2 mujeres y 3 hombres) componente de Prevención (taller de derechos sexuales y reproductivos, jornadas de prevención integral) en las localidades de Bosa, Suba, Rafael Uribe Uribe 
8 jóvenes indígenas en los meses de abril y mayo (5 mujeres y 3 hombres) componente de oportunidades (actividades culturales, feria de empleabilidad, formación para la generación de ingresos) en las localidades de Suba, Engativá, Bosa, Los Mártires.
3 jóvenes indígenas en los meses de abril y mayo (2 mujeres y 1 hombre) componente de Política Pública (socialización de Política Pública de Juventud) en las localidad de Los Mártires.</t>
  </si>
  <si>
    <t>Si bien hay jóvenes indígenas vinculados a los servicios con atención y cobertura territorial, se busca a partir del plan de trabajo acordado con las autoridades indígenas realizar encuentros interculturales con el objetivo de generar insumos para contribuir al cumplimiento de la acción afirmativa que busca vincular jóvenes étnicos indígenas en los servicios con cobertura y atención territorial enfocada en los servicios sociales y estrategias de la Subdirección para la
Juventud para garantizar una vinculación efectiva en el siguiente reporte trimestral.</t>
  </si>
  <si>
    <t>Vinculación de 346 jóvenes indígenas (SIRBE corte a 30 de diciembre de 2021) en los servicios sociales cobertura y atención territorial y estrategias de la Subdirección para la Juventud.
143 jóvenes en el componente de oportunidades juveniles en actividades culturales, feria de empleabilidad, laboratorios TIC, taller de competencias laborales, formación para la generación de ingresos, laboratorios TICS y voluntariado intergeneracional en las localidades de Barrios Unidos, Bosa, Suba, Rafael Uribe Uribe, Ciudad Bolívar, La Candelaria, Engativá, Fontibón, Kennedy, Los Mártires, Santa Fe, San Cristóbal, Tunjuelito, Usaquén y Usme.
62 jóvenes en el componente de Política Pública de Juventud en espacios de socialización en las localidades de La Candelaria, Ciudad Bolívar,  Rafael Uribe, Kennedy, San Cristóbal y Suba.
141 jóvenes en componente de prevención en jornadas de prevención integral, taller de derechos sexuales y reproductivos, prevención del consumo de SPA, talleres informativos de prevención, en las localidades de  Barrios Unidos, Bosa, Suba, Rafael Uribe Uribe, Ciudad Bolívar, La Candelaria, Engativá, Fontibón, Kennedy, Los Mártires, Santa Fe, San Cristóbal, Tunjuelito, Usaquén y Usme.</t>
  </si>
  <si>
    <t>No se han presentado dificultades, se busca fortalecer las estrategias para la vinculación de jóvenes índigenas.
Se proyecta realizar un balance del plan de trabajo e implementar las actividades acordadas teniendo en cuenta las conclusiones y resultados de los encuentros interculturales.</t>
  </si>
  <si>
    <t>La proyección del plan de trabajo responde a las propuestas generadas en acuerdo con las juventudes y autoridades indígenas en búsqueda del cumplimiento de la Acción Afirmativa, de las metas del proyecto de inversión y de los servicios y estrategias de la Subdirección para la Juventud, con un enfoque territorial de acuerdo a las dinamicas propias de los pueblos indígenas segun su lugar de asentamiento en la ciudad.</t>
  </si>
  <si>
    <t>Se brindará atención a las personas habitantes de calle pertenecientes a los pueblos indígenas con enfoque diferencial étnico.</t>
  </si>
  <si>
    <t>Porcentaje de personas habitantes de calle y en riesgo de estarlo pertenecientes a los pueblos indígenas atendidos con enfoque diferencial étnico</t>
  </si>
  <si>
    <t xml:space="preserve">Número de personas habitantes de calle y en riesgo de estarlo pertenecientes a los pueblos indígenas atendidos / Número de personas habitantes de calle y en riesgo de estarlo pertenecientes a los pueblos indígenas que solicitan atención * 100 </t>
  </si>
  <si>
    <t>16 personas habitantes de calle pertenecientes a los pueblos Indigenas  atendidos entre 2016-2020</t>
  </si>
  <si>
    <t>12.5%</t>
  </si>
  <si>
    <t>La meta es a demanda. Durante el primer trimestre fueron atendidas en las diferentes unidades operativas del proyecto 7757, un total de 2 personas habitantes de calle pertenecientes a las comunidades indígenas, de manera que pudieron acceder a la oferta institucional orientada hacia la mitigación de riesgos y la reducción de daños asociados a la vida en calle.  
De otra parte, desde la subdirección para la adultez se avanzó en la construcción de una propuesta de metodología para la cualificación del talento humano sobre la aplicación del enfoque diferencial étnico que fue presentada a la Dirección Poblacional y en la cual se incluyeron ajustes sugeridos desde esa dependencia.
Anexo 1 - Metodología Población Indígena,</t>
  </si>
  <si>
    <t>No se encontraron dificultades.</t>
  </si>
  <si>
    <t xml:space="preserve">La meta es a demanda. Durante el segundo trimestre fueron atendidas en las diferentes unidades operativas del proyecto 7757, un total de 2 personas habitantes de calle pertenecientes a los pueblos  indígenas, una de ellas perteneciente al pueblo Wayuu de manera que pudieron acceder a la oferta institucional orientada hacia la mitigación de riesgos y la reducción de daños asociados a la vida en calle.  
Por otra parte, en sesión con las Autoridades Indígenas se socializó la Estrategia de Prevención de la Habitabilidad en Calle y se recibieron sugerencias para lo cual se les envió el documento para su revisión en la próxima sesión de trabajo en la Casa Indígena poder recibir la retroalimentación por parte de ellos. </t>
  </si>
  <si>
    <t>En cuanto a la atención a los pueblos indígenas que se realizaron en las diferentes unidades operativas del proyecto 7757, se tiene un total de 12 personas habitantes de calle pertenecientes a los pueblos indígenas así: ocho (8) hombres y cuatro (4) mujeres entre los cuales;  tres (3) hombres son Emberas, dos (2) Inga y un (1) Muisca y dos (2) que no reportan el pueblo indígenas al que pertenecen, en cuanto a las mujeres se atendieron dos (2) Ingas y dos (2) que no reportan el pueblo indígena al que pertenecen, de manera que pudieron acceder a la oferta institucional orientada hacia la mitigación de riesgos y la reducción de daños asociados a la vida en calle</t>
  </si>
  <si>
    <t xml:space="preserve">La implementación de los enfoque se brinda de forma trasversal a través de la atención en el servicio de acuerdo a la demanda presentada.  Así mismo en diálogos con el espacio autónomo indígena se ha proyectado socialización de la estrategia de prevención de habitabilidad en calle teniendo en cuenta el enfoque diferencial étnico indígena. </t>
  </si>
  <si>
    <t>3 Movilidad Social Integral</t>
  </si>
  <si>
    <t>Proyecto 7757 - Implementación de estrategias y servicios integrales para el abordaje del fenómeno de habitabilidad en calle en Bogotá</t>
  </si>
  <si>
    <t>Subdirección para la Adultez</t>
  </si>
  <si>
    <t>Daniel Mora Avila Miguel Alberto González</t>
  </si>
  <si>
    <t>3279797 ext 65000</t>
  </si>
  <si>
    <t>dmoraa@sdis.gov.co mgonzaleza@sdis.gov.co</t>
  </si>
  <si>
    <t xml:space="preserve">Garantizar el uso de los espacios pertinentes en los Centros Día para la implementación de la estrategia intercultural desde la orientación del saber ser de los pueblos indígenas en articulación con las redes de cuidado comunitario y servicio social, para  la conservación de los saberes  de los mayores y las identidades de los pueblos indígenas, teniendo en cuenta las diversas cosmovisiones de los pueblos.
</t>
  </si>
  <si>
    <t>Diferencial _ Étnico</t>
  </si>
  <si>
    <t>Porcentaje de localidades con  Redes de cuidado comunitario dinamizadas en la ciudad con inclusión de personas mayores de los pueblos indigenas</t>
  </si>
  <si>
    <t>(N° de Localidades con Redes de cuidado comunitario Dinamizadas en la ciudad con inclusión de personas mayores de los pueblos indígenas/ N° de Localidades con población indígena identificada) * 100</t>
  </si>
  <si>
    <t>Sin linea de base</t>
  </si>
  <si>
    <t xml:space="preserve">Se han adelantado 2 reuniones de acercamiento entre equipos Estrategia Intercultural Indigena Redes de Cuidado Comunitario  y Centro Día se conocieron detalles de cada una de las estrategias donde se presentaron algunas ideas, luego se realizaron propuestas de articulación y ajustes
Se ha avanzado con un mapeo y caracterización de las unidades operativas del Centro Día en la ciudad de Bogotá, se cuenta con un mapa de distribución espacial y con una rejilla de variables que apoyarán la tarea
</t>
  </si>
  <si>
    <t>Se requiere un conocimiento detallado de cada una de las estrategias para poder concretar acciones. Se plantea dialogar un poco mas entre estrategias para mayor claridad acerca de cuales son las acciones que estan realizando para hacer la propuesta mas concreta
Se requiere articular aún mas con Centro Dia, Estrategia Redes de Cuidado y Estrategia Intercultural para el cumplimiento de la acción afirmativa, asi mismo revisar las propuestas realizadas por parte y parte y concretar cuales serán las actividades, tareas, productos y tiempos
Se plantea diligenciar la rejilla de variables y realizar un trabajo de campo para verificar el estado de los Centro Dia con esto tener una idea mas clara sobre que unidades operativas pueden ser pertinentes para la implementación de redes de cuidado comunitario en las localidades</t>
  </si>
  <si>
    <t xml:space="preserve">A la fecha hay una atención en el servicio Centro Día así:  109 en Centro Día (01 enero al 30 de junio de 2021)
Durante el segundo trimestre de 2021 se cuenta con un avance para las localidades con redes de cuidado dinamizadas con los pueblos indígenas, se ha avanzado en la construcción de un plan de trabajo, un cronograma para articular actividades entre la Estrategia de Redes de Cuidado Comunitario, Estrategia Intercultural y Servicio Centro Día  para garantizar el uso de los espacios pertinentes en los Centros Día y fortalecer las redes de cuidado comunitario de las personas mayores de los pueblos indígenas, esto de acuerdo a las temáticas planteadas.
En reunión sostenida el día 08 de junio se revisó el plan de trabajo formulado de manera conjunta entre la Estrategia de Redes de Cuidado Comunitario y la Estrategia Intercultural llegando a los siguientes acuerdos: 
1. La Estrategia Intercultural remitirá un cronograma de festividades y fechas emblemáticas en las cuales se articularán las dos estrategias. 
2. Se adelantarán unos conversatorios para posicionar y hacer visible el tema de la interculturalidad en la vejez. 
3. Efectuar un proceso de capacitación con la estrategia intercultural, actividad que liderará la Estrategia de Redes de Cuidado Comunitario un martes o jueves al mes de acuerdo con la concertación a la que se llegue.  
Para fortalecer la articulación entre los Centros Día y la Estrategia Intercultural, se han socializado las acciones afirmativas con los equipos de los Centros Dia Tierra de Saberes de la localidad Teusaquillo, Andares de la localidad de Kennedy, Luz de Esperanza de la localidad de Engativá, Palabras Mayores de la localidad Rafael Uribe Uribe y Mi Refugio de la localidad de Los Mártires. 
Se llevó a cabo una socialización del servicio social Centro Dia con el equipo de gestores culturales de la Estrategia Intercultural en el marco de la resolución 0509 de 2021, con el fin de que el equipo de gestores cuente con la información necesaria para ofertar el servicio social a las comunidades y de esta manera buscar incrementar la participación de las personas mayores de los pueblos indígenas, en este servicio social.  A partir de este ejercicio, se han referenciado dos personas para ingresar al servicio social, con quienes se avanzó en la focalización. Una de ellas cumple con los criterios de ingreso y ya se encuentra en lista de espera con prioridad para ingresar al Centro Día Palabras Mayores. La otra persona referenciada no cumple con los criterios de ingreso por lo que se redireccionó a la Subdirección Local para ver a qué sería ingresar de acuerdo al cumplimiento de criterios.  
Se conformó un grupo de personas mayores entre participantes del Centro Dia y personas mayores de los diferentes cabildos de los pueblos indígenas, con quienes se realizarán salidas pedagógicas por el Museo de la Independencia - Casa del Florero, para asistir a dos talleres presenciales en el Museo. Estos talleres están enmarcados dentro de la conmemoración de los 212 años de independencia y los 61 años de apertura del Museo, para resignificar estas dos fechas a través de las voces e historias personales y colectivas de las comunidades indígenas, y así generar diálogos y reflexiones a partir de las diversa concepciones que cada persona mayor puede compartir para aportar a los discursos del Museo, también desde la imaginería propia de los pueblos indígenas. El  primer taller se realizará en el jardín del Museo y la actividad consiste en la realización de una pintura experimental con la guía del Maestro Juan Carlos Acevedo Urquijo de la Universidad Gran Colombia, por medio del cual se busca que las personas mayores de los pueblos indígenas mezclen colores a su gusto, generen imágenes propias teniendo en cuenta tonalidades y formas relacionadas con el espacio patrimonial del Museo, así como con las imágenes que las comunidades tiene sobre los dos hechos históricos que está conmemorando el Museo. El segundo taller consiste en un recorrido por la sala permanente "Legados de Ciudadanía" y un taller didáctico sobre el significado de la ciudadanía en Colombia durante los siglos XX-XXI, el cual pretende que los adultos mayores recuerden y reflexionen sobre los hechos más relevantes que les permitieron construir ciudadanía.   
</t>
  </si>
  <si>
    <t xml:space="preserve">Para el cuarto trimestre se dinamizaron las redes de cuidado comunitarios de las localidades de Suba, Ciudad Bolívar, Teusaquillo, Santa fe y candelaria.
Acciones territoriales:
- El 12 de octubre la Estrategia Intercultural llevó a cabo una visita al Santuario Muisca Los Nevados con personas mayores del Centro Día Alegría de Vivir en articulación con el Cabildo Muisca. 
-26 de octubre Se realiza fortalecimiento interno del equipo de la Estrategia Intercultural, en Medicina Ancestral, en el parque entre nubes, con la participación de mayores de los pueblos Pijao, Wounaan y Muisca de Suba, quienes transmitieron al equipo, parte de su legado ancestral
- El 28 de octubre la coordinadora de la Estrategia Intercultural realizó en el Centro Día Años Dorados, un encuentro de intercambio de saberes (creencias, costumbres, lengua, leyes, imaginarios de la vejez) entre consejeros muisca Suba y Bosa en el Kusmuy de Bosa y las personas mayores no indígenas, con el propósito de fortalecer el reconocimiento de las personas indígenas como sujetos de derechos. 
- El 3 de noviembre en el Centro Día Sierra Morena se propició un espacio para el encuentro y reconocimiento de saberes ancestrales entre las personas mayores y el equipo de la Estrategia Intercultural, que permitió contextualizar a las personas mayores frente al estado del arte de las poblaciones indígenas del país y la localidad ciudad bolívar, Identificar a las personas con identidades indígenas de la Unidad Operativa generando un espacio de participación activa y se fomentó la creación de redes de buen trato y reconocimiento de la diversidad aplicado a las actividades del Centro Día.
- El 3 y 16 de noviembre la Estrategia Intercultural llevó a cabo en el Centro Día Alegría de Vivir un encuentro alrededor de las memorias ancestrales del Pueblo Muisca en el Cabildo, cuyo objetivo fue concientizar a las persona mayores sobre el respeto y buenas practicas de las culturas indígenas frente al proceso de envejecimiento y vejez.
- El 16 de noviembre la Estrategia Intercultural realizo un taller de sensibilización en el Centro Día Tierra de Saberes entorno a una fecha conmemorativa que se celebra el 1 de noviembre de ofrenda a los muertos, en la charla se enfatizó sobre el reconocimiento y la importancia de la memoria hereditaria de nuestros mayores que designa el esfuerzo consciente de los grupos humanos por encontrar un pasado, valorándolo y tratándolo con especial respeto.
- El 9 y 10 de diciembre se logró la realización de una feria artesanal con enfoque diferencial étnico indígena en la localidad de Usme, en la que participaron personas mayores de diferentes pueblos indígenas; desde el equipo técnico del Servicio se apoyó con la gestión del transporte para las personas mayores participantes de la feria. 
- El 13 y 17 de diciembre la Estrategia Intercultural llevó a cabo en el Centro Día Alegría de Vivir un encuentro alrededor de las ofrendas Muiscas y el reconocimiento ancestral en el que se propició un escenario reflexivo que contribuyó al conocimiento de nuestras culturas indígenas, mediante el reconocimiento de sus virtudes y el diálogo intergeneracional; conocer desde sus vivencias el significado de los términos: cultura, buen trato, afecto, y estilos de comunicación; y se llevó a cabo un  ejercicio experiencial, para promover la apropiación de los pilares que fomentan la paz interior: auto aceptación y el respeto.
-El 15 de diciembre Se gestiono y desarrollo actividad intergeneracional con los mayores y jóvenes de la comunidad muisca y pasto.
</t>
  </si>
  <si>
    <t xml:space="preserve">Se han presentado dificultades para contar con la aprobación de los gobernadores de los diferentes Cabildos para poder llevar a cabo el cronograma anual de actividades diseñado por la Estrategia Intercultural, de modo que se puedan planear y gestionar con anticipación las actividades. </t>
  </si>
  <si>
    <t xml:space="preserve">De acuerdo a la acción afirmativa y en el marco de la interlocución con las autoridades del espacio autonomo indígenas y el equipo de la estrategia intercultural con perspectiva indígena el uso de los espacios debe tener un enfoque diferencial desde lo comunitario, intergeneracional, teniendo en cuenta las diversas cosmovisiones de los Pueblos indígenas, por ello los espacios de dialogo y concertación hacen parte del cumplimiento de la presente acción afirmativa. </t>
  </si>
  <si>
    <t>6 Sistema Distrital del Cuidado</t>
  </si>
  <si>
    <t>Proyecto 7770 Compromiso con el envejecimiento activo y una Bogotá cuidadora e incluyente</t>
  </si>
  <si>
    <t xml:space="preserve">Secretaría Distrital de Integración Social </t>
  </si>
  <si>
    <t>Subdirección para la Vejez</t>
  </si>
  <si>
    <t xml:space="preserve">Sonia Tovar
Viviana Cajamarca </t>
  </si>
  <si>
    <t>313 8223056
3195857305</t>
  </si>
  <si>
    <t>stovar@sdis.gov.co
vcajamarca@sdis.gov.co</t>
  </si>
  <si>
    <t xml:space="preserve">Contratar a 10  agentes culturales indígenas dentro del talento humano de la estrategia intercultural de vejez indígena en el marco del servicio social  Centro Día, para fortalecer el envejecimiento activo desde las prácticas culturales y comunitarias de los pueblos indígenas. </t>
  </si>
  <si>
    <t>Número de agentes culturales indígenas contratados</t>
  </si>
  <si>
    <t>Número de agentes culturales  indígenas contratados por el proyecto</t>
  </si>
  <si>
    <t>Durante el primer trimestre del 2021 se mantuvieron contratados diez (10) gestores indígenas.</t>
  </si>
  <si>
    <t>Faltó armonización entre las acciones planteadas desde la Subdirección para la Vejez y las de la Estrategia Intercultural. Se plantea realizar sesiones mixtas virtules-presenciales para el ajuste de los documentos e instrumentos de la Estrategia Intercultural además poner de manifiesto actividades concretas para el cumplimiento de las acciones afirmativas
Se plantea realizar un mapeo y caracterización de las unidades operativas de los Centro Dia
De 250 personas mayores contactadas vía telefonica xx personas mayores no contestaron la comunicación por lo cual se llamo a algún contacto cercano para lo cual se definio un aproximado de 200 personas que participarán en las actividades de implementación de la Estrategia Intercultural
Al realizar el seguimiento  de atención en CPS, con el primer caso no hubo vinculación porque se expresaron aspectos internos del cabildo. En el segundo caso se realizará  seguimiento al caso en abril. Además, se plantea reforzar la orientación general a gestores culturales para la referenciación de casos de personas mayores que puedan requerir atención en los servicios sociales
Orientación de casos por parte de todos los gestores para que las personas interesadas y que cumplan los criterios accedan al servicio social centro Dia</t>
  </si>
  <si>
    <t xml:space="preserve">En el segundo trimestre se cuenta con la contratación efectiva de los 10 agentes culturales, sus objetos contractuales y obligaciones especificas fueron ajustados de acuerdo a lo expresado por las autoridades respecto a que estos correspondan al enfoque diferencial indígena y contengan acciones de fortalecimiento local. 
Con este equipo se ha elaborado un plan de trabajo y un cronograma para avanzar en la implementación de la Estrategia Intercultural, este insumo la cual fue elaborado por parte del equipo de gestores culturales indígenas contratados y los equipos técnicos de la Subdirección para la Vejez. 
Con estos elementos se ha construido en el anexo técnico y estudios previos requeridos, los cuáles se están revisando y ajustando para adelantar la formalización de los recursos que permitan garantizar los insumos. </t>
  </si>
  <si>
    <t xml:space="preserve">La contratación ha sido progresiva y se ha venido gestionando con el equipo administrativo para agilizar el proceso, por eso en el segundo trimestre se reporta un efectividad en cuanto a esta acción afirmativa. </t>
  </si>
  <si>
    <t xml:space="preserve">La contratación de todo el equipo se realizó desde el mes de mayo, sin embargo, a la fecha está en proceso de incumplimiento de contrato de uno de los agentes culturales perteneciente al pueblo Nasa. </t>
  </si>
  <si>
    <t xml:space="preserve">Se encuentra en el proceso de envió de la hoja de vida para cubrir la vacante del compañero que se retira de la estrategia intercultural. </t>
  </si>
  <si>
    <t xml:space="preserve">La contratación de los agentes culturales se realiza de acuerdo al aval entregado por parte del espacio autonomo indígena y las obligaciones contractuales de ellos y ellas fueron concertadas desde el enfoque diferencial, teniendo una mirada desde la necesidad de las comunidades,el trabajo comunitario y la intergeneracionalidad con enfasis en el trabajo con mayores y  mayoras de los Pueblos  indígenas. </t>
  </si>
  <si>
    <t xml:space="preserve">Garantizar los insumos para la implementación de la estrategia intercultural de vejez indígena en el marco del servicio social Centro Dia con el enfoque territorial y diferencial, en concertación con los 14 pueblos del espacio autónomo indígena. </t>
  </si>
  <si>
    <t>Porcentaje de estrategias interculturales con perspectiva  indígena  ajustada e implementada</t>
  </si>
  <si>
    <t>(N° de estrategias interculturales con perspectiva  indígena ajustada e implementada  / N° de estrategias interculturales con perspectiva  indígena propuestas) * 100</t>
  </si>
  <si>
    <t xml:space="preserve">Listar y cotizar con los cabildos los insumos requeridos para la implementación de la Estrategia Intercultural, esto teniendo en cuentas las actividades acordadas por el espacio autónomo, se cuenta con ese documento 
</t>
  </si>
  <si>
    <t xml:space="preserve">
No se concretado la totalidad de la cotización con cuatro cabildos, no obstante, con los 10 cabildos restantes que presentaron sus propuestas se realizó el presupuesto con los insumos propuestos con el costeo de las actividades que se van a realizar</t>
  </si>
  <si>
    <t xml:space="preserve">Se cuenta con un plan de trabajo, un cronograma y el listado de insumos necesarios para implementar la Estrategia Intercultural la cual fue elaborada por parte del equipo de gestores culturales indígenas contratados y los equipos técnicos de la Subdirección para la Vejez, vale decir que se han realizado 5 reuniones de trabajo para estas actividades. Con estos elementos se ha avanzado en el anexo técnico y estudios previos requeridos, los cuáles se están revisando y ajustando para adelantar la formalización de los recursos que permitan garantizar los insumos. </t>
  </si>
  <si>
    <t xml:space="preserve">Elaborar y ajustar el plan de trabajo, cronograma y listado de compras ancestrales ha sido un proceso de vincular información de todos los pueblos del espacio autónomo, esto ha sido todo un reto que va en marcha aunque falta armonizar elementos requeridos para la compra. </t>
  </si>
  <si>
    <t xml:space="preserve">Para llevar a cabo esta acción  afirmativa se elaboró un cronograma de actividades con cada uno de los agentes culturales que hacen parte de la estrategia intercultural. El cronograma se entregó al Espacio Autónomo Indígena para que validaran las actividades y los insumos y poder llevar a cabo las actividades, pero a la fecha no se tiene retroalimentación de las autoridades indígenas. </t>
  </si>
  <si>
    <t>Las respuestas de las autoridades indígenas a las solicitudes de los agentes culturales dificultan el cumplimiento de las acciones afirmativas. 
Se han realizado reuniones con los agentes culturales y se ha solicitado a la coordinadora insistir de la pronta respuesta mediante correos electrónicos y cuando tienen espacios de encuentro con las autoridades.</t>
  </si>
  <si>
    <t xml:space="preserve">El enfoque diferencial se implementa  desde las acciones con los pueblos encaminadas a recoger las necesidades particulares de cada Pueblo Indígena para el desarrollo de actividades con los mayores y mayoras. </t>
  </si>
  <si>
    <t>Garantía para la implementación de medidas de protección integral que tengan en cuenta los derechos diferenciales de los sujetos de protección especial al interior de los pueblos indígenas, concertadas de acuerdo con sus particularidades culturales</t>
  </si>
  <si>
    <t>Revisar y ajustar  los criterios de priorización con el espacio autónomo indígena, para garantizar la entrega del 100% de apoyos económicos a personas mayores de los pueblos indígenas que soliciten y cumplan los criterios.</t>
  </si>
  <si>
    <t>Porcentaje de Personas mayores indígenas vinculadas al servicio de apoyos económicos</t>
  </si>
  <si>
    <t>(N° de Personas Mayores indígenas que reciben apoyos económicos / N° de apoyos económicos disponibles para personas mayores indígenas que cumplan con criterios de ingreso) * 100</t>
  </si>
  <si>
    <t xml:space="preserve">Se cuenta con un ajuste para incluir el enfoque diferencial en los criterios de priorización, el cual se encuentra en revisión y aprobación por la mesa GIS
Del reporte entregado por DADE acrca de la atención a traves del servicio de apoyos económicos se presenta 201 personas mayores indigenas en atención 
</t>
  </si>
  <si>
    <t xml:space="preserve">Para complementar los ejercicios de identificación se plantea la posibilidad de implementar tecnicas adicionales como recorrido territoriales o cartografia social con los equipos territoriales
</t>
  </si>
  <si>
    <t xml:space="preserve">En el segundo trimestre, Se presenta una atención a personas mayores indígenas en los servicios sociales así:
- Apoyos económicos: tipo A, B, D: 202 son recursos de la SDIS y con recursos de los Fondos de Desarrollo Local de la Alcaldía Locales hay 155 tipo C,  en total serían 357 
- Atención:  160 de Apoyos económicos: tipo  B, B Desplazado,  D  y  tipo C:  127 según resultado del cruce de información con SIRBE de la base remitida por E.I.
- Personas mayores con quienes se puede desarrollar procesos de identificación: 1522
Se ha mantenido un diálogo entre los gestores de la Estrategia Intercultural y el servicio de Apoyos Económicos, se han realizado 2 mesas de trabajo (11/06/2021 - 29/06/2021) para avanzar en la socialización de la Resolución 0509 de 2021 evidenciando cumplimiento de la acción afirmativa relacionada con el ajuste de los criterios de priorización a personas mayores de los pueblos indígenas .
Se avanza en la caracterización de personas mayores indígenas identificadas por el equipo de la Estrategia Intercultural se entrega información actualizada para depuración de la base por parte del equipo de estrategia intercultural se cuenta con la inclusión del enfoque diferencial indígena por medio de la Resolución 0509, para iniciar planteamiento de estrategias de identificación y focalización de personas mayores de las comunidades indígenas.
</t>
  </si>
  <si>
    <t>Se han socializado los criterios de ingreso y las particularidades del servicio, sin embargo, se plantea seguir apropiando el ajuste de la Resolución 0509 de 2021 y trabajar con la información que suministre los gestores culturales para la identificación de las personas mayores y su inclusión teniendo en cuenta los criterios de la resolución.</t>
  </si>
  <si>
    <t>En el cuarto trimestre, Se presenta una atención a personas mayores indígenas en los servicios sociales así: Apoyos económicos: 235 personas mayores indígenas que cumplen los criterios en el marco de la Resolución 509 de 2021 donde se prioriza a las personas mayores pertenecientes a los pueblos indígenas.
Actividades Territoriales: 
Se avanza en la caracterización de personas mayores indígenas identificadas por el equipo de la Estrategia Intercultural se entrega información actualizada para depuración de la base por parte del equipo de estrategia intercultural se cuenta con la inclusión del enfoque diferencial indígena por medio de la Resolución 0509, para continuar la programación de estrategias de identificación y focalización de personas mayores de las comunidades indígenas.
Se realiza jornada de caracterización a mayores del Cabildo Wounaan, para realizar proceso de filtrado y continuar con la focalización de los mayores.
Se realizó la socialización a las autoridades y comunidad del pueblo pasto sobre la primera revisión de base de datos de mayores pasto y se concertó fecha para focalización</t>
  </si>
  <si>
    <t xml:space="preserve">Se evidencia que gran parte de las personas mayores remitidas por la Estrategia Intercultural y el Censo de los Cabildo, no son población objeto para el servicio de Apoyo Económicos. Se plantea en conjunto con el equipo de política pública realizar un proceso de cualificación al equipo de estrategia intercultural que permita depurar los listado de manera inicial y favorecer el proceso de focalización.
</t>
  </si>
  <si>
    <t>Desde la Subdirección para la Vejez para el cumplimiento de la acción afirmativa se ha tenido en cuenta la protección integral de lo derechos diferenciales de los pueblos indigenas, por medio de los criterios de priorización para el acceso al servicio social de apoyos economicos.</t>
  </si>
  <si>
    <t xml:space="preserve">1. Camino de gobierno propio y autonomía_x000D_
_x000D_
</t>
  </si>
  <si>
    <t>1.2 Garantizar la construcción de mecanismos de coordinación entre el sistema de justicia propia de los pueblos indígenas y el sistema de justicia ordinaria; de tal manera que se garantice, proteja, restituya y restablezca el derecho al ejercicio pleno de</t>
  </si>
  <si>
    <t>Generar mecanismos de articulación y coordinación con la jurisdicción especial indígena, que posibiliten la atención de niños, niñas y adolescentes víctimas de violencias sexuales con pertenencia étnica indígena, así como de personas víctimas de violencia intrafamiliar de conformidad con el bloque de constitucionalidad.</t>
  </si>
  <si>
    <t>diferencial y de género</t>
  </si>
  <si>
    <t>Número  de mecanismos de articulación y coordinación con la jurisdicción especial indígena, que posibiliten la atención de niños, niñas y adolescentes victimas de violencias sexuales con pertenencia étnica indígena, así como de personas victimas de violencia intrafamiliar de conformidad con el bloque de constitucionalidad.</t>
  </si>
  <si>
    <t>Sumatoria de mecanismos de articulación y coordinación con la jurisdicción especial indígena, que posibiliten la atención de niños, niñas y adolescentes victimas de violencias sexuales con pertenencia étnica indígena, así como de personas victimas de violencia intrafamiliar de conformidad con el bloque de constitucionalidad.</t>
  </si>
  <si>
    <t>Sin linea base</t>
  </si>
  <si>
    <t>5"%</t>
  </si>
  <si>
    <t>Concertación de la acción relacionada con la definicion de mecanismos de articulación interjurisdiccional</t>
  </si>
  <si>
    <t>El primer mecanismo es una articulación y coordinación con las autoridades indígenas y las Comisarias de familia en términos interjurisdiccionales, en donde se identifican los cabildos indígenas, sus formas organizativas y Autoridades propias para el abordaje de la violencia intrafamiliar y las violencias sexuales; relacionando las acciones que desde los 14 cabildos indígenas y desde las Comisarias de familia se adelantan en justicia para la atención, protección, restauración y restablecimiento de los derechos de los  niños, niñas y adolescentes víctimas de violencias sexuales, así como de personas víctimas de violencia intrafamiliar con pertenencia étnica indígena.</t>
  </si>
  <si>
    <t>Se adelantaron dos reuniones con las Autoridades indígenas con el fin de avanzar en la definición del plan de trabajo para el cumplimiento de las actividades concertadas , pero aunque la convocatoria fue enviada en los tiempos requeridos y en la fecha propuesta por los pueblos indígenas, las Autoridades indigenas decidieron que al no contar con el quorum se debia posponer. El equipo de enfoque diferencial de la Dirección poblacional reprogramará la reunión con la Gobernadora Yanacona a cargo de la Secretaría Técnica del Consejo Consultivo Indígena.</t>
  </si>
  <si>
    <t>Se adelantaron dos reuniones con las Autoridades indígenas con el fin de avanzar en la definición del plan de trabajo para el cumplimiento de las actividades concertadas , pero aunque la convocatoria fue enviada en los tiempos requeridos y en la fecha propuesta por los pueblos indígenas, las Autoridades indígenas decidieron que al no contar con el quorum se debía posponer. El equipo de enfoque diferencial de la Dirección poblacional reprogramará la reunión con la Gobernadora Yanacona a cargo de la Secretaría Técnica del Consejo Consultivo Indígena.</t>
  </si>
  <si>
    <t>Plataforma institucional para la seguridad y justicia</t>
  </si>
  <si>
    <t>Fortalecer el 100% de las Comisarías de Familia en su estructura organizacional y su capacidad
operativa. humana y tecnológica. para garantizar a las víctimas de violencia intrafamiliar el oportuno acceso a la justicia y
la garantía integral de sus derechos..</t>
  </si>
  <si>
    <t>Implementar un plan de acción para el fortalecimiento de las Comisarias de Familia en
la atención integral para el acceso a la justicia y la garantía de derechos frente a la violencia intrafamiliar.</t>
  </si>
  <si>
    <t>Subdirección para la Familia</t>
  </si>
  <si>
    <t>Omaira Orduz
Luz Myriam Rincon</t>
  </si>
  <si>
    <t xml:space="preserve">3168758190
</t>
  </si>
  <si>
    <t xml:space="preserve">rorduz@sdis.gov.co
lrinconl@sdis.gov.co
</t>
  </si>
  <si>
    <t xml:space="preserve">Creación de una ruta de atención a las víctimas de violencia intrafamiliar y niñas, niños y adolescentes víctimas de violencia sexual pertenecientes a los pueblos indígenas, recepecionados por las Comisarias de familia que contemple articulación con la justicia propia en el marco del bloque de constitucionalidad.  </t>
  </si>
  <si>
    <t>Porcentaje de avance de documento con la ruta de atención a las víctimas de violencia intrafamiliar y niños, niñas y adolescentes victimas de violencia sexual pertenecientes a los pueblos indígenas, recepcionados por las Comisarias de Familia, en articulación con la justicia propia, construido y socializado con Comisarias de familia y Autoridades indígenas.</t>
  </si>
  <si>
    <t>Porcentaje de avance en la formulación y socialización del documento con la  ruta de atención a las víctimas de violencia intrafamiliar y niños, niñas y adolescentes victimas de violencia sexual pertenecientes a los pueblos indígenas, recepcionados por las Comisarias de Familia /avance programado  en la formulación y socialización del documento con la  ruta de atención  a las víctimas de violencia intrafamiliar y niños, niñas y adolescentes victimas de violencia sexual pertenecientes a los pueblos indígenas, recepcionados por las Comisarias de Familia 100%</t>
  </si>
  <si>
    <t>Concertación de la acción relacionada con la construcción de ruta de atención diferencial de violencia intrafamiliar</t>
  </si>
  <si>
    <t>Se adelantaron dos reuniones con las Autoridades indígenas para avanzar en la definición del plan de trabajo para el cumplimiento de las actividades concertadas desde el componente de justicia. No obstante, no se logró avanzar dado que no se conto con el quorum requerido.</t>
  </si>
  <si>
    <t>Si bien la convocatoria fue enviada en los tiempos requeridos y en la fecha propuesta por los pueblos indígenas, no se contó con el quorum de Autoridades para poder llevarla a cabo. El equipo de enfoque diferencial de la Dirección poblacional reprogramará la reunión con la Gobernadora Yanacona a cargo de la Secretaría Técnica del Consejo Consultivo Indígena.</t>
  </si>
  <si>
    <t>5. Camino de economía indígena</t>
  </si>
  <si>
    <t>Apoyo técnico y financiero para implementar y fomentar las actividades productivas y económicas tradicionales y contemporáneas, propias de los pueblos indígenas a través de la creación y fortalecimiento de famiempresas, microempresas, empresas asociativas y otras formas comunitarias de producción.</t>
  </si>
  <si>
    <t>Revisar y ajustar  los criterios de priorización con el espacio autónomo indígena, para garantizar la atención del 100% de  cuidadores y cuidadoras de personas con discapacidad de los pueblos indígenas.</t>
  </si>
  <si>
    <t>Mesas de trabajo espacio autónomo indígena - Criterios estrategia territorial</t>
  </si>
  <si>
    <t>Sumatoria de mesas de trabajo realizadas con el espacio autónomo indígena para garantizar la atención del 100% de  cuidadores y cuidadoras de personas con discapacidad de los pueblos indígenas.</t>
  </si>
  <si>
    <t>Se formularon las fichas técnicas de las modalidades de atención del Proyecto 7771, en las cuales se incorporaron los criterios de priorización, con aspectos relacionados con el enfoque étnico, de acuerdo con las directrices de la SDIS y teniendo en cuenta los aportes y observaciones efectuadas por la población Indígena, con el fin de garantizar y priorizar la atención de cuidadores y cuidadoras de personas con discapacidad de los pueblos indígenas.</t>
  </si>
  <si>
    <t>Dar a conocer los criterios de priorización establecidos por la SDIS a la comunidad indigena, para adelantar y articular esta y las demás acciones concertadas. La solución estará dada en lograr programar la primer mesa técnica, en el corto plazo, que permita dar cumplimiento a las acciones concertadas.</t>
  </si>
  <si>
    <t xml:space="preserve">Con el fin de dar a conocer los criterios de priorización establecidos con la SDIS a la comunidad indígena, para adelantar las acciones concertadas, se agendaron tres reuniones así: dos de trabajo preparatorias los días 8 y 28 de junio de 2021, esta última se pospuso ya que no hubo quórum. Una mesa técnica, realizada el 21 de junio de la presente vigencia, aquí se trabajaron junto con la estrategia Territorial, los criterios de caracterización de PcD Cuidadoras-es. </t>
  </si>
  <si>
    <t>Continuar las mesas de trabajo, para avanzar en los criterios de priorización, concertados con la comunidad indígena en cumplimiento al articulo 66 del Plan de Desarrollo Distrital 2020-2024.</t>
  </si>
  <si>
    <t>Sistema Distrital de Cuidado</t>
  </si>
  <si>
    <t>Implementar una (1) estrategia territorial para cuidadores y cuidadoras de personas con discapacidad,  que contribuya al reconocimiento socioeconómico y redistribución de roles en el marco del Sistema Distrital de Cuidado.</t>
  </si>
  <si>
    <t>7771 Fortalecimiento de las oportunidades de inclusión de las personas con discapacidad y sus cuidadores-as en Bogotá</t>
  </si>
  <si>
    <t>Proyecto de Discapacidad</t>
  </si>
  <si>
    <t>Nathalie Ariza Castellanos</t>
  </si>
  <si>
    <t>jarizac@sdis.gov.co</t>
  </si>
  <si>
    <t xml:space="preserve">Vincular a un gestor territorial indígena en el marco del proyecto 7771, en preferencia cuidador-a de persona con discapacidad. </t>
  </si>
  <si>
    <t>Trabajo decente y crecimiento económico</t>
  </si>
  <si>
    <t>Vinculación gestor territorial indígena</t>
  </si>
  <si>
    <t>Número de personas indígenas contratadas como gestores territoriales por cada vigencia</t>
  </si>
  <si>
    <t>Se adelantó la solicitud de hojas de vida, que cumplan con el perfil para la contratación de un gestor territorial indigena con discapacidad o cuidador-a, las cuales se encuentran en proceso de validación por el proyecto 7771, de acuerdo con los procedimientos establecidos por la entidad .</t>
  </si>
  <si>
    <t xml:space="preserve">No se cuenta con una base de datos de personas con discapacidad o cuidadores-as indigenas que cumpla con el perfil establecido por el proyecto que permita agilizar los procesos de contratación para el cargo concertado.  </t>
  </si>
  <si>
    <t>Se gestionó y realizó el seguimiento, para la legalización del contrato de la señora Yesmin Eliza Yalanda Yalanda, en el cargo de auxiliar de enfermería del Centro Integral de Protección Hogar Renacer, quien fue avalado por los representantes de los Pueblos Indígenas, quien inició la prestación de los servicios, el día 3 de mayo de 2021.</t>
  </si>
  <si>
    <t>A pesar de la dificultad de no contar con una base de datos de personas con discapacidad o cuidadores-as perteneciente a los pueblos indígenas que cumpla con el perfil establecido por el proyecto, que permita agilizar los procesos de contratación para el cargo concertado; se sumaron esfuerzos por parte del proyecto 7771, ajustando a la modalidad de contratación y la necesidad del cargo en uno de los centros de servicios que tiene el proyecto para la atención de la población con alguna discapacidad.</t>
  </si>
  <si>
    <t xml:space="preserve">Revisar y ajustar una ruta de atención diferencial a personas con discapacidad, pertenecientes a los pueblos indígenas,  para garantizar el 100% de su atención, en concertación con el espacio autónomo indígena. </t>
  </si>
  <si>
    <t>Ruta de atención diferencial a personas con discapacidad, pertenecientes a los pueblos indígenas</t>
  </si>
  <si>
    <t>Avance porcentual en la definición, ajuste y seguimiento de la ruta diferencial / Programación porcentual de avance * 100%</t>
  </si>
  <si>
    <t>Se realizaron tres reuniones (2 virtuales y 1 presencial) con el fin de revisar la ruta de atención diferencial  entre el proyecto 7771 de la SDIS y el espacio autónomo indígena y recoger aportes y  elementos para el diseño de la ficha de caracterización del registro de cuidadores y cuidadoras de personas con discapacidad pertenecientes a los pueblos indígenas</t>
  </si>
  <si>
    <t>Se evidencia resistencia por parte de algunos integrantes de las mesas de trabajo para el diseño de la ruta. Sin embargo, desde la SDIS existe la disposición y compromiso por trabajar articuladamente,  labor que se mantendrá en las mesas de trabajo del segundo trimestre de la presente vigencia.</t>
  </si>
  <si>
    <t>Se socializa el ajuste a la ruta de atención diferencial a personas con discapacidad, pertenecientes a los pueblos indígenas, a través del anexo técnico de la resolución 0509 del 20 de abril de 2021 de la SDIS, en el sentido de ajustar los criterios de priorización, para el ingreso de personas con discapacidad con estas dos condiciones a cualquiera de los servicios del proyecto 7771 de Discapacidad.</t>
  </si>
  <si>
    <t>Es importante tener en cuenta las dificultades que se tenía con la resolución 825 de 2018, para el ingreso de la ruta de atención diferencial a personas con discapacidad, pertenecientes a los pueblos indígenas, para garantizar el 100% de su atención, sin embargo con la expedición de la resolución 0509 del 20 de abril de 2021 de la SDIS, en el trabajo de ajustar el anexo técnico, se ha logrado estos avances y se han dado a conocer a los pueblos étnicos indígenas y se manifiesta la continuidad de seguir trabajando, para lograr erradicar la discriminación en cualquiera de los sentidos.</t>
  </si>
  <si>
    <t>Incrementar en 30% la atención de las personas  con discapacidad en Bogotá, mediante procesos de articulación intersectorial, con mayor capacidad de respuesta integral teniendo en cuenta el contexto social e implementar el registro distrital de cuidadoras y cuidadores de personas con discapacidad, garantizando así el cumplimiento del Art 10 del acuerdo distrital 710 de 2018.</t>
  </si>
  <si>
    <t xml:space="preserve">Garantizar la Inclusión en el entorno productivo y educativo de las personas con discapacidad, cuidadores-ras pertenecientes a los pueblos indígenas, teniendo encuenta el enfoque diferencial indígena y en concertación con el espacio autónomo indígena </t>
  </si>
  <si>
    <t>Inclusión en entornos productivo y educativo</t>
  </si>
  <si>
    <t>Número de personas con discapacidad y cuidadores-as de grupos indígenas incluidas / Número de personas con discapacidad y cuidadores-as de grupos indígenas programadas para inclusión * 100%</t>
  </si>
  <si>
    <t xml:space="preserve">Desde la Estrategia de Fortalecimiento a la Inclusión del Proyecto 7771 de la SDIS, se ha logrado avanzar de manera significativa en la inclusión en los entornos educativo y productivo de personas con discapacidad, sin embargo, no se tiene registro de la inclusión a los entornos mencionados de persona con discapacidad o cuidador-a perteneciente a pueblos indígena, para el periodo de reporte. Sin embargo la SDIS, se esta prestando atención a dos personas indígenas con discapacidad, en el servicio Centros Crecer de Usme y Ciudad Bolívar, quienes pueden ser posibles candidatos para su inclusión educativa, teniendo en cuenta la valoración interdisciplinaria que se realice y el fortalecimieto de sus competencias para dicha inclusión  </t>
  </si>
  <si>
    <t xml:space="preserve">La dificultad radica en las restricciones adoptadas en el ámbito nacional y distrital a las empresas de los sectores público privado, derivadas por la emergencia - Covid-19, lo cual ha afectado sustancialmente lograr la vinculación de población con discapacidad en diferentes entornos. Desde el proyecto 7771 se sigue realizando procesos de gestión y articulación para avanzar en está acción, no sólo para la población con discapacidad perteneciente a pueblos indigenas, sino para la población con discapacidad más vulnerable del Distrito Capital </t>
  </si>
  <si>
    <t>Se programaron dos reuniones, los días 8 y 28 de junio de 2021, en los que solo asistieron a la primera y la última se pospuso para el mes de julio de 2021, debido a la falta de quórum; con el objetivo de avanzar en la acción concertada con los grupos de los pueblos indígenas, para dar cumplimiento al indicador de Inclusión en entornos productivo y educativo de las personas con discapacidad, cuidadores-ras pertenecientes a los pueblos indígenas, teniendo en cuenta el enfoque diferencial indígena y en concertación con el espacio autónomo indígena.</t>
  </si>
  <si>
    <t>Se presentaron dificultades para la programación de agendas, que permitan avanzar en la acción concertada en el entorno productivo y educativo de las personas con discapacidad, cuidadores-ras pertenecientes a los pueblos indígenas, a su vez, la emergencia sanitaria del - Covid-19, ha afectado sustancialmente lograr la vinculación de población con discapacidad en diferentes entornos. Sin embargo, la SDIS desde el proyecto 7771, continúa realizando procesos de gestión y articulación con el sector privado y público, para avanzar en esta acción, donde ya se tiene programada una reunión para el 12 de julio de 2021.</t>
  </si>
  <si>
    <t xml:space="preserve">Incrementar en 40% los procesos de inclusión educativa y productiva de las personas con discapacidad, sus cuidadores y cuidadoras. </t>
  </si>
  <si>
    <t>Definición de estrategias de capacitación y formación para la inserción laboral y el óptimo desarrollo de las dinámicas productivas, partiendo de las características socioculturales de los pueblos indígenas.</t>
  </si>
  <si>
    <t xml:space="preserve">Conformar una ruta de trabajo entre la SDIS Y el espacio autónomo indígena para aportar a ficha de caracterización del registro de cuidadores y cuidadoras de personas con discapacidad pertenecientes a los pueblos indígenas. </t>
  </si>
  <si>
    <t>Número de Mesas de trabajo realizadas con el espacio autónomo indígena para aportar a ficha de caracterización del registro de cuidadores y cuidadoras de personas con discapacidad.</t>
  </si>
  <si>
    <t>Sumatoria de mesas de trabajo realizadas con el espacio autónomo indígena para aportar a ficha de caracterización del registro de cuidadores y cuidadoras de personas con discapacidad.</t>
  </si>
  <si>
    <t>Se adelantaron tres reuniones (2 virtuales y 1 presencial) con el fin de revisar la ruta de trabajo entre el proyecto 7771 de la SDIS y el espacio autónomo indígena y recoger aportes y elementos para el diseño de la ficha de caracterización del registro de cuidadores y cuidadoras de personas con discapacidad pertenecientes a los pueblos indígenas</t>
  </si>
  <si>
    <t xml:space="preserve">Se requiere agilizar el proceso de diseño de la ficha de caracterización del registro de cuidadores y cuidadoras de personas con discapacidad para que ser presentada y retroalimentada por la comunidad indígena.                                                                                                                                                   </t>
  </si>
  <si>
    <t>No aplica</t>
  </si>
  <si>
    <t xml:space="preserve">Garantizar la vinculación de cuatro personas idóneas de los pueblos indígenas, que contribuya al fortalecimiento de los procesos sociales y territoriales, de acuerdo con la identidad cultural y la cosmovisión, con el fin de lograr un enfoque diferencial y sensibilización  para la atención de la Población Indígena.
</t>
  </si>
  <si>
    <t>Territorial, diferencial-poblacional</t>
  </si>
  <si>
    <t>Personas indígenas vinculadas en la Dirección Territorial</t>
  </si>
  <si>
    <t># de personas indígenas vinculadas en la Dirección Territorial</t>
  </si>
  <si>
    <t>1 persona indígena contratada en la Dirección Territorial de octubre a diciembre de 2020</t>
  </si>
  <si>
    <t xml:space="preserve">En la vigencia 2020 se contrató un referente indígena en el proyecto 7735 de la DT bajo el contrato 11633 - 2020 con fecha de inicio 28/08/20 con un plazo de 5  meses, por tanto la fecha fin fue el 27/01/21, por un valor total de $25.840.000.  </t>
  </si>
  <si>
    <t>1. A nivel interno armonización del plan de desarrollo.
2. Cambio sistema de información presupuesta a nivel Distrital.
3. Entrega completa y oprtuna de los documentos requeridos para la contratación.</t>
  </si>
  <si>
    <t>En la vigencia 2020 se contrato un referente indigena en el proyecto 7735 de la D T bajo el contrato 11633 - 2020 con fecha de inicio 28/08/20 con un plazo de 5  meses, por tanto la fecha fin es 27/01/21 por valor totoal de $25.840.000. 
NOTA: 1. Los recursos se presupuestaron en 2020 y se reservó parte para pago y ejecición física 2021. 2. Para la ejecución financiera se toma el valor presupuestado en 2020 por $25.840.000. 3. Para 2021 hay un presupuesto programado por valor $129.340.000 se proyecta ejecutar en el segundo trimestre. 4. Los procesos contractuales iniciaron en febrero de 2021 para los dos bachilleres agentes etnocomunitarios  con números de procesos 273072 y 273095; una profesional agente etnosocial ici con número de proceso 273155. De otra parte la profesional agente etnica territorial fue seleccionada el 11/02/21 pero desistio del proceso de contratación, por lo anterior estamos a la espera de una nueva hoja vida.</t>
  </si>
  <si>
    <t>1. A nivel interno armonización del plan de desarrollo.
2. Cambio sistema de información presupuesta a nivel Distrital.
3. Entrega completa y oprtuna de los documentos requeridos para la contratación, así como el desistimiento de una de las personas postuladas por el Consejo Consultivo y de Concertación para los Pueblos Indígenas y seleccionada de forma conjunta entidad-autoridades.</t>
  </si>
  <si>
    <t>En el 2° trimestre de la vigencia 2021 se contrató a cuatro (4) personas indígenas en la Dirección Territorial, así:
Una profesional indígena en el proyecto 7749 contrato 4662 - 2021, fecha de inicio 15/04/21, plazo de 10  meses, fecha fin 14/02/22, por valor total de $45.630.000. 
Un profesional indígena en el proyecto 7735, contrato 7104-2021, fecha inicio 01/06/21, plazo de 9 meses, valor total 47.907.360.
Una agente etnocomunitaria indígena proyecto 7768, contrato 4830-2021, fecha inicio 19/04/21, plazo 9 meses, valor total 16.450.000
Un agente comunitario indígena proyecto 7768, contrato 3928-2021, fecha inicio 8/04/21, plazo 9 meses, valor total 16.450.000
NOTAS: 1). Los procesos contractuales iniciaron en febrero de 2021, así: los dos bachilleres agentes etnocomunitarios  con números de procesos 273072 y 273095; una profesional agente etnosocial ICI con número de proceso 273155. De otra parte, la profesional agente étnica territorial fue seleccionada el 11/02/21, pero desistió del proceso de contratación por motivos de fuerza mayor ajenos a la entidad, lo cual implicó una dilación en el proceso de selección y contratación de este cupo</t>
  </si>
  <si>
    <t>Frente a esta acción afirmativa, las dificultades radican en los tiempos requeridos para la gestión de los contratos, dado que en repetidas ocasiones los futuros contratistas entregan la documentación incompleta o de forma no idónea, por lo cual debe ser subsanada, aumentando los tiempos de gestión. Adicionalmente, se presentan dificultades para la ejecución presupuestal en los tiempos previstos, ya que en ocasiones los contratistas no entregan ni cargan los informes de ejecución contractual a tiempo, de forma que la entidad no puede proceder con el pago de honorarios hasta que el contratista aporte los requisitos de ley. Por último, cabe señalar que la contratación del profesional "Agente Étnico Territorial" en el proyecto 7735 se vio retrasada, toda vez que la profesional inicialmente postulada por el Consejo Consultivo y de Concertación para los Pueblos Indígenas, fue seleccionada el 11/02/21, pero desistió del proceso de contratación por motivos de fuerza mayor ajenos a la entidad, lo cual implicó una dilación en el proceso de selección y contratación de este cupo. El aval para la nueva hoja de vida a contratar (Alexis Sigindioy) fue recibida por la entidad el 3/05/21, a partir de lo cual inició el proceso de gestión contractual y se generó contrato a partir del 1/06/21.</t>
  </si>
  <si>
    <t>Varios programas</t>
  </si>
  <si>
    <t>Varias metas (15,63,545)</t>
  </si>
  <si>
    <t>Varios proyectos (7735, 7749, 7768)</t>
  </si>
  <si>
    <t>Dirección Territorial</t>
  </si>
  <si>
    <t>Miguel Ángel Barriga Talero
Irina Flórez Ruiz</t>
  </si>
  <si>
    <t>3134338407
3138943606</t>
  </si>
  <si>
    <t>mbarriga@sdis.gov.co
iflorez@sdis.gov.co</t>
  </si>
  <si>
    <t>Atender al 100% de las personas indígenas que se encuentren en situación de emergencia social y de vulnerabilidad inminente a través del servicio "Enlace Social".</t>
  </si>
  <si>
    <t>Fin de la pobreza</t>
  </si>
  <si>
    <t>Territorial, diferencial-poblacional y de género</t>
  </si>
  <si>
    <t>Porcentaje de personas indígenas  en situación de emergencia social y de vulnerabilidad inminente atendidas a través del servicio "Enlace Social"</t>
  </si>
  <si>
    <t>(Número de personas indígenas en situación de emergencia social y de vulnerabilidad inminente atendidas a través del servicio Enlace Social / Número de personas indígenas que cumplan los criterios técnicos  de  emergencia social y vulnerabilidad inminente requeridos para el servicio Enlace Social) * 100</t>
  </si>
  <si>
    <t>623 personas indígenas atendidas por enlace social, línea base periodo enero 2017 -  a abril del 2020</t>
  </si>
  <si>
    <t xml:space="preserve">El equipo de prestación del Servicio Enlace Social ha atendido a las personas de los pueblos indígenas identificadas en emergencia social.
Noviembre: 10 personas en Atención Emergencia Social Bono de Apoyo Alimentario y 1 por Atención Emergencia Social Suministros. 
Diciembre: 35 personas en Atención Emergencia Social Bono de Apoyo Alimentario, 3 por Atención Emergencia Social Suministros.  y 1 persona en Atención Emergencia Social por Servicio Funerario. 
Total trimestre: 49 Personas Atendidas
</t>
  </si>
  <si>
    <t>al periodo de reporte no se encuentra dificultad en el desarrollo de la atención</t>
  </si>
  <si>
    <t xml:space="preserve">El equipo de prestación del Servicio Enlace Social ha atendido a las personas de los pueblos indígenas identificadas en emergencia social. Enero: 51 personas en Atención Emergencia Social Bono de Apoyo Alimentario y 1 por Atención Emergencia Social Suministros. 
Febrero: 24 personas en Atención Emergencia Social Bono de Apoyo Alimentario, 1 persona en Atención Emergencia Social por Servicio Funerario y 1 por Atención Emergencia Social Suministros. 
Marzo: 3 personas en Atención Emergencia Social Bono de Apoyo Alimentario y 1 persona en Atención Emergencia Social por Servicio Funerario. 
Total trimestre: 84 Personas Atendidas. </t>
  </si>
  <si>
    <t xml:space="preserve">Una situación recurrente es que las personas y familias de pueblos indígenas, en particular aquellas pertenecientes a la etnia Embera, no se presentan a las citas y a los espacios de atención, por lo que ha sido necesario abrir agenda de atención en más de dos y tres ocasiones, para realizar la atención efectiva, lo que se repite en las acciones de seguimiento y acompañamiento. </t>
  </si>
  <si>
    <r>
      <t xml:space="preserve">Para el periodo del segundo trimestre del 2021 (abril-junio) el servicio de Respuesta Social (antes "Enlace Social") realizó atención a 75 personas únicas con pertenencia indígena, así: 
Entrega de Bonos canjeables por alimentos: 68 Personas Únicas Atendidas
Auxilio Funerario: 4 atenciones  
Alojamiento transitorio: 3 Personas Únicas Atendidas 
Fuente: SIRBE, reporte DADE corte 30 junio de 2021.
NOTAS: 1). Frente al cálculo del % de ejecución presupuestal, es necesario señalar que el servicio de Respuesta Social atiende </t>
    </r>
    <r>
      <rPr>
        <i/>
        <sz val="11"/>
        <color theme="1"/>
        <rFont val="Arial"/>
        <family val="2"/>
      </rPr>
      <t>por demanda</t>
    </r>
    <r>
      <rPr>
        <sz val="11"/>
        <color theme="1"/>
        <rFont val="Arial"/>
        <family val="2"/>
      </rPr>
      <t xml:space="preserve">. En este sentido, y teniendo en cuenta el contexto de salud pública por COVID19 que también ha aumentado las demandas en el ámbito social, la demanda de atenciones para este servicio ha sido mayor que en vigencias pasadas, sobre las cuales se proyectó el presupuesto a ejecutar en el cuatrienio 2020-2024. </t>
    </r>
  </si>
  <si>
    <t xml:space="preserve">6. Sistema Distrital del Cuidado </t>
  </si>
  <si>
    <t xml:space="preserve">7749 Estrategia de Territorios Cuidadores </t>
  </si>
  <si>
    <t>8. Camino hacia la soberanía y la seguridad alimentaria</t>
  </si>
  <si>
    <t>8.4 Diseño e implementación de programas y proyectos que garanticen el acceso a los alimentos para los pueblos indígenas con mayor grado de fragilidad y vulnerabilidad social, bajo un enfoque diferencial.</t>
  </si>
  <si>
    <t xml:space="preserve">Entregar el 100% apoyos alimentarios,  programados en la Complementación Alimentaria Canasta Basica Indígena  a familias en condición de pobreza y pobreza extrema. </t>
  </si>
  <si>
    <t>Hambre cero</t>
  </si>
  <si>
    <t>Derechos Humanos, Enfoque Diferencial</t>
  </si>
  <si>
    <t xml:space="preserve">porcentaje de personas indígenas  atendidas mediante apoyos alimentarios a través de Canasta Básica Indígena a familias en condición de pobreza y pobreza extrema  </t>
  </si>
  <si>
    <t>(Número  de personas indígenas atendidas mediante apoyos alimentarios a través de Canasta Básica Indígena a familias en condición de pobreza y pobreza extrema  /Número  de personas indígenas que cumplen con los requisitos para ser atendidos a traves de Canasta Básica indígena a familias en condición de pobreza ypobreza extrema *100</t>
  </si>
  <si>
    <t>3015 personas atendidas en el 2019</t>
  </si>
  <si>
    <t xml:space="preserve">En el periodo reportado los cabildos indígenas se encuentran con contratacion vigente para la entrega de canasta alimentaria por lo cual se realizó la entrega del 100% de los apoyos alimentarios programados para esta modalidad. Con corte a 31/03/2021 se atendieron un total de 2808 personas de los 5 cabildos indigenas asi: 1532 mujeres y 1276 hombres. </t>
  </si>
  <si>
    <t xml:space="preserve">No se han presentado inconvenientes para la operación del servicio </t>
  </si>
  <si>
    <t>En el periodo reportado los cabildos indígenas cuentan con contratación vigente para la entrega de canasta alimentaria con los 5 cabildos con un total mensual de 852 canasta básicas indígenas así: Muisca Bosa 153, Muisca Suba 210, Ambika Pijao 243, Inga 121, Kichwa 125.  Adicional a ellos es importante resaltar que se elaboró un cronograma de trabajo para la revisión del próximo anexo técnico de canasta indígena de forma mancomunada con los profesionales y lideres de los cabildos indígenas. En el periodo del 01/04/2021 al 27/06/2021 se contó con 243 canastas entregadas en abril y 852 en mayo y junio 2021. Se atendieron un total de 2839 personas de los 5 cabildos indígenas así: 1531 mujeres y 1308 hombres.</t>
  </si>
  <si>
    <t>Debido a los trámites de formalización del contrato interadministrativo con algunos de los cabildos, solo el cabildo de Usme logró efectuar entrega de la canasta en el mes de abril 2021; los demás cabildos comenzaron operación del contrato a partir de mayo 2021. Se viene avanzando en mesas de concertación del anexo técnico para contar con los insumos para nuevo previos para el proceso de contratación en noviembre 2021.</t>
  </si>
  <si>
    <t xml:space="preserve">Sistema Distrital del Cuidado </t>
  </si>
  <si>
    <t>7745: Compromiso por una alimentacion integral en Bogotá</t>
  </si>
  <si>
    <t>Dirección de Nutrición y Abastecimiento</t>
  </si>
  <si>
    <t>Boris Alexander Flomin de Leon
Sandra Milena Yopasa</t>
  </si>
  <si>
    <t>3279797 ext 70000</t>
  </si>
  <si>
    <t>bflomin@sdis.gov.co
syopasa@sdis.gov.co</t>
  </si>
  <si>
    <t>Entregar el 100% de los apoyos alimentarios a través de bonos canjeables a las familias  indígena vulnerables en Bogotá en el marco del dialogo con el espacio autónomo indígena</t>
  </si>
  <si>
    <t xml:space="preserve">Porcentaje  de personas indígenas  atendidas  con apoyos alimentarios entregados a través de Bonos canjeables por alimentos </t>
  </si>
  <si>
    <t>(Nümero de personas indígenas atendidas mediante  apoyos alimentarios entregados a través de Bonos canjeables por alimentos /Nümero de personas indígenas programas para ser atendidas  con apoyos alimentarios entregados a través de Bonos canjeables por alimentos*100</t>
  </si>
  <si>
    <t>746 personas atendidas con bonos del proyecto en el 2019</t>
  </si>
  <si>
    <t>De acuerdo al periodo reportado el proyecto 7745 en su modalidad bono canjeable por alimento, con corte a 30/03/2021 cuenta con 1155 personas indigenas atendidas asi, 372 hombres y 783 mujeres.</t>
  </si>
  <si>
    <t xml:space="preserve">Se presentan restricciones para el ingreso de familias indigenas a la modalidad de bonos ya que uno de los criterios esta definido por puntaje sisben, dadala situacion la SDIS se encuentra en modificacion de la resolución 0825/2018 para permitir el ingreso de las familias y personas en condicion de vulnerabilidad. </t>
  </si>
  <si>
    <t>En relación a los alcances de la acción se lleva a cabo una reunión el día 8-06-2021 con las autoridades indígenas donde se realiza seguimiento al envió de bases de datos de los pueblos, en aras de que estas se cruzaran con la Dirección de Análisis y Diseño Estratégico-DADE para la identificación de familias que ya vinculadas a los servicios de la SDIS y de esta manera empezar la priorización y focalización de aquellas en estado de vulnerabilidad. En el periodo del 01/04/2021 al 27/06/2021 el proyecto 7745 en su modalidad bonos canjeables por alimentos, contó con 877 personas indígenas atendidas así, 343 hombres y 534 mujeres.</t>
  </si>
  <si>
    <t>Se presentan restricciones para el ingreso de familias indígenas a la modalidad de bonos ya que uno de los criterios esta definido por puntaje Sisbén. Como alternativa la SDIS genera la resolución 0509/2021 para permitir el ingreso de las familias y personas en condición de vulnerabilidad, atendiendo a otros criterios de focalización complementarios y no solamente SISBEN. Por tanto, se habilita el certificado emitido por la autoridad tradicional indígena para el registro en el aplicativo focalización.</t>
  </si>
  <si>
    <t>Capacitar 584 hogares en educación nutricional y fortalecimiento de usos y costumbres desde el componente social, por medio de acciones y/o actividades ejecutadas desde el equipo social y nutricional del Cabildo Indígena</t>
  </si>
  <si>
    <t>Salud y bienestar</t>
  </si>
  <si>
    <t>Número de hogares  participantes de la Complementación alimentaria Canasta Básica Indígena, orientados en educación nutricional y/o fortalecimiento en usos y costumbres.</t>
  </si>
  <si>
    <t>Sumatoria  de hogares  participantes de la Complementación alimentaria Canasta Básica Indígena, orientados en educación nutricional y/o fortalecimiento en usos y costumbres.</t>
  </si>
  <si>
    <t>sin linea Base</t>
  </si>
  <si>
    <t xml:space="preserve">Para el periodo reportado se cuenta con un registro de 150 familias registradas en cupos pertenecientes a la modalidad de canasta basica indigena (Cabildo Muisca de Suba) que cuentan con educación nutricional en marzo 2021. </t>
  </si>
  <si>
    <t xml:space="preserve">Se presentan algunas dificultades al momento del registro de cursos con el sistema de registro de beneficiarios SIRBE. </t>
  </si>
  <si>
    <t>Para el periodo reportado se cuenta con un registro de 120 familias de la modalidad de canasta básica indígena del Cabildo Muisca de Suba que cuentan con educación nutricional entre abril y junio 27 de 2021. 44 hombres y 76 mujeres.
Se aclara que el presupuesto total de este indicador está asociado al total del presupuesto de canastas indígenas</t>
  </si>
  <si>
    <t>Se presentan algunas dificultades al momento del registro de cursos con el sistema de registro de beneficiarios SIRBE, teniendo en cuenta que hasta final de mes se registra esta información, por lo cual no aparecen reportados otros cabildos indígenas.</t>
  </si>
  <si>
    <t xml:space="preserve">Garantizar la vinculación del 100% de jóvenes Indígenas que hagan parte del modelo pedagógico del IDIPRON, que cumplan con el perfil requerido en los convenios que se encuentren activos, teniendo en cuenta el enfoque diferencial indígena. </t>
  </si>
  <si>
    <t>Poblacional - diferencial</t>
  </si>
  <si>
    <t>Porcentaje de vinculación de jóvenes indigenas a los convenios Activos gestionados por IDIPRON</t>
  </si>
  <si>
    <t>((Número de jóvenes  indigenas  del Idipron vinculados a convenios)/(Total de jóvenes  indigenas atendidos por el Idipron))*100</t>
  </si>
  <si>
    <t>14 Jóvenes indigenas vinculados a convenios en el año 2019</t>
  </si>
  <si>
    <t>N/A</t>
  </si>
  <si>
    <t xml:space="preserve">Durante el primer trimestre se logró la vinculación de 5 jóvenes con pertenencia étnica Embera, a los estímulos monetarios, por medio de la estrategia de convenios laborales. </t>
  </si>
  <si>
    <t xml:space="preserve">Ampliar la oferta del Instituto a más comunidades con pertenencia étnica Indígena, debido a las limitaciones que tenemos para la contratación de personal multilingüe, que permita superar las barreras comunicativas en la atención a población indígena que no habla español. </t>
  </si>
  <si>
    <t xml:space="preserve">A lo largo del segundo trimestres se ha aumentado al doble la vinculación de jóvenes con pertenencia étnica indígena a los estímulos de corresponsabilidad, por medio de seis convenios que en el momento se están llevando a cabo. </t>
  </si>
  <si>
    <t xml:space="preserve">La medición del porcentaje de avance está formulada para hacerse en relación al número total de jóvenes con pertenencia étnica indígena atendidos en el idipron y para este segundo semestre el número aumentó, lo cual implica que aunque la vinculación a convenios sea del doble de personas, el avance porcentual no lo refleja de ese modo. </t>
  </si>
  <si>
    <t>7726 Desarrollo Capacidades y Ampliación de Oportunidades de Jóvenes para su Inclusión Social y Productiva Bogotá</t>
  </si>
  <si>
    <t>IDIPRON</t>
  </si>
  <si>
    <t>Ofcina Asesora de Planeación</t>
  </si>
  <si>
    <t>Fabián Andrés Correa Alvarez
Karen Sarmiento Martínez</t>
  </si>
  <si>
    <t>3223074510
3118551051</t>
  </si>
  <si>
    <t>fabian.correa@idipron.gov.co
karen.sarmiento@idipron.gov.co</t>
  </si>
  <si>
    <t>6. Camino de salud y medicina ancestral</t>
  </si>
  <si>
    <t>6.2- Atención integral en salud y cobertura total del Régimen Subsidiado para la población indígena, exceptuando los casos definidos en el artículo 5 de la Ley 691 de 2001</t>
  </si>
  <si>
    <r>
      <t>Establecer una ruta diferencial concertada que permita un crecimiento progresivo de la cobertura del 95% del aseguramiento al sistema general de salud de la población indígena de los</t>
    </r>
    <r>
      <rPr>
        <b/>
        <sz val="11"/>
        <rFont val="Arial"/>
        <family val="2"/>
      </rPr>
      <t xml:space="preserve"> cabildos reconocidos en el Distrito Capital quienes presentan listado censal</t>
    </r>
    <r>
      <rPr>
        <sz val="11"/>
        <rFont val="Arial"/>
        <family val="2"/>
      </rPr>
      <t xml:space="preserve"> y cumplen con la normatividad vigente.</t>
    </r>
  </si>
  <si>
    <t xml:space="preserve">3- Salud y bienestar </t>
  </si>
  <si>
    <t xml:space="preserve">Poblacional - Diferencial </t>
  </si>
  <si>
    <t xml:space="preserve">Porcentaje de avance en la implementacion de la ruta diferencial y concertada  de afiliación al SGSSS a fin de evidenciar el crecimiento de la cobertura de Población (indigena) afiliada del Régimen Subsidiado.
</t>
  </si>
  <si>
    <t>Actividades realizadas en la implementacion de la ruta concertada/ actividades programadas en el marco de la ruta diferencial * 100</t>
  </si>
  <si>
    <t>sin linea base</t>
  </si>
  <si>
    <t xml:space="preserve">Inversión </t>
  </si>
  <si>
    <t>Pendiente ajustar  la fórmula</t>
  </si>
  <si>
    <t xml:space="preserve">En reunión del Consejo Consultivo Indígena se presenta información sobre situación de afiliación y se propone cronograma de encuentros para trabajo conjunto, además se hace invitación para adelantar asistencia técnica en función de actualización de listado censal/base de datos.
En reunión del Consejo Consultivo Indígena se explica la necesidad de entrega formal a SDS de listado censal/base de datos para identificar población afiliable al SGSSS y, definir conjuntamente acciones para incrementar aseguramiento de la población.
 El día 09 de marzo de 2021 el Cabildo Ambiká Pijao hace entrega oficial a la SDS, del listado censal de la comunidad actualizado a 2021.
</t>
  </si>
  <si>
    <t xml:space="preserve">Dificultades 
Se cuentan cinco (5) Cabildos (Ambiká Pijao, Inga, Kichwa, Muisca Bosa, Muisca Suba) reconocidos por el Ministerio del Interior. Las demás formas organizativas tienen la interlocución con la administración distrital, sin embargo, al no contar con el reconocimiento del Ministerio del Interior, se requiere establecer la forma de afiliación al SGSSS de acuerdo a la normatividad vigente. 
Los cinco (5) Cabildos reconocidos entregaron listados censales de sus comunidades la SDS, de ellos sólo uno actualizado a 2021. De las otras comunidades indígenas, los Cabildos no han entregado bases de datos a la SDS. 
La pandemia ha generado dificultades en la concertación de la mesa con EAPB por su concentración en el manejo y tratamiento del COVID 19 y el Plan de vacunación. 
Alternativa
Asstencia técnica y trabajo conjunto para elaborar y/o actualizar listados censales/bases de datospara hacer entrega formal a SDS , iniciar  identificación población afiliable al SGSSS y, definir conjuntamente acciones para incrementar aseguramiento de la población.
</t>
  </si>
  <si>
    <t xml:space="preserve">En el segundo trimestre se logró llegar a acuerdos con ochos pueblos Indigenas en el cual se avanzó:
Con tres cabildos para iniciar el proceso de construcción de la ruta diferencial concertada que permita un crecimiento progresivo de la cobertura del 95% del aseguramiento al sistema general de salud de la población indígena de los cabildos reconocidos en el Distrito Capital quienes presentan listado censal y cumplen con la normatividad vigente, programandose encuentros para el tercer trimestre con los cabildos muisca de Suba, Kichwa e Inga, quienes asistieron a consejo consultivo en la casa de pensamiento indígena.
Con cinco representantes de los pueblos: Yanacona, Misak, Tubu, Uitoto, Pastos en el espacio de concertación se proyecta  iniciar el proceso de construcción  con cada pueblo para ruta diferencial concertada, que permita un crecimiento progresivo de la cobertura del 95% del aseguramiento al sistema general de salud, se programan las esas de trabajo.
</t>
  </si>
  <si>
    <t>Dentro de  las dificultades presentadas en el segundo trimestre, se identifica que los gobernadores y sus representantes no participan de los espacios concertados lo que dilata el cumplimiento de las actividades programadas, de igual manera no se cuenta con la actualización de los listado censal ante el Ministerio del Interior lo que dificulta la veracidad y calidad de la información mencionada en la Resolución 1838/2019 de los cinco cabildos, asi como las bases de datos de los demas pueblos.
Alternativa de solución: Culminar con las fechas ya acordadas, reiterar a los pueblos la importancia de contar con los listados censales o base de datos .</t>
  </si>
  <si>
    <t xml:space="preserve"> $                            -  </t>
  </si>
  <si>
    <t xml:space="preserve"> </t>
  </si>
  <si>
    <t xml:space="preserve">Durante este periodo se llevaron a cabo sesiones presenciales de asistencia técnica con autoridades tradicionales o responsables de salud de las comunidades: Muisca de Suba (13 de julio); Inga (22 de julio); Kichwa (30 de julio y 31 de agosto); y Tubú Humurimmassa (24 de septiembre).
Se llevaron a cabo contactos, sin lograr realizar la asistencia técnica con las comunidades Misak (19 de julio) y Uitoto (29 de julio).
Además, hicieron entrega a la SDS, de base de datos, el Cabildo Tubú Humurimmassa (27 de julio); y del listado censal actualizado 2021 el Cabildo Kichwa (07 de agosto).  </t>
  </si>
  <si>
    <r>
      <t>Pendiente entrega, a la SDS, de listado censal actualizado de dos(2) de las comunidades reconocidas en Bogotá, por el Ministerio del Interior. Algunas de las comunidades con representación con el Consultivo Indígena, están pendientes de sesiones de asistencia técnica para el levantamiento y entrega a SDS de Base de Datos.</t>
    </r>
    <r>
      <rPr>
        <b/>
        <sz val="11"/>
        <rFont val="Arial"/>
        <family val="2"/>
      </rPr>
      <t xml:space="preserve">
Alternativa.
Continuar el acompañamiento de asistencia técnica y lograr los encuentros con las autoridades, para continuar la entrega de listados censales actualizados y bases de datos de las comunidades del consultivo.</t>
    </r>
    <r>
      <rPr>
        <sz val="11"/>
        <rFont val="Arial"/>
        <family val="2"/>
      </rPr>
      <t xml:space="preserve">  </t>
    </r>
  </si>
  <si>
    <t>Mejora de la gestión de instituciones de salud</t>
  </si>
  <si>
    <t>66- A 2024 conseguir una cobertura del  95% o más el aseguramiento de la población al SGSSS en el Distrito Capital. (Con base en Censo DANE 2018).</t>
  </si>
  <si>
    <t xml:space="preserve">Salud </t>
  </si>
  <si>
    <t>Secretaría Distrital de Salud</t>
  </si>
  <si>
    <t>Subdirección de Administración del Aseguramiento</t>
  </si>
  <si>
    <t>Gloria Jannett Quiñones Cárdenas
Delio Adenawer Atuesta García</t>
  </si>
  <si>
    <t>3649090 Ext 9615  Ext. 9989</t>
  </si>
  <si>
    <t>gjquinones@saludcapital.gov.co
DAAtuesta@saludcapital.gov.co</t>
  </si>
  <si>
    <t>6.6- Apoyo en el diseño y funcionamiento de la Institución Prestadora de Servicios de Salud (IPS) de los pueblos y autoridades indígenas de Bogotá en articulación con los procesos de prestación de servicios a la EPS pública distrital.</t>
  </si>
  <si>
    <t xml:space="preserve">Instalar una mesa de dialogo y seguimiento permanente con las EAPB (su respectiva red de prestación de servicios) y espacio autónomo Indígena, para surtir los procesos de concertación y acuerdos en la atención diferencial en el acceso y la prestación del servicio de la población Indígena. </t>
  </si>
  <si>
    <t>Una mesa de dialogo y seguimiento permanente con las EAPB con el espacio autónomo indígena para concertación y acuerdos.</t>
  </si>
  <si>
    <t>Una mesa de dialogo con las EAPB y el espacio autónomo indígena sesionando en concordancia con el plan de accion definido.</t>
  </si>
  <si>
    <t xml:space="preserve">El día 03 de marzo de 2021 se acompaña y se da soporte técnico de aseguramiento, en la reunión del Gobernador y referente de salud del Cabildo Ambiká Pijao con Gerente Regional Centro de Coosalud EPS, como resultado programan encuentros de trabajo conjunto.  </t>
  </si>
  <si>
    <t xml:space="preserve">Dificultades 
Se cuentan cinco (5) Cabildos (Ambiká Pijao, Inga, Kichwa, Muisca Bosa, Muisca Suba) reconocidos por el Ministerio del Interior. Las demás formas organizativas tienen la interlocución con la administración distrital, sin embargo, al no contar con el reconocimiento del Ministerio del Interior, se requiere establecer la forma de afiliación al SGSSS de acuerdo a la normatividad vigente. 
Los cinco (5) Cabildos reconocidos entregaron listados censales de sus comunidades la SDS, de ellos sólo uno actualizado a 2021. De las otras comunidades indígenas, los Cabildos no han entregado bases de datos a la SDS. 
La pandemia ha generado dificultades en la concertación de la mesa con EAPB por su concentración en el manejo y tratamiento del COVID 19 y el Plan de vacunación. 
Alternativa
Asistencia técnica y trabajo conjunto para elaborar y/o actualizar listados censales/bases de datos para hacer entrega formal a SDS , iniciar  identificación población afiliable al SGSSS y definir conjuntamente acciones para incrementar aseguramiento de la población.
</t>
  </si>
  <si>
    <t xml:space="preserve">No Aplica </t>
  </si>
  <si>
    <t>Para el periodo se realizan dos reuniones con las areas de Participacion Social, Garantia del Aseguramiento, Administracion del Aseguramiento y Salud Publica, aquí se establecen acuerdos para la constitucion de la mesa. Se solicita a los gerentes de las diferentes EAPB datos de referentes a cargo de poblacion a fin de actualizar directorios e ir consolidando insumos.</t>
  </si>
  <si>
    <t>Aunque existe informacion previa frente a acuerdos definidos con los Pueblos no se tiene un ejercicio sistematizado y sistematico de avances o de dificultades.
Alternativas: Documentar  los ejercicios de manera periodica  para contar con una fuente de informacion que permita acciones oportunas.</t>
  </si>
  <si>
    <t> </t>
  </si>
  <si>
    <t>Subdirección de Garantía del Derecho a la Salud</t>
  </si>
  <si>
    <t>Cris Encarnación Reyes Gómez</t>
  </si>
  <si>
    <t>3649090 Ext 9010</t>
  </si>
  <si>
    <t>cereyes@saludcapital.gov.co</t>
  </si>
  <si>
    <t>6.4- Prestación adecuada y oportuna de todas las actividades e intervenciones contenidas en el Plan Obligatorio de Salud –POS-; en cuanto a la ejecución del Plan de Intervenciones Colectivas PIC. Las acciones a desarrollar deberán concertarse con las autoridades y organizaciones indígenas y su ejecución se podrá realizar a través de convenios que realicen las ESE con las IPS indígenas, dependiendo de su naturaleza.</t>
  </si>
  <si>
    <t>Establecer una Ruta que permita la resolución de barreras de acceso en la población indígena en el marco del SGSSS, a través del fortalecimiento de los canales de información existentes para la identificación de necesidades de la población, la cual vincule todos los actores de sistema (subredes, EPS y comunidad), a traves de  mesas de concertaciòn con el espacio autonomo Indigena para la definiciòn de la implementaciòn de la misma.</t>
  </si>
  <si>
    <t>10- reducción de las desigualdades</t>
  </si>
  <si>
    <t>Derechos Humanos; Diferencial;  Territorial</t>
  </si>
  <si>
    <t xml:space="preserve">Una ruta para la resolución de barreras de acceso en la población indígena en el marco del SGSSS. </t>
  </si>
  <si>
    <t>Una ruta construida e implementada</t>
  </si>
  <si>
    <t xml:space="preserve"> En el Tercer trimestre de 2021 se avanzo en diálogos de concertación con las autoridades indígenas, donde se realiza contextualización de la dirección de servicio a la ciudadanía, con el fin de visibilizar los procedimientos a los cuales tiene acceso la ciudadanía como lo son: gestión de peticiones, trámites y servicios, orientación e información y asistencia técnica, en el mes de julio se realiza lectura de necesidades con los gobernadores de las autoridades indígenas, donde se realizó la identificación de las barreras de acceso a los servicios de salud y las necesidades específicas de las comunidades indígenas.Para el mes de  agosto 2021 se realizó la socialización del resultado de la lectura de necesidades con la autoridades indígenas, por medio de este ejercicio se valida e incluye algunos elementos. En el mes de septiembre se realiza diseño preliminar de flujograma para la construcción de la ruta, adicionalmente durante el tercer trimestre se realizó el diseño del curso virtual de Enfoque poblacional, diferencial y de género, dirigido a funcionarios y colaboradores de las IPS e EPS, Subredes Integradas de Servicios de Salud y Capital Salud, este curso cuenta con un módulo especifico de las comunidades Étnicas, donde se incluyó la cosmovisión de los pueblos indígenas, por medio de piezas comunicativas (videos) construido por una mujer indígena.   Se realizó capacitación en enfoque Étnico con el fin de cualificar a los servidores de servicio a la ciudadanía en atención a la población étnica, contando con la asistencia de diferentes EPS y las subredes integradas de servicios de salud.  Por otra parte, se realizó articulación con líderes de la comunidad muisca de suba e Inga quienes realizaron participación en la semana de servicio a la ciudadanía que se realizó la última semana de septiembre.</t>
  </si>
  <si>
    <t>En el Cuarto trimestre de 2021 se avanzó en diálogos de concertación con las autoridades indígenas, participando en reunión del 8 de noviembre 2021 en la casa indígena, donde se socializo los avances en la ruta para la disminución de barreras de acceso al sistema general de seguridad social en salud para los pueblos indígenas.  En este periodo de tiempo se realizó la consolidación del Protocolo de Servicio a La Ciudadanía Con Enfoque Poblacional Diferencial y de Género, donde se incluye descripción de las formas organizativas indígenas, flujograma de ingreso a los espacios de servicio a la ciudadanía y recomendaciones para la atención de la ciudadanía perteneciente a los pueblos indígenas; por otra parte se consolido el curso de enfoque diferencial, poblacional y de género, donde se incluyó módulo de las comunidades Indígenas.</t>
  </si>
  <si>
    <t xml:space="preserve">Dificultades: Reprogramación de espacios concertados que dilatan el proceso
Alternativas de Solución: articular con referentes de etnias la concertación de los espacios
</t>
  </si>
  <si>
    <t xml:space="preserve">en la construcción de la ruta para la disminución de barreras de acceso al sistema general de seguridad social en salud, se establecio la identificación de necesidades y barreras de acceso con las aurotidades indigenas y los lideres de salud de sus pueblos, en estos requerimentos se incluyo todos los grupos pobalcionales. </t>
  </si>
  <si>
    <t xml:space="preserve">Gestión Pública efectiva abierta y transparente </t>
  </si>
  <si>
    <t xml:space="preserve">403- A 2024, diseñar e implementar la Estrategia de Gobierno Abierto en salud de Bogotá D.C. (GABO), a través de acciones de participación social en salud, reconciliación, transparencia, control social y rendición de cuentas y servicio al ciudadano, con procesos comunitarios e intersectoriales en las 20 localidades. </t>
  </si>
  <si>
    <t xml:space="preserve">Secretaria Distrital de Salud </t>
  </si>
  <si>
    <t>Dirección de Servicio a la Ciudadanía</t>
  </si>
  <si>
    <t>Cindy Matamoros Perdomo 
Martha Liliana Tunjo López</t>
  </si>
  <si>
    <t>3046652826
3107687429</t>
  </si>
  <si>
    <t>cmmatamoros@saludcapital.gov.co
mltunjo@saludcapital.gov.co</t>
  </si>
  <si>
    <t>6.1- Incorporación de las características culturales y particulares de la población indígena al Modelo de Atención Integral en Salud de Bogotá, D. C., y diseño de las rutas de atención que correlacionen la medicina ancestral y la medicina facultativa, y una vez aprobado el Sistema Integral de Salud de Pueblos Indígenas –SISPI-, por parte del Gobierno Nacional, el Distrito garantizará su implementación.</t>
  </si>
  <si>
    <t>Concertar, ajustar e  incluir en el modelo de salud integral   adecuaciones socioculturales necesarias para la prestación de servicios en  la implementación de las RIAS (Rutas Integrales de Atención en Salud) con enfoque de derechos, diferencial, e intercultural, de manera conjunta con las comunidades indígenas, a traves de la vinculacion de dos referentes tecnicos  de manera concertada con el espacio Autonomo Indigena.</t>
  </si>
  <si>
    <t xml:space="preserve">Porcentaje de  avance en la incorporación del enfoque poblacional diferencial, de género, participativo,  resolutivo y territorial en el  componente de prestación de servicios  de salud en las EAPB y su red de prestadores de servicios. </t>
  </si>
  <si>
    <t xml:space="preserve">N° actividades ejecutadas del avance en la incorporación de los enfoques/total actividades programadas)*100
</t>
  </si>
  <si>
    <t>Documento guía metodológica para la implementación del enfoque diferencial étnico en las Empresas administradoras de Planes de Beneficios EAPB  e Instituciones Prestadoras de Servicios de Salud-IPS (2019)</t>
  </si>
  <si>
    <t xml:space="preserve">Teniendo en cuenta que las adecuaciones socioculturales en la prestación de servicios se realiza conjuntamente con los pueblos indígenas y la vinculación de dos gestores étnicos de pertenencia indígena, Durante este trimestre se  realizó  la gestión contractual para la contratación de los gestores,  de los cuales uno (1) con vinculación contrato No. 2471269 de 2021,  y el otro gestor pendiente la contratación por razones ajenas a la entidad (convalidación de título bachiller  del aspirante), situación que es de conocimiento de las autoridades indígenas. 
* Se llevó acabo dos reuniones (15 y 22 de junio/2021) con las autoridades indígenas en la Casa de Pensamiento Indígena con la  participación de siete pueblos (Muisca de Suba, Pastos, Uitoto, Kichwa, Kamentsa, Yanacona, Tubú)  para la definición de plan y cronograma de trabajo conjunto.   
* Se realizó la caracterización sociodemográfica  y preliminar de morbilidad  de los pueblos indígenas con el fin de identificar georeferenciación  y la adaptación de prestación  de servicios según ocurrencia  y prevalencia de diagnósticos de atención en salud.  Así mismo,  la conceptualización (medicina ancestral desde la cosmovisión indígena, antecedentes pueblos  indígenas, terminología lengua nativa, proyección de intervenciones individuales - caminos de interculturalidad, plantas medicinales autocuidado pueblos indígenas). 
* Se realizó los ajustes pertinentes a los estudios previos para la prueba piloto de adaptaciones  socioculturales en la prestación de servicios para las poblaciones indígenas según sus usos, costumbres, medicina ancestral y cosmovisión particular. 
* Se elaboró el estudio previo para la implementación de las adaptaciones socioculturales e incorporación del enfoque diferencial étnico en la prestación de servicios de salud en EAPB y red prestadora de servicios, en un proceso que se articulará  con las comunidades y estudio piloto de las adaptaciones socioculturales en la prestación de servicios de salud a los pueblos indígenas. 
De igual manera, en cumplimiento de la acción afirmativa concertada se participó en las siguientes reuniones en el marco del artículo 66 del Plan Distrital de Desarrollo 2020-2024:
* Reunión  (25/02/2021) efectuada con las Gobernadoras  y los Gobernadores de los Pueblos Indígenas cuyo objeto fue la presentación de la acciones  afirmativas definidas con el sector salud  y  realizar seguimiento del avance de las concertaciones realizadas. 
* Reunión (24/02/2021) convocada por la Secretaría de Gobierno  - I jornada técnica intersectorial PIAA 2021 socialización metodología y presentación de informes 2021.
* Mesa de trabajo (15/02/2021)  con la Subdirección de Asuntos étnicos - SAE de la Secretaria Distrital de Gobierno y Planeación para la revisión correcciones y ajustes pertinentes  al plan integral de acciones afirmativas PIAA sector salud.  
</t>
  </si>
  <si>
    <t xml:space="preserve">Dificultad: La  contratación de  uno (1)  de los gestores étnicos avalados por las autoridades indígenas se  encuentra suspendido por la convalidación del título de bachiller del aspirante, la situación fue comunicada oportunamente de manera oficial a la coordinación de salud de las autoridades indígenas, por lo cual se espera la subsanación del documento para continuidad de la contratación y así Desde la Dirección de Provisión de Servicios de Salud adelantar la gestión correspondiente. 
Alternativa de Solución: Se proyecta que para el segundo semestre 2021, se obtenga respuesta  por parte de las autoridades indígenas para continuar con el curso del contrato de gestor étnico indígena.  
</t>
  </si>
  <si>
    <t>$ 25.850.000</t>
  </si>
  <si>
    <t xml:space="preserve">En el tercer trimestre en cumplimiento de la acción afirmativa pactada y definido, concertado un plan de trabajo con los pueblos indígenas se desarrollarón las siguientes actividades:
*  Mesas de diálogo e intercambio de saberes con la participación de los pueblos indígenas (Muisca de Suba, Bosa, Ambika Pijao, Kichwa, Inga, Tubu, Kamentsa, Siapidara, Wounaan, Uitoto, Yanacona, Pastos, Misak), espacios en los que se  aportó, construyó colectivame abordando las temáticas de  necesidades y expectativas en la prestación de los servicios de salud,  cuidado de salud, cursos.momentos de vida  según la cosmovisión, usos, costumbres para  las adaptaciones interculturales de las Rutas integrales de Atención en Salud (RIAS)  de Promoción y Mantenimiento de la Salud y Ruta Materno Perinatal teniendo en cuenta la importancia de la parteria  y la necesidad de adaptar atenciones diferenciales en el marco de un enfoque de derechos;  realizados el 24, 31/07/2021, 5,14, 27/08/2021, 15,22/09/2021.
* Sistematización y consolidación  de la información de los instrumentos metodológicos aplicados en las mesas de trabajo de diálogo de saberes realizadas.
* Elaboración de las adaptabilidades inteculturales - técnicas diferenciales de las Rutas Integrales de Atención Promoción y Mantenimiento de la Salud y Maternoperinatal.
* En relación con el compromiso de vinculación del segundo gestor étnico segun la acción afirmativa concertada, frente al desistimiento del proceso precontractual del candidato del pueblo Kichwa por temas de convalidación de su título de bachiller, se da continuidad al compromiso, recibiendo hoja de vida  avalada por parte de la Coordinación de Casa de Pensamiento Indígena, proceso que se encuentra en gestión precontractual.  y continua con el proceso recibiendo el aval de </t>
  </si>
  <si>
    <t xml:space="preserve">Dificultades:
* La participación de algunos pueblos indígenas en las mesas de diálogo de saberes, la comunicaión telefónica no efectiva con algunas autoridades indígenas para la confirmación de participación en las jornadas convocadas.
* La comunicación telefónica y vía correo electrónico con la persona que se encuentra en proceso de gestión contractual para la remisión de documentos requisito en la continuidad del proceso de  contratación.
Alternativas de Solución: La programación de diálgo de saberes en espacios extraordinarios con los pueblos indígenas (Muisca Bosa, Ambika Pijao) con el fin de recopilar aportes según cosmovisión, usos, costumbres que aportará a la construcción de adaptabilidades interculturales en la prestación de servicios de salud. </t>
  </si>
  <si>
    <t xml:space="preserve">En el IV trimestre en cumplimiento de la acción afirmativa pactada y definida con  los pueblos indígenas se desarrollarón las siguientes actividades:
* Dos jornadas de socialización con los  equipos PIC de las Subredes Integradas de Servicios de Salud con el fin de retrolimentar, ajustar  las adaptaciones interculturales construidas en dialogo de saberes entre la Dirección de Provisión de  Servicios de  Salud y pueblos indígenas realizadas el 23/11/2021 en Casa de Pensamiento Indígena.
* Reuniones con las  autoridades indígenas/delegados  para la socialización, aval y aprobación de las adaptaciones socioculturale construidas en un ejercicio colectivo por la Dirección de Provisión de Servicios de Salud frente a las intervenciones de las Rutas Integrales de Atención en Salud  - RIAS Promoción y Mantenimiento de la Salud  y Materno perinatal,  desarrolladas:  09, 27/10/2021, 25/11/2021, 07/12/2021. </t>
  </si>
  <si>
    <t xml:space="preserve">DIFICULTADES: La ausencia de algunos  autoridades de los Pueblos Indígenas convocados para la socialización, aval y aprobación frente a las adaptaciones de las intervenciones individuales de las Rutas Integrales de Atención en Salud  - RIAS Promoción y Mantenimiento de la Salud y Materno perinatal en cumplimiento de la acción afirmativa no fue efectivo para la toma de decisiones y posterior  implementación de atención diiferencial en las EAPB y red prestadora de servicios de salud. 
ALTERNATIVA DE SOLUCIÓN: Continuar con la validación y aprobación de documento de adaptabilidades interculturales diferenciales para los pueblos indígenas en la vigencia 2022.  </t>
  </si>
  <si>
    <t xml:space="preserve">La implementación de los enfoques, conforme a lo establecido en el Plan Distrital de Desarrollo artículo 6. enfoques,  uno de ellos el enfoque poblacional étnico permitirá desde  el modelo de atención  en salud del Distrito Capital, las adaptabilidades socioculturtales en la prestación de servicios de salud - intervenciones individuales desde la cosmovisión de los pueblos indígenas  que tuvo como linea base la identificación de sus necesidades y expectativas; unas de carácter técnico: humanización, lengua nativa,  respeto por sus saberes y medicina ancestral; otros de caracter sociocultural: comprensión de su cosmovisión desde la medicina ancestral complementada con la medicina occidental.  
Este trabajo en la vigencia 2021 se llevó a cabo mediante mesas  de dialogo/intercambio de saberes con las autoridades de los pueblos indígnas/delegados; espacios que permitieron conocer sus particularidades en la adaptación de adaptabilidades interculturales para la atención y prestación de servicios de salud y en la vigencia 2022 implementarsde en las Empresas Administradoras de Planes de Beneficios - EAPB y la Red Prestadora de Servicios de Salud.
</t>
  </si>
  <si>
    <t xml:space="preserve">Mejora de la gestión de instituciones de salud </t>
  </si>
  <si>
    <t>72- Ajustar el actual modelo de salud para basarlo en APS incorporando el enfoque poblacional diferencial, de cultura ciudadana, de género, participativo, territorial, y resolutivo que incluya la ruralidad y aporte a modificar de manera efectiva los determinantes sociales de la salud en la ciudad</t>
  </si>
  <si>
    <t>Dirección de Provisión de Servicios de Salud</t>
  </si>
  <si>
    <t xml:space="preserve">Martha Yolanda Ruiz Valdes 
Liliana Vanegas </t>
  </si>
  <si>
    <t>3649090 Ext. 9512</t>
  </si>
  <si>
    <t xml:space="preserve">myruiz@saludcapital.gov.co
hlvanegas@saludcapital.gov.co </t>
  </si>
  <si>
    <t>6.5- Apoyo a procesos de estudios e investigación para la construcción y actualización de los perfiles epidemiológicos y el Plan Obligatorio de Salud indígena, bajo la tutela y dirección de los pueblos indígenas, en coordinación con los equipos de Análisis de Situación de Salud de las Empresas Sociales del Estado que contratan el Plan de Intervenciones Colectivas. En el caso de posibles modificaciones del Plan Obligatorio de Salud, las mismas deberán ser concertadas con el Ministerio de la Protección Social.</t>
  </si>
  <si>
    <t>Realizar Análisis de Situación en Salud de la población indígena del Distrito desde el enfoque diferencial e intercultural, con una actualización cada dos años, a través de  mesas de concertación con el espacio autónomo Indígena para la definición de la implementación de la misma partiendo del avance de año 2020 y en el marco de la norma</t>
  </si>
  <si>
    <t>12/30/2023</t>
  </si>
  <si>
    <t>Documento de análisis de condiciones de vida y enfermedad de la población Indigena en Bogotá</t>
  </si>
  <si>
    <t>Un documento construido y validado con los actores involucrados</t>
  </si>
  <si>
    <t>Documento de análisis de condiciones de salud y vida de la población Indígena año 2020-SDS</t>
  </si>
  <si>
    <t xml:space="preserve">Dificultad: Los lineamientos nacionales de emergencia Sanitaria con ocasión de Pandemia COVID- 19, ha dilatado los tiempos de trabajo con las comunidades, por lo cual en los convenios de PSPIC Marzo-Junio no se contempló la operación de acciones en cumplimiento a esta accion afirmativa 
Alternativa de Solución: revisar la inclusión de este producto en futuras vigencias del PSPIC, de manera que se pueda dar contnuidad al proceso en el 2021 con cumplimiento de los compromisos establecidos </t>
  </si>
  <si>
    <t xml:space="preserve"> $                          -  </t>
  </si>
  <si>
    <t xml:space="preserve">Durante este trimestre  no hay avance en la implementacion de la accion afirmativa debido a los lineamientos distritales  con ocasión de Pandemia COVID- 19,  por lo cual en los convenios de PSPIC Julio-JOctubre no se contempló la operación de acciones en cumplimiento a esta accion afirmativa </t>
  </si>
  <si>
    <t xml:space="preserve">Dificultad: Los lineamientos nacionales de emergencia Sanitaria con ocasión de Pandemia COVID- 19, ha dilatado los tiempos de trabajo con las comunidades, por lo cual en los convenios de PSPIC Julio-Octubre no se contempló la operación de acciones en cumplimiento a esta accion afirmativa
Alternativa de Solución: realizar la  inclusión de este producto en futura vigencias del PSPIC, de manera que se pueda dar contnuidad al proceso en el 2021 con cumplimiento de los compromisos establecidos </t>
  </si>
  <si>
    <t xml:space="preserve">En el convenio de Plan de Salud Publica Intervenciones Colectivas- PSPIC comprendido del periodo noviembre 2021 - abril 2022,de manera concertada el 8 de noviembre de 2021 en mesa de seguimiento con las autoridades Indigenas de la mesa de concertacion, se acordo la operación de acciones en cumplimiento a esta accion afirmativa, durante esta vigencia iniciando en el mes de febrero del año 2022, para lo cual, previamente, debe socializarse el lineamiento a la comunidad y desde la mesa consultiva, brindar aval al equipo de trabajo de esta acción. </t>
  </si>
  <si>
    <t xml:space="preserve">La implementacion de la accion afirmativa durante este periodo presento dificultad debido a la emergencia Sanitaria con ocasión de Pandemia COVID- 19, lo cual  dilato los tiempos de trabajo con las comunidades, reconociendo que esta accion afirmativa requiere de actividades de trabajo y dialogo comunitario, por lo cual en los convenios de PSPIC del periodo 2021 no se contempló la operación de acciones en cumplimiento a esta accion afirmativa 
Alternativa de Solución: Se realizo la  inclusión de este producto en la vigencia Noviembre 2021 a Febrero 2022 del PSPIC, de manera que se retome el proceso y se de cumplimiento al  compromiso establecido. </t>
  </si>
  <si>
    <t>72- Ajustar el actual Modelo de Salud basado en APS  incorporando el enfoque poblacional diferencial, de cultura ciudadana, de género, participativo, resolutivo y territorial que aporte a modificar de manera efectiva los determinantes sociales de la salud en la ciudad.</t>
  </si>
  <si>
    <t>Subsecretaria de Salud Publica/subdirección de Gestion y Evaluacion de Politicas</t>
  </si>
  <si>
    <t>Juan Carlos Cocoma
Leidy Johanna Cabiativa</t>
  </si>
  <si>
    <t>Tel: 3649090 ext. 9737</t>
  </si>
  <si>
    <t xml:space="preserve">
Jccocoma@saludcapital.gov.coLjcabiativa@saludcapital.gov.co</t>
  </si>
  <si>
    <t>Diseñar y garantizar la implementación de un programa diferencial en acciones colectivas promocionales y preventivas  desde el Plan de Salud Publica de Intervenciones Colectivas PSPIC</t>
  </si>
  <si>
    <t>Porcentaje de avance en el diseño e implementación del programa diferencial que atiende la población indígena de la ciudad</t>
  </si>
  <si>
    <t>N°  actividades realizadas en el marco del programa diferencial/ Total actividades del programa contempladas para el diseño e implementación*100</t>
  </si>
  <si>
    <t>Estrategia de abordaje diferencial a familias etnicas- indigenas implementada SDS en el marco del PSPIC (2016-2020)</t>
  </si>
  <si>
    <t xml:space="preserve">En el mes de Febrero (25/02/2021) se socializó a los gobernadores que a partir del Decreto 087 del 16 de marzo de 2020 “Por el cual se declara la calamidad pública con ocasión de la situación epidemiológica causada por el Coronavirus (COVID-19) en Bogotá"; las acciones del sector se ven alteradas en el marco de la atención a la identificación, prevención y promoción del contagio por lo cual las acciones de este acuerdo debieron adecuarse desde lo técnico, administrativo y financiero. En este sentido socializó la propuesta de implementación de acciones transitorias en el marco de la emergencia COVID-19 del periodo marzo-junio 2021, a través de la estrategia de abordaje familias por parte de cinco (5) equipos vinculados a través de las Subredes Integradas de Servicios de Salud, desarrollando acciones de identificación de riesgos en salud, acciones promocionales y preventivas.
En este sentido, la SDS participó del consejo consultivo Indígena en el cual se reiteró el compromiso de dar inicio a las actividades programadas en cumplimiento a esta acción afirmativa. Sin embargo las autoridades han manifestado inconformidad con la programación de los equipos y la no aceptación a presentar los respectivos avales (perfiles-talento humano), argumentando no lograr un consenso entre los 14 pueblos indígenas de manera autónoma.
Aunque se generaron dos espacios con autoridades indígenas y la SDS la posición de las autoridades se mantuvo, lo que conllevo a que este producto no se lograra implementar en la vigencia acordada marzo-junio, puesto que no se presentaron los equipos para la vinculación en las respectivas subredes. Es muy importante precisar que este tipo de acciones cursa por espacios de diálogo y concertación, y que no pueden ser desarrolladas sin los acuerdos correspondientes,  y que los recursos programados estaban sujetos a una realidad de atención en el marco de la emergencia nacional Pandemia COVID-19.
En relación a la dificultad anteriormente mencionada en reunión con autoridades Indígenas 22/06/2021 se acordó un proceso de nueva vigencia en el marco del PSPIC periodo Julio-octubre con la vinculación de 10 equipos indígenas retomando uno de los compromisos iniciales de la implementación de esta estrategia, esto sujeto a que en este periodo de transición se presentara la propuesta de Programa de salud diferencial,  con el fin de dialogar y concertar la implementación de acciones que se desarrollen en un largo plazo, 
Finalmente, se retomara la  mesa técnica jurídica con el propósito dialogar acerca de la normativa existente para la contratación de los recursos del PSPIC.
</t>
  </si>
  <si>
    <t xml:space="preserve">Dificultad: Durante este trimestre no se contó con avance de acciones entorno la implementación de la estrategia de abordaje diferencial a familias, puesto que los 14 pueblos Indígenas inicialmente se mostraron inconformes con la programación de cinco equipos negandose a dar inicio a la implementación, posteriormente a razón de los expuestos que motivaron esta modificación se accedio al desarrollo de las acciones pero no  se avanzó en el consenso de la distribución de los equipos entre los diferentes pueblos para generar los respectivos avales a las subredes Integradas de Servicios de Salud y dar curso a la contratación.
Alternativa de Solución: Para la siguiente vigencia julio-octubre de los convenios del PSPIC 2021 se proyectara la ampliación de los equipos en lo concerniente a los compromisos de política pública, como participación de los 14 Pueblos.  
</t>
  </si>
  <si>
    <t>$ 693.319.096</t>
  </si>
  <si>
    <t>Esta acción afirmativa desarrolla sus acciones en el marco de los lineamientos técnicos del plan de Salud Pública de Intervenciones colectivas PSPIC que se implementa a través de las Subredes Integradas de servicios de Salud Norte, Sur, Sur Occidente y Centro Oriente. En cada una de ellas se tiene contemplado la implementación de la estrategia de abordaje diferencial a familias étnicas, la cual de manera concertada se ha definido con autoridades de Pueblos Indígenas.
Esta estrategia tiene como característica principal realizar acciones interculturales las cuales en la práctica obedecen a acciones desde la salud pública (promocionales y preventivas) con acciones propias de la Medicina Ancestral; actualmente cuenta con estrategias diferenciales de atención y abordaje a través de un equipo interdisciplinario conformado por una profesional de enfermería, técnico en salud, gestor comunitario, partera y medico ancestral. Esta estrategia durante este periodo cuenta con diez (10) equipos correspondientes a 50 personas con pertenecía Indígena dialogados y concertados con la instancia distrital y local de los pueblos Muisca de Suba, Muisca de Bosa, Kichwa, Pijao, Inga, Wounaan, uitoto, cametsa, pasto, yanacona, misak y tubu.
Durante este periodo se tiene proyectado abordar 449 familias Indígenas de las diferentes localidades, distribuidas en los diferentes equipos Indígenas con acciones familiares y atenciones colectivas desde la práctica propia de la medicina ancestral y conocimientos occidentales. Es importante resaltar que los temas de mayor énfasis desde el enfoque diferencial es lo concerniente a materno, primera infancia y temas de fortalecimiento propio de las comunidades, seguido de:
• Orientación en el funcionamiento del aseguramiento y SGSSS
• Cuidado de la infancia (énfasis en ERA, EDA, alimentación saludable)
• Cuidado de las gestantes (Énfasis en adherencia a los controles prenatales y alimentación saludable)
• Promoción de la lactancia materna
• Manejo y cuidado de enfermedades endémicas (vectores)
• Cuidado del cuerpo (ETS, Métodos de planificación familiar, derechos sexuales y reproductivos, prevención en violencias)
• Manejo de Riesgos en salud ambiental
• Identidad cultural y comunitaria
• Fortalecimiento de las prácticas propias de la medicina ancestral.
A partir de procesos administrativos y financieros se ha logrado a través del Plan de Intervenciones colectivas el suministro de insumos de Medicina Ancestral para el desarrollo de las actividades propias de salud y Medicina Ancestral, así como el posicionamiento de la estrategia en los espacios locales y comunitarios a través del espacio de gobernanza fortaleciendo así el componente comunitario.
De igual manera, durante este trimestre se han generado espacios de gestión y seguimiento al proceso de contratación de los equipos étnicos en las subredes que son vinculados para la acción integrada de etnias. Se ha realizado socialización Lineamientos acción integrada abordaje étnico diferencial entorno hogar Vigencia Julio-octubre 2021, asi como asistencia técnica con profesionales de apoyo y equipos étnicos del entorno hogar de las subredes con el fin de brindar orientaciones técnicas para la implementación del producto de abordaje diferencial a familias étnicas.
Finalmente, se ha realizado la  gestión con cinco (5) pueblos Indígenas Muisca Bosa, Muisca de suba, inga, pasto, wayuu, kichwa con el fin de programar y organizar las diesiocho (18) jornadas de vacunación contra COVID-19, logrando una cobertura en 1.581 personas indígenas</t>
  </si>
  <si>
    <t>Difcultad: El proceso de vinculacion contractual de los equipos en cada una de las subredes dilato la oportunidad d einicio de la vigencia establecida para 4 meses de ejecución.
Alternativa: se generaron espacios de segimientoa  acad una de las subredes en relacion al proceso d eocntratación d elso equipos Indigenas, logrando realizar un ajuste a la meta establecida a desarrollar durante la vigencia.</t>
  </si>
  <si>
    <t xml:space="preserve">Esta acción afirmativa desarrolla sus acciones en el marco de los lineamientos técnicos del plan de Salud Pública de Intervenciones colectivas PSPIC que se implementa a través de las Subredes Integradas de servicios de Salud Norte, Sur, Sur Occidente y Centro Oriente. En cada una de ellas se tiene contemplado la implementación de la estrategia de abordaje diferencial a familias étnicas, la cual de manera concertada se ha definido con autoridades de Pueblos Indígena.
Esta estrategia tiene como característica principal realizar acciones interculturales las cuales en la práctica obedecen a acciones desde la salud pública (promocionales y preventivas) con acciones propias de la Medicina Ancestral; actualmente cuenta con estrategias diferenciales de atención y abordaje a través de un equipo interdisciplinario conformado por una profesional de enfermería, técnico en salud, gestor comunitario, partera y medico ancestral. Esta estrategia durante este periodo cuenta con diez (10) equipos correspondientes a cincuenta (50) personas con pertenecía Indígena, dialogados y concertados con la instancia distrital y local de los pueblos Muisca de Suba, Muisca de Bosa, Kichwa, Pijao, Inga, Wounaan, uitoto, cametsa, pasto, yanacona, misak y tubu. Durante el año 2021 se vio materializado a partir del abordaje a 719 familias indígenas de los diferentes pueblos que habitan el distrito, para un acumulado de 1676 familias en el año 2021 
En este IV trimestre, se realiza una (1) mesa de seguimiento entre la mesa permanente de autoridades indígenas y el sector, en donde se concerta y proyecta la instalación de mesas de trabajo a partir de enero del 2022, entre la SDS – Salud pública y autoridades de la mesa permanente Indígena, para evaluar de manera conjunta el funcionamiento de las vigencias anteriores del PSPIC, con el fin de generar insumos y acuerdos que permitan la proyección de un programa, dadas las particularidades de las dinámicas propias de cada población o comunidad indígena. 
En este periodo, se realiza la realimentación y ajuste del lineamiento técnico operativo para la vigencia noviembre 2021 – abril 2022, en donde, a partir de procesos administrativos y financieros se ha logrado a través del PIC el suministro de insumos de Medicina Ancestral para el desarrollo de las actividades propias de salud y Medicina Ancestral, en este sentido, se adelantaron tres (3) reuniones de seguimiento a la contratación del talento humano étnico y dos (2) momentos de realimentación de la estrategia de insumos. Se realiza una (1) asistencia técnica para la socialización del lineamiento técnico de la vigencia actual del producto de abordaje diferencial a familias étnicas a los profesionales de apoyo de cada una de las SISS. se realiza una (1) reunion de seguimiento con las autoridades Muisca de Suba, Kicwa y Pasto, SISS Norte y la SDS, para concertar y reevaluar temas relacionados con la operación del lineamiento tecnico de la vigencia actual.
En compañía del equipo de trabajo de la ruta materno perinatal, se apoyó y participo en la organización de cuatro (4) intercambios de saberes con los equipos étnicos de las Subredes Integradas de Servicios de Salud – SISS, en donde se propone adelantar acciones que permitan fortalecer el enfoque diferencial en términos de atención a gestantes, parto y cuidado de primera infancia desde los usos y costumbres propios de cada pueblo o comunidad indígena. 
Finalmente, se gestiona con cinco (5) pueblos (Pijao, Muisca Suba, Muisca Bosa, Pasto y Kichwa) la programación de 10 jornadas de vacunación contra Covid-19.
</t>
  </si>
  <si>
    <t>La implementacion de la accion afirmativa durante este periodo presento dificultades en dar inicio a las actividades según lo programado debido al comportamiento de la emergencia Sanitaria con ocasión de Pandemia COVID- 19, lo que implica el trabajo con las comunidades, de igual manera al inicio del año se presentaron dificultades en la concertacion y aval por parte de las autoridades para dar inicio a las actividades, es en este sentido que no se logra el avance al 100% en cumplimiento al indicador.</t>
  </si>
  <si>
    <t xml:space="preserve">La implementación del enfoque diferencial durante el año 2021 se vio materializado a partir del abordaje a 719 familias indígenas de los diferentes pueblos que habitan el distrito, para un acumulado de 1676 familias en el año 2021, a partir de acciones de prevención y promoción de la salud, de la mano del reconocimiento y fortalecimiento de la medicina ancestral propia de cada pueblo o comunidad. </t>
  </si>
  <si>
    <t>Salud para la vida y el bienestar</t>
  </si>
  <si>
    <t>81- A 2024 incrementar en un 33% la atención a las poblaciones diferenciales (etnias, LGBTI, habitantes de calle, carreteros, personas que ejercen actividades sexuales pagadas), desde la gestión de la salud pública y acciones colectivas.</t>
  </si>
  <si>
    <t>6.88- Creación de estrategias de coordinación y control entre los sistemas de salud propia y el sistema distrital de salud para el uso de plantas y prácticas ancestrales de conformidad al Derecho Mayor.</t>
  </si>
  <si>
    <t>Garantizar el desarrollo de 14 iniciativas de fortalecimiento de practicas de la medicina ancestral y/o participación en Salud, a partir de un proceso planificado e implementado de manera concertada con el espacio autonomo Indigena, en el marco de los proyectos de Territorios de Innovación y participación en Salud (TIPS).</t>
  </si>
  <si>
    <t>11- ciudades y comunidades sostenibles</t>
  </si>
  <si>
    <t xml:space="preserve"> 15/12/2022</t>
  </si>
  <si>
    <t>14 Iniciativas de fortalecimiento de prácticas ancestrales y/o participación en salud implementadas</t>
  </si>
  <si>
    <t xml:space="preserve">14 Iniciativas de fortalecimiento de prácticas ancestrales y/o participación en salud implementada </t>
  </si>
  <si>
    <t>Se realizaron dos espacios de diálogo y concertación con el espacio autónomo de Autoridades de los 14 pueblos indígenas, donde se socializa la metodologia y se acuerda la  caracterización y plan de trabajo para los púeblos Indigenas. Es de aclarar que la acción afirmativa está programada para su implementación en el año en 2022.</t>
  </si>
  <si>
    <t xml:space="preserve">Ninguna </t>
  </si>
  <si>
    <t>Se realizo carcaterizacion, concertación de plan de trabajo y socializacion de los lineamientos para la formulacion de proyectos de iniciativa comunitaria con los 14 pueblos Indigenas, es de precisar que este proceso se tiene proyectado ejecutar en el 2022</t>
  </si>
  <si>
    <t>Ninguno</t>
  </si>
  <si>
    <t xml:space="preserve">Esta acciòn afirmativa se encuentra para implementaciòn en el año 2022, sin embargo durante este periodo se realizaron acciones de gestiòn con los pueblos Indigenas logrando 16 reuniones con autoridades, delegados y representantes de los consejos de salud que forman parte de la mesa autónoma Distrital de los 14 pueblos Indígenas realizando asistencias técnicas  para la formulación de los proyectos de iniciativa comunitaria cuyo producto fue 14 proyectos de iniciativa comunitaria formulados.
Se realiza reunión de articulación  entre OEI y la Dirección de participación social, gestión Territorial y Transectorialidad de la Secretaria Distrital de Salud  a fin de socializar los avances en la formulación de las iniciativas recibiendo retroalimentación por parte de la Secretaria a fin de realizar ajustes a las mismas y lograr así la viabilidad técnica; finalmente se presenta la propuesta para  el cooperante en este caso la OEI para que la contratación  se realice con un solo cabildo quien garantizara la implementación de las mismas.
</t>
  </si>
  <si>
    <t>Se informa que para esta vigencia aun no se implementan acciones debido a que la concertacion de la implementacion y ejecución está para el 2022</t>
  </si>
  <si>
    <t>Salud</t>
  </si>
  <si>
    <t>Secretaria Distrital de Salud</t>
  </si>
  <si>
    <t>Dirección de Participación Social, Gestión Territorial y Transectorialidad</t>
  </si>
  <si>
    <t xml:space="preserve">Leonardo Mejia 
Nohemi Ramirez Blanco </t>
  </si>
  <si>
    <t>3144121701
3023492847</t>
  </si>
  <si>
    <t xml:space="preserve">la2mejia@saludcapital.gov.co
n2ramirez@Saludcapital.gov.co
</t>
  </si>
  <si>
    <t>3. Camino de identidad y cultura</t>
  </si>
  <si>
    <t>3.1 Implementación de acciones que promuevan, visibilicen y fortalezcan la identidad cultural, espiritual, la producción simbólica de las culturas indígenas, las formas de vida, los usos y costumbres y las tradiciones de los pueblos indígenas en la ciudad.</t>
  </si>
  <si>
    <t>Inclusión de niños y niñas durante el cuatrienio, pertenecientes a los pueblos indígenas del Distrito a las 14 experiencias artísticas en las que participarían gradualmente 14 sabedores (as) indígenas - artistas formadores de estos pueblos</t>
  </si>
  <si>
    <t>Derechos; Género</t>
  </si>
  <si>
    <t>Experiencias artísticas dirigida a niños y niñas de 14 pueblos indígenas residentes en Bogotá con la participación de 14 cuidador(as) - sabedor(as) indígenas, quienes trabajarán colaborativamente con artistas de NIDOS.</t>
  </si>
  <si>
    <t xml:space="preserve">Sumatoria de asistencias a las experiencias culturales artísticas durante los cuatro años </t>
  </si>
  <si>
    <t>0 (2020)</t>
  </si>
  <si>
    <t xml:space="preserve">Se realiza reunión el día 16 de marzo del 2021, en donde el Instituto Distrital de las Artes hace una aproximación y define con las autoridades las fechas para el desarrollo de mesas de trabajo asociadas con cada acuerdo. De manera específica se formula mesa de trabajo del acuerdo asociado con la “inclusión de niños y niñas durante el cuatrienio, pertenecientes a los pueblos indígenas del Distrito a las 14 experiencias artísticas en las que participarían gradualmente 14 sabedores (as) indígenas - artistas formadores de estos pueblos” que se llevó a cabo el 8 de abril, mediante el desarrollo de sesión virtual, en donde se establecieron acuerdos en materia de perfiles de lo(s) sabedores (as) indígenas - artistas formadores, se realizó un aproximación teórica a lo que se entiende como experiencia artística (distanciando acción de lo que los cabildos interpretan como creación de escuelas de arte), metodología básica que permite definir hacia donde se direccionará la experiencia artística y  fecha en la que se entregaría la aproximación de cada cabildo en relación con la temática central en la que se centrará la vivencia artística seleccionada (21 de mayo). Para esta fecha también los cabildos informarán cuáles son los 4 primeros cabildos que de manera escalonada llevarán a cabo esta experiencia artística, teniendo en cuenta los criterios definidos en la reunión del 8 de abril. </t>
  </si>
  <si>
    <t>Se comenta como posible dificultad que se pueda presenta en la ejecución de este acuerdo el fraccionamiento de algunos de los cabildos (Uitoto y Eperara Siapidara) e incluso, la no determinación de una sola autoridad con la que se pueda interlocutar (caso de los Eperara Siapidara), ya que en este mismo espacio se hacen presentes las que se designan como autoridades de cada fracción del pueblo. Unida a las anteriores dificultades, se evidencia en el caso del pueblo Inga, que la autoridad del cabildo tiene problemas también con las diferentes comunidades de la ciudad, lo que ocasiona que parte de la representación Inga de la Localidad de Rafael Uribe Uribe intervenga y quiera tener incidencia en la ejecución de las acciones del pueblo en la Mesa Consultiva Indígena y en Autoridades Indígenas de Bakatá.</t>
  </si>
  <si>
    <t xml:space="preserve">Se desarrollaron mesas de trabajo en donde se desarrolló claridades metodológicas, técnicas y perfiles requeridos para poder llevar a cabo el acuerdo. Los 14 cabildos quedaron de realizar reuniòn interna en donde se precesarían los 4 cabildos que este año desarrollarían de manera gradual el cumplimiento de la acción. La reunión se  realizó, pero no se informó al Idartes cuáles eran los cabildos seleccionados por parte de la coordinación de la Casa de Pensamiento. La información con la que cuenta Idartes es la suministrada de manera informal por algunos cabildos cercanos, quienes brindaron información que las formas organizativas seleccionados fueron 1) Inga, Pasto, 3) Ambika Pijao y Yanacona. Hasta el momento, el cabildo Inga y Pasto envian formato diligenciado solicitado por el Idartes - Subdirección de Formación - Programa CREA diligenciado así como los nombres de las personas (artistas formadores - cuidadores) seleccionados por el cabildo, no obstante, no enviaron la documentación para su contratación. </t>
  </si>
  <si>
    <t>Nuevamente se enviarán comunicados escritos a cada cabildo para recordar el envío de la información haciendo uso del formato con las categorías definidas por el Programa. Igualmente se enviará lista de chequeo, además de citación a jornada de revisión y cumplimentación de la documentación requerida para que puedan hacer entrega de la información antes de agosto.</t>
  </si>
  <si>
    <t>$0.</t>
  </si>
  <si>
    <t>0</t>
  </si>
  <si>
    <t xml:space="preserve">Hasta la fecha el Idartes no conoce el nombre de los cabildos que de manera escalonada desarrollarán la acción según acuerdos internos, razón por la cual se realizó reunión el 2 de septiembre en donde se trató de precisar el nombre de los 4 cabildos que participarían en el desarrollo de esta acción. Finalizada el trimestre se informa que los cabildos que ejecutarán la acción son los siguientes: Kamentsá, Pasto, Uitoto y Yanacona. 
La ejecución como tal se llevará a cabo en el último trimestre, cuando se haga efectiva la contratación de los sabedores nominados. 
</t>
  </si>
  <si>
    <t xml:space="preserve">El hecho de que la coordinación de la Casa Indígena haya realizado la reunión sin levantar acta donde se constate la selección mancomunada de los cabildos, hace que el Idartes tenga que indagar uno por uno de los cabildos averiguando las formas organizativas que desarrollarán este acuerdo. Muchos de los sabedores no se encuentran inscritos con seguridad social, en consecuencia, ha demorado en algunos de los casos su contratación. Para favorecer la gestión y ejecución del recurso se ha propuesto la contratación no solo de una sino de dos personas, propuesta que ha sido acogida por algunos de los cabildos. </t>
  </si>
  <si>
    <t xml:space="preserve">Los cuatro cabildos seleccionados de manera gradual por el propio espacio autónomo llevaron a cabo de cuatro experiencias artísticas dirigida a niños y niñas de sus respectivos pueblos indígenas con la participación de al menos 4 cuidador(as) - sabedor(as) indígenas pertenecientes a dichas comunidades, quienes trabajarán colaborativamente con artistas de NIDOS. </t>
  </si>
  <si>
    <t xml:space="preserve">La dificultad asociada con la contratación directa de persona natural fue solventada con un acompañamiento que facilitó complementar la documentación solicitada en la lista de chequeo.  </t>
  </si>
  <si>
    <t xml:space="preserve">Cada cabildo presentó una propuesta de implementación que fue apoyada técnica y financieramente a la vez que ha sido reconocida como práctica artística producto de una dinámica histórica, cultura y artística cada comunidad, lo que ha permitido que se garantice que se viene implementado el enfoque étnico. Se puede señalar que se viene impulsado el planteamiento propio de cada grupo étnico, lo que crea condiciones y brinda oportunidades para llevar a cabo el acuerdo de manera a autónoma y propia. </t>
  </si>
  <si>
    <t>Educación inicial: bases sólidad para la vida</t>
  </si>
  <si>
    <t>Promover la atención de 93.000 beneficiarios de primera infancia a través de la realización de experiencias artísticas a favor de los derechos culturales.</t>
  </si>
  <si>
    <t xml:space="preserve">Cultura </t>
  </si>
  <si>
    <t>IDARTES</t>
  </si>
  <si>
    <t>Subdirección de Formación</t>
  </si>
  <si>
    <t>Leyla Castillo Ballén</t>
  </si>
  <si>
    <t xml:space="preserve">leyla.castillo@idartes.gov.co </t>
  </si>
  <si>
    <t>3.2 Generación de espacios para la sensibilización y formación ciudadana frente al reconocimiento, respeto y valoración de los pueblos indígenas en el Distrito.</t>
  </si>
  <si>
    <t>Inclusión de jóvenes, adultos y adultos mayores de los pueblos indígenas residentes en la ciudad durante el cuatrienio quienes participaran en los 14 procesos de formación artística integral que se llevaran a cabo gradualmente durante los cuatro años</t>
  </si>
  <si>
    <t>Procesos de formación artística dirigidos a 1100 personas pertenecientes a 14 pueblos indígenas residentes en Bogotá con la participación de 14 artistas formadores indígenas</t>
  </si>
  <si>
    <t xml:space="preserve">Se realiza reunión el día 16 de marzo del 2021 y se acuerda tener mayor ampliación de este acuerdo en la sesión del 12 de abril, en donde se acuerda que el énfasis de la mesa se realizará en torno de la reactivación económica del campo artístico, permitiendo que en dicho espacio de participación concurran delegaciones de al menos 5 artistas de cada cabildo con los que se formularían estrategias que favorezcan la reactivación de nuestro campo. Se sugiere la reactivación de la plataforma “Por los senderos del arte indígena de Bogotá” a manera de circuito artístico virtual, en donde se pueda presentar la relatoría resultado de este ejercicio, además de los resultados artísticos producto de las 14 iniciativas artísticas (acuerdo 4). Por lo tanto, el recurso permitirá el desarrollo del espacio y la producción técnica del circuito virtual. </t>
  </si>
  <si>
    <t>Se comenta como posible dificultad que se pueda presentar en la ejecución de este acuerdo el fraccionamiento de algunos de los cabildos (Uitoto y Eperara Siapidara) e incluso, la no determinación de una sola autoridad con la que se pueda interlocutar (caso de los Eperara Siapidara), ya que en este mismo espacio se hacen presentes las que se designan como autoridades de cada fracción del pueblo. Unida a las anteriores dificultades, se evidencia en el caso del pueblo Inga, que la autoridad del cabildo tiene problemas también con las diferentes comunidades de la ciudad, lo que ocasiona que parte de la representación Inga de la Localidad de Rafael Uribe Uribe intervenga y quiera tener incidencia en la ejecución de las acciones del pueblo en la Mesa Consultiva Indígena y en Autoridades Indígenas de Bakatá.</t>
  </si>
  <si>
    <t xml:space="preserve">Se desarrollaron mesas de trabajo en donde se desarrolló claridades metodológicas, técnicas y perfiles requeridos para poder llevar a cabo el acuerdo. Los 14 cabildos quedaron de realizar reuniòn interna en donde se precesarían los 4 cabildos que este año desarrollarían de manera gradual el cumplimiento de la acción. La reunión se  realizó, pero no se informó al Idartes cuáles eran los cabildos seleccionados por parte de la coordinación de la Casa de Pensamiento. La información con la que cuenta Idartes es la suministrada de manera informal por algunos cabildos cercanos, quienes brindaron información que las formas organizativas seleccionados fueron 1) Inga, Pasto, 3) Ambika Pijao y Yanacona. Hasta el momento, ninguno de los cabildo ha enviado enfoque que tendrá cada espacio de intercambio de saberes conocido como Laboratoria Converge, identificando la práctica artística específica o integral en la que se enfocará. Tampoco ha enviado la documentación del artista formador que desarrollará el laboratorio. </t>
  </si>
  <si>
    <t xml:space="preserve">Hasta la fecha el Idartes no conoce el nombre de los cabildos que de manera escalonada desarrollarán la acción según acuerdos internos, razón por la cual se realizó reunión el 2 de septiembre en donde se trató de precisar el nombre de los 4 cabildos que participarían en el desarrollo de esta acción. Finalizada el trimestre se informa que los cabildos que ejecutarán la acción son los siguientes: Kichwa, Pastos, Uitoto y Yanacona. La ejecución como tal se llevará a cabo en el último trimestre, cuando se haga efectiva la contratación de los sabedores nominados. </t>
  </si>
  <si>
    <t xml:space="preserve">El hecho de que la coordinación de la Casa Indígena haya realizado la reunión sin levantar acta donde se constate la selección mancomunada de los cabildos, hace que el Idartes tenga que indagar uno por uno de los cabildos averiguando las formas organizativas que desarrollarán este acuerdo. Muchos de los artistas formadores no se encuentran inscritos con seguridad social, en consecuencia, ha demorado en algunos de los casos su contratación. Para favorecer la gestión y ejecución del recurso se ha propuesto la contratación no solo de una sino de dos personas, propuesta que ha sido acogida por algunos de los cabildos. </t>
  </si>
  <si>
    <t xml:space="preserve">Se llevó a cabo la acción de inclusión de jóvenes, adultos y adultos mayores de los cuatro  pueblos indígenas que realizaron el proceso formativo artístico integral (Kichwa, Pastos, Uitoto y Yanacona), con la contratación al menos de cuatro artistas formadores indígenas pertenecientes a la comunidad. </t>
  </si>
  <si>
    <t>La dificultad asociada con la contratación directa de persona natural fue solventada con un acompañamiento que facilitó complementar la documentación solicitada en la lista de chequeo.  No obstante, uno de los cabildos (Kichwa) propuso un segundo artista formador con el que se completaría la ejecución del recurso, sin embargo por tiempo de contratación y limitaciones que tuvo la persona natural en completar la documentación para poder ser contratado, no fue posible hacer la entrega del resto del recurso, en consecuencia queda pendiente adicionarlo a alguna otr actividad que desarrollen este pueblo en el año 2022 ($ 4.467.600)</t>
  </si>
  <si>
    <t>Esta acción como la que se lleva a cabo en los demás acuerdos, refleja lo decisivo que es para asegurar la implementación del enfoque étnico, la vinculación de personal con pertenencia étnica en las diferentes etapas de los procesos, lo que asegura que exista un mayor grado de entendimiento, diálogo y confianza entre semejantes, además de tener un mayor sentido de apropiación por las casusas y necesidades de la misma etnia.</t>
  </si>
  <si>
    <t>Formación integral: más y mejor tiempo en los colegios</t>
  </si>
  <si>
    <t>250.000 Beneficiarios de procesos integrales de formación a lo largo de la vida con énfasis en el arte, la cultura y el patrimonio.</t>
  </si>
  <si>
    <t>3.5 Promoción y fomento de acciones para la recuperación, fortalecimiento, protección y salvaguarda de las lenguas nativas y la tradición oral y escrita de los pueblos indígenas.</t>
  </si>
  <si>
    <t>Fortalecer la lengua propia de 14 pueblos indígenas concertado con el espacio autónomo.</t>
  </si>
  <si>
    <t>Poblacional</t>
  </si>
  <si>
    <t>Acciones realizadas para el fortalecimiento de lenguas propias de los 14 pueblos indígenas</t>
  </si>
  <si>
    <t xml:space="preserve">Sumatoria de acciones realizadas </t>
  </si>
  <si>
    <t>Se realizan las actividades proyectadas por los 14 pueblos, mediante el convenio 285/20 con la UNAL.</t>
  </si>
  <si>
    <t>El incumplimiento a las obligaciones pactadas por parte de algunos de los cabildos; igualmente, la ejecución de estos recursos se hicieron durante el último trimestre por asuntos externos a la entidad especialmente por la Secretaría Distrital de Hacienda.</t>
  </si>
  <si>
    <t>Se establecen acuerdos en relación a la contratación con el cabildo Muisca de Bosa para el desarrollo de la propuesta</t>
  </si>
  <si>
    <t>Cumplimiento de las obligaciones en los tiempos fijados por parte de algunos cabildos. Se realizará especial seguimiento a los cabildos que presentan dificultades para cumplir con las fechas y obligaciones pactadas</t>
  </si>
  <si>
    <t>Construcción de la propuesta de fortalecimiento de lengua propia de 12 pueblos indígenas entre el Consejo Consultivo y de Concertación indígena y la SDCRD, la cual se desarrollará mediante una memoria audiovisual de procesos gastronómicos.</t>
  </si>
  <si>
    <t>Atraso en el diligenciamiento de la propuesta por parte de los gobernadore(as), al igual que en la respuesta a los ajustes requiridos por la entidad.</t>
  </si>
  <si>
    <t>0.%</t>
  </si>
  <si>
    <t>El proyecto será desarrollado durante el último trimestre del año, previo acuerdo sobre las fechas y espacios para la ejecución que serán acordadas con el Consejo Consultivo de pueblos indígenas. Por lo anterior, la SDCRD, a través del convenio interadministrativo 423/21 suscrito con el cabildo Indígena Muisca de Bosa, realizará los pagos respectivos durante el mes de noviembre, previa programación de los recursos en el PAD de la secretaría.</t>
  </si>
  <si>
    <t>Se presentaron dificultades en la suscripción del convenio con el cabildo indígena Muisca de Bosa. Al respecto, se adelantaron reuniones entre el CABILDO y el Consejo Consultivo indígena, en el que se acordaron los productos a entregar y las fechas de ejecución de las acciones, así como los desembolsos de los recursos.</t>
  </si>
  <si>
    <t xml:space="preserve">Fueron desarrolladas las actividades propuestas en el marco del fortalecimiento de lengua propia de 12 pueblos indígenas, actividades establecidas mediante la suscripción del convenio 423/21 con el cabildo Muisca de Bosa. </t>
  </si>
  <si>
    <t>El proyecto en su totalidad fue construído y ejecutado por los 12 pueblos indígenas que intervinieron en la propuesta. Además, fue contratado con el cabildo Muisca de Bosa, acorde a las decisiones establecidas en espacio autónomo.</t>
  </si>
  <si>
    <t>Creación y vida cotidiana: Apropiación ciudadana del arte, la cultura y el patrimonio, para la democracia cultural</t>
  </si>
  <si>
    <t>Desarrollar una (1) estrategia intercultural para fortalecer los diálogos con la ciudadanía en sus múltiples diversidades poblacionales y territoriales.</t>
  </si>
  <si>
    <t>7648 - Fortalecimiento estratégico de la gestión cultural territorial, poblacional y de la participación incidente en Bogotá</t>
  </si>
  <si>
    <t xml:space="preserve">Secretaria Distrital de Cultura Recreación y Deporte </t>
  </si>
  <si>
    <t xml:space="preserve">Dirección de Asuntos Locales y Participación </t>
  </si>
  <si>
    <t>Alejandro Franco Plata</t>
  </si>
  <si>
    <t>alejandro.franco@scrd.gov.co</t>
  </si>
  <si>
    <t xml:space="preserve">En la casilla de presupuesto ejecutado se reporta cero, toda vez que el pago se realizará en noviembre, previa programación de los desembolsos previstos en el convenio con el CABILDO. </t>
  </si>
  <si>
    <t>3.1 Implementación de acciones que promuevan, visibilicen y fortalezcan la identidad cultural, espiritual, la producción simbólica de las culturas indígenas, las formas de vida, los usos y costumbres y las tradiciones de los pueblos indígenas en la ciudad3.1 Implementación de acciones que promuevan, visibilicen y fortalezcan la identidad cultural, espiritual, la producción simbólica de las culturas indígenas, las formas de vida, los usos y costumbres y las tradiciones de los pueblos indígenas en la ciudad</t>
  </si>
  <si>
    <t>Apoyar técnica y financieramente el Encuentro Distrital de pueblos indígenas, de conformidad con el Decreto 842/19</t>
  </si>
  <si>
    <t>Número de encuentros Distrital de pueblos Indígenas apoyados</t>
  </si>
  <si>
    <t>Sumatoria de encuentros apoyados</t>
  </si>
  <si>
    <t>El evento se ejecuta a mediados de noviembre cumpliendo con los componentes estrategicos planteados en la propuesta de los 14 pueblos en relación a primeros insumos para la reformulación de la política pública desde el componente cultural.</t>
  </si>
  <si>
    <t xml:space="preserve">Inicalmente se proyectaron 10 millones de pesos, sin embargo, durante la vigencia se sumaron 11 millones de pesos más por recursos que fueron liberados de otros proyectos. Se espera totalcomprensión de los 14 pueblos ante este hecho.   </t>
  </si>
  <si>
    <t>Se establecen fechas al interior de los 14 pueblos para la construcción de una nueva propuesta, la cual será remitida a las entidades que hacen parte del decreto.</t>
  </si>
  <si>
    <t xml:space="preserve">No hay propuesta establecida por parte de los 14 pueblos para el desarrollo del encuentro, se espera que durante el mes de abril sea remitida a la SDCRD. </t>
  </si>
  <si>
    <t>Construcción de la propuesta del Encuentro Distrital de Pueblos Indígenas, entre el Consejo Consultivo y de Concertación indígena y la SDCRD, la cual se realizará mediante el Foro Interétnico con 12 pueblos indígenas de la ciudad.</t>
  </si>
  <si>
    <t xml:space="preserve">Fueron desarrolladas las actividades propuestas en el marco del Encuentro Distrital de Pueblos Indígenas, a través del foro interétnico, actividades establecidas mediante la suscripción del convenio 423/21 con el cabildo Muisca de Bosa. </t>
  </si>
  <si>
    <t>Diseño y ejecución constituida por los 12 pueblos indígenas que intervinieron en el Encuentro Distrital de Pueblos Indígenas, a través del foro interétnico. Suscripción del convenio interadministrativo 432/21 con el cabildo Muisca de Bosa, acorde a las decisiones establecidas en espacio autónomo.</t>
  </si>
  <si>
    <t>3.4 Promoción de procesos de investigación cultural para recuperar, proteger, preservar, mantener, transmitir y proyectar las prácticas y expresiones culturales de los pueblos indígenas, a partir de sus conocimientos ancestrales y saberes tradicionales, e</t>
  </si>
  <si>
    <t>Apoyar técnica y financieramente el Encuentro Distrital de mujeres indígenas, de conformidad con el Decreto 865/19</t>
  </si>
  <si>
    <t>Número de encuentros Distrital de mujeres Indígenas apoyados</t>
  </si>
  <si>
    <t>La actividad fue desarrollada durante el mes de septiembre, a través de la propuesta planteada por la Comisión Distrital de Mujeres Indígenas en Bogotá.</t>
  </si>
  <si>
    <t>Los cabildos indígenas no pudieron contratar con la entidad, razón por lo cual, se eligió al cabildo Muisca de Suba como representante para desarrollar las acciones con el operador logístico que tenía la SDCRD.</t>
  </si>
  <si>
    <t>Serán establecidas fechas al interior de los 14 pueblos y la Comisión Distrital de Mujeres Indígenas para la construcción de una nueva propuesta a desarrollarse durante el mes de septiembre.</t>
  </si>
  <si>
    <t xml:space="preserve">No hay propuesta establecida por parte de los 14 pueblos y la Comisión Distrital de Mujeres indígenas  para el desarrollo del encuentro, se espera que durante el mes de abril sea remitida a la SDCRD. </t>
  </si>
  <si>
    <t xml:space="preserve">Concertación de las acciones que desarrollará la SDCRD con la Comisión Distrital de Mujeres Indígenas, en el marco del Encuentro Distrital de Mujeres. </t>
  </si>
  <si>
    <t>Ajustes en los presupuestos que atenderán las actividades concertadas con la SDCRD, toda vez que, los recursos serán ejecutados por medio de un operador logístico, el cual retendrá un porcentaje de rubros que la ley le otorga.</t>
  </si>
  <si>
    <t>Las acciones derivadas del proyecto “HILANDO SABERES, TEJIENDO RESISTENCIAS - conversatorio de expresiones culturales”, que fueron diseñadas por la Consejería Distrital de Mujeres Indígenas, en cabeza de Omaira Jimena Telpiz, aportaron al fortalecimiento de las garantías de los derechos y la pervivencia cultural de las mujeres indígenas residentes en Bogotá, la adecuación institucional, la generación de condiciones para el desarrollo de la diversidad cultural, social, política y económica y el mejoramiento de sus condiciones de vida, bajo el principio del Buen Vivir, a través del desarrollo de actividades concertadas y ejecutadas desde sus saberes, de conformidad con el Decreto Distrital 865 de 2019 - Encuentro Distrital de Mujeres Indígenas 2021.</t>
  </si>
  <si>
    <t xml:space="preserve">Modificación en las fechas de ejecución del proyecto, para lo cual fue se hizo necesario varias reuniones con la Consejería Distrital de Mujeres indígenas, permitiendo de esta forma establecer cronogramas y acciones en el marco del Encuentro Distrital de Mujeres Indígenas. </t>
  </si>
  <si>
    <t>Acción cumplida en el III trimestre del 2021</t>
  </si>
  <si>
    <t>Fortalecer y visibilizar las expresiones artísticas de los pueblos indígenas para el conocimiento de la ciudadanía, a través de la difusión de diferentes ensambles musicales junto con la Orquesta Filarmónica de Bogotá - OFB y en concertación con autoridades de pueblos indígenas. La acción será desarrollada por demanda con el cabildo interesado, teniendo en cuenta su trayectoria y procesos artísticos relevantes.</t>
  </si>
  <si>
    <t>Educación
 de Calidad</t>
  </si>
  <si>
    <t>Etnico</t>
  </si>
  <si>
    <t>Número de conciertos realizados</t>
  </si>
  <si>
    <t>Sumatoria de conciertos realizados</t>
  </si>
  <si>
    <t>Sin Línea Base</t>
  </si>
  <si>
    <t xml:space="preserve">Se realizó una reunión con el espacio autónomo de las Comunidades Indìgenas, acordando que el concierto se realizarà y que los 14 Pueblos residentes en Bogotà, se reuniran nuevamente en su espacio autónomo y determinarán que agrupación se hará participe del concierto en la modalidad de ensamble </t>
  </si>
  <si>
    <t xml:space="preserve">La única dificultad que se presenta es que aún los Pueblos no han definido que agrupación se hará partícipe, lo cual se subsanará con la reunión que realizaran en su espacio autónomo donde definiran su representación   </t>
  </si>
  <si>
    <t>$0</t>
  </si>
  <si>
    <t>0.</t>
  </si>
  <si>
    <t xml:space="preserve">El concierto se realizará con el Cabildo Kichwa, quienes presentaron a la OFB los documentos requeridos para elaborar el contrato que permita determinar las responsabilidades y entrar en la fase de aprestamiento del concierto.  </t>
  </si>
  <si>
    <t xml:space="preserve">Creación y Vida 
cotidiana - 
Apropiación
ciudadana del
arte, la cultura y 
el patrimonio para
la democracia 
cultural
</t>
  </si>
  <si>
    <t>Diseñar e implementar una (1) estrategia para fortalecer a Bogotá como una ciudad creativa de la música (Red UNESCO 2012)</t>
  </si>
  <si>
    <t>7691  Bogotá Ciudad
 Filarmónica</t>
  </si>
  <si>
    <t>OFB</t>
  </si>
  <si>
    <t>Dirección Sinfónica</t>
  </si>
  <si>
    <t>Antonio Suarez 
Diana Corina Jaimes</t>
  </si>
  <si>
    <t>2320266
Ext. 119 - 188</t>
  </si>
  <si>
    <t>asuarez@ofb.gov.co
djaimes@ofb.gov.co</t>
  </si>
  <si>
    <t>3.6 Implementación de acciones para la identificación, recuperación y preservación del patrimonio tangible e intangible de los pueblos indígenas, con el fin de salvaguardar la memoria ancestral y colectiva.</t>
  </si>
  <si>
    <t>Garantizar la pervivencia cultural mediante la identificación de manifestaciones de Patrimonio Cultural Inmaterial con los pueblos indígenas pertenecientes al espacio autónomo.</t>
  </si>
  <si>
    <t>Porcentaje de mapas y fichas de registro de PCI formuladas</t>
  </si>
  <si>
    <t>(# de mapas y fichas de registro de PCI formuladas/# de mapas y fichas de registro de PCI planeadas)*100</t>
  </si>
  <si>
    <t>sin líne a  base</t>
  </si>
  <si>
    <t xml:space="preserve">1. Coordinación del equipo misional para el cumplimiento de las acciones afirmativas.
2. Asistencia a la reunión sectorial del 23/03/2021
3. Se definieron mesas de trabajo para la implementación de las acciones afirmativas. En estas mesas se trabajarán en coordinación con el equipo delegado por parte de la comunidad y equipo misional del IDPC. Las comunidades enviarán los datos de las personas delegadas que serán parte del equipo técnico que coordinará labores con el equipo misional del IDPC. </t>
  </si>
  <si>
    <t>Se ha avanzado con la concertación del espacio para la reunión con el objetivo de avanzar con la socialización de las fases de trabajo y definición de metodologías de trabajo.</t>
  </si>
  <si>
    <t>Para el proceso de implementacion de esta acción concertada se realizaron dos reuniones virtuales los dias 14 de julio y 10 de agosto con el fin de adelantar el proceso comprensivo y reflexiblo sobre la ruta de trabajo para la identificación de linea base de manifestaciones culturales en Bogota y la conformacion del equipo para la siguiente fase,  proceso de investigacion a realizar el año 2020, en este sentido, los cabildos desarrollarian un proceso autonomo de delberacion y propondrian una agenda de encuentros para el cumplimiento de la misma. De acuerdo a esto y dando tiempo para la toma de decisiones internas, el IDPC envio una propuesta de cronograma el mes de septiembre 
Nota: el proceso de realización de las fichas y registros de manifestaciones de PCI corresponde a un proceso articulado de acciones entre el equipo de inventarios del IDPC y los pueblos, en esa medida se contemplan 4 fases a desarrollar (concertación 2021, investigación 2022, registro-creación 2023 y divulgación 2024)</t>
  </si>
  <si>
    <t xml:space="preserve">Dadas las dinamicas propias de los diferentes pueblos  indigenas que habitan en Bogota y la concerniente al consultivo de pueblos indigenas, se llego al acuerdo de desarrollar  una reunion presencial el dia 30 de agosto con el fin de tocar el tema de agendas de ecuentros para el cumplimemto de esta accion concertada, reunion que no fue posible realizar por motivos de agenda de los cabildos, de acuerdo a esto el IDPC procedio a enviar via correo electronico y medios digitales, una propuesta de cronograma para el cumplimento de la misma, agenda que a la fecha aun esta siendo evaluada por el consultivo </t>
  </si>
  <si>
    <t xml:space="preserve">Se contó con baja participación en las jornadas coordinadas y acordadas con la mesa ampliada, sin embargo, se hizo comunicación personal con los diferentes gobernadores y gobernadoras con el fin de subsanar esta situación y tener un conocimiento y diálogo continuo, claro y propositivo para la implementación de la acción </t>
  </si>
  <si>
    <t>21. Creación y vida cotidiana: Apropiación ciudadana del arte, la cultura y el patrimonio, para la democracia cultural</t>
  </si>
  <si>
    <t>154. Implementar una (1) estrategia que permita reconocer y difundir manifestaciones de patrimonio cultural material e inmaterial, para generar conocimiento en la ciudadanía</t>
  </si>
  <si>
    <t>7639. Consolidación de la capacidad institucional y ciudadana para la territorialización, apropiación, fomento, salvaguardia y divulgación del Patrimonio Cultural en Bogotá</t>
  </si>
  <si>
    <t>IDPC</t>
  </si>
  <si>
    <t>Subdirección de Divulgación y Apropiación del Patrimonio. Equipo de Inventario</t>
  </si>
  <si>
    <t>Angélica Medina
Catalina Cavelier</t>
  </si>
  <si>
    <t>3550800
3153100141</t>
  </si>
  <si>
    <t>angelica.medina@idpc.gov.co
catalina.cavelier@idpc.gov.co</t>
  </si>
  <si>
    <t xml:space="preserve">En el marco de la programación artística y cultural realizada en cada vigencia por la Fundación Gilberto Alzate Avendaño, se incluirán programas artísticos y culturales de los pueblos indigenas que hacen parte del espacio autónomo. Este apoyo en particular se concentra en poner a disposición de la comunidad los escenarios, espacios artísticos de la FUGA y su capacidad logística y de producción en un evento anual. </t>
  </si>
  <si>
    <t>Ciudades y Comunidades sostenibles</t>
  </si>
  <si>
    <t>Número de actividades artísticas y culturales enfocados a grupos étnicos del centro.</t>
  </si>
  <si>
    <t>Sumatoria de actividades artísticas y culturales enfocados a grupos étnicos del centro.</t>
  </si>
  <si>
    <t>El 29 de marzo de 2021 se realizó una reunión  con el fin de revisar las acciones concertadas y definir estrategias para su programación e implementación. Producto de este ejercicio se obtuvieron  los siguientes resultados en torno a las acciones concertadas para la vigencia 2021:
* Se resolvieron las inquietudes de la Comunidad Indígena respecto a las acciones propuestas en el plan de acción del PIAA 2021.
* La comunidad indigena presentará una propuesta de evento artístico o cultural a desarrollar en las instalaciones de la FUGA.</t>
  </si>
  <si>
    <t xml:space="preserve">Durante el primer semestre del año enero- junio de 2021  se han realizado  las siguientes acciones:
El 29 de marzo de 2021 se realizó una reunión  con el fin de revisar las acciones concertadas y definir estrategias para su programación e implementación. Producto de este ejercicio se resolvieron las inquietudes de la Comunidad Indígena respecto a las acciones propuestas en el plan de acción del PIAA 2021 .  
Está prevista una reunión el proximo 21 de julio para entregar una propuesta de evento artístico a desarrollar en las instalaciones de la FUGA el 05 de septiembre de 2021.
</t>
  </si>
  <si>
    <t>No se han presentado dificultades</t>
  </si>
  <si>
    <t>Durante el primer semestre del año enero- junio de 2021  se han realizado  las siguientes acciones:
El 29 de marzo de 2021 se realizó una reunión  con el fin de revisar las acciones concertadas y definir estrategias para su programación e implementación. Producto de este ejercicio se resolvieron las inquietudes de la Comunidad Indígena respecto a las acciones propuestas en el plan de acción del PIAA 2021 . 
Está prevista una reunión el proximo 21 de julio para entregar una propuesta de evento artístico a desarrollar en las instalaciones de la FUGA el 05 de septiembre de 2021.</t>
  </si>
  <si>
    <t>0%.</t>
  </si>
  <si>
    <r>
      <t xml:space="preserve">Entre enero y diciembre de 2021  se han realizado  las siguientes acciones:
-  29 de marzo de 2021 se realizó una reunión con el fin de revisar las acciones concertadas y definir estrategias para su programación e implementación. Producto de este ejercicio se resolvieron las inquietudes de la Comunidad Indígena respecto a las acciones propuestas en el plan de acción del PIAA 2021 .  
-   21 de julio  se realizó reunión de concertación para definir la entrega de una propuesta de evento artístico a desarrollar en las instalaciones de la FUGA .
</t>
    </r>
    <r>
      <rPr>
        <sz val="11"/>
        <rFont val="Arial"/>
        <family val="2"/>
      </rPr>
      <t xml:space="preserve">- El 29 de octubre se envió una comunicación oficial solicitando el proyecto para la realización de la actividad concertada y especificando los tiempos necesarios de preproducción y producción para poderla llevar de la mejor manera. 
- El 30 noviembre se realizó reunión con autoridades indígenas en Bogotá con el fin de definir la acción concertada en el marco del Art. 66 del PDD, relacionada con la realización de una actividad artística y cultural. Las autoridades indígenas se comprometieron a enviar la propuesta en la última semana de enero de 2022. </t>
    </r>
    <r>
      <rPr>
        <sz val="11"/>
        <color theme="1"/>
        <rFont val="Arial"/>
        <family val="2"/>
      </rPr>
      <t xml:space="preserve">
</t>
    </r>
  </si>
  <si>
    <t xml:space="preserve">Se realizaron  varias reuniones de concertación con la comunidad, sin embargo  a diciembre de 2021 la FUGA no recibió la propuesta concertada lo cual impidió la realización de la accion en la vigencia 2021.
En la vigencia 2022 se evaluará la posibilidad de realizar la actividad concertada  en 2021 si la comunidad indígena presenta la propuesta acordada. </t>
  </si>
  <si>
    <t>21 - Creación y vida cotidiana: Apropiación ciudadana del arte, la cultura y el patrimonio, para la democracia cultural</t>
  </si>
  <si>
    <t>156 - Promover 21.250 acciones para el fortalecimiento y la participación en prácticas artísticas, culturales y patrimoniales en los territorios, generando espacios de encuentro y reconocimiento del otro</t>
  </si>
  <si>
    <t>7682 - Desarrollo y fomento a las prácticas artísticas y culturales para dinamizar el centro de Bogotá</t>
  </si>
  <si>
    <t>FUGA</t>
  </si>
  <si>
    <t>Subdirección artística y cultural</t>
  </si>
  <si>
    <t>César Alfredo Parra Ortega</t>
  </si>
  <si>
    <t>cparra@fuga.gov.co</t>
  </si>
  <si>
    <t>3.3 Fomento a las prácticas culturales, recreativas y deportivas de los pueblos indígenas con autonomía y fundamento en sus planes de permanencia y pervivencia cultural.</t>
  </si>
  <si>
    <t>Fomentar y concertar catorce (14) iniciativas y/o procesos artísticos de los cabildos indígenas que hacen parte del espacio autónomo</t>
  </si>
  <si>
    <t>Derechos</t>
  </si>
  <si>
    <t>Iniciativas - procesos artísticos realizados por los 14 pueblos durante el cuatrienio</t>
  </si>
  <si>
    <t>Sumatoria  de iniciativas - procesos artísticos apoyados que serán reportados por los 14 pueblos residentes en Bogotá durante los 4 años.</t>
  </si>
  <si>
    <t>14 (2020)</t>
  </si>
  <si>
    <t>14 iniciativas – procesos artísticos integrales centrados en el arte indumentario de cada pueblo indígena</t>
  </si>
  <si>
    <t>Se firmó  y expidió certificado presupuestal con fecha del 22 /10/2020. Se firma acta de inicio del viernes 30 de octubre. La ejecución de las acciones se realizó entre los meses de enero y marzo del 2021. A la fecha, todos los 14 cabildos entregaron a satisfacción los productos.</t>
  </si>
  <si>
    <t xml:space="preserve">Se realiza reunión el día 16 de marzo del 2021 y se acuerda tener mayor ampliación de este acuerdo en la sesión del 12 de abril, en donde se acuerda que sea cada cabildo quien presentará de manera preliminar la propuesta hacia donde debería enfocarse el fomento a la iniciativa o proceso artístico de cada pueblo y/o comunidad. Se pidió que se identificara la dimensión – énfasis de fomento (creación, investigación, circulación o apropiación artística) de la práctica artística o interdisciplinar (no medidas de salvaguardia de manifestaciones culturales). Se solicita que se tenga en cuenta como principal criterio la priorización de una práctica o de un proceso realizado por una agrupación artística del cabildo, que requiera recibir el apoyo en cualquiera de las dimensiones artísticas. 
Se pacta que, para el 21 de mayo mediante diligenciamiento de formato guía enviado por el Instituto, los cabildos registren la información. Igualmente se informa que el se enviará enlace para actualización de la caracterización de los agentes artísticos (personas naturales y agrupaciones), informando antes a cada autoridad la información que en el Idartes descansa desde los años 2016 y 2017. Se insiste en la necesidad de actualizar la información, especialmente en la composición de las agrupaciones y los datos de contacto.
</t>
  </si>
  <si>
    <t>Ya el Idartes ha recibido el formato de algunos de los cabildos (Inga, Pastos y Yanacona), faltando las propuestas de los demás cabildos. Todavía hay margen de presentación teniendo en cuenta el IDARTES avanzó en la alternativa de ejecución de los recursos y que es requisito para conceder el apoyo, la presentación de la propuesta. Importante tener en cuenta que la no resolución de conflictos por parte de algunos de los pueblos (caso Nsa y Eperara Siapidara) incidirán en la no entrega de los recursos a sus respectivos cabildos, en consecuencia se ha solicitado a la Secretaria de Distrital de Gobierno, la claridad de este tema, teniendo en cuenta que es esta entidad la rectora de las política de los grupos étnicos. Hasta el momento no se ha obtenido respuesta alguna por parte de la SDG.</t>
  </si>
  <si>
    <t>Nuevamente se enviarán comunicados escritos a cada cabildo para recordar el envío de la información haciendo uso del formato con las categorías definidas por el  la Subdirección de las Artes.</t>
  </si>
  <si>
    <t>Solo 5 de los 13 cabildos han entregado la propuesta para empezar proceso de contratación que se realizará dentro de Convenio Interadministrativo (Inga, Kichwa, Misa y Pasto y Yanacona). La acción se ejecutará en el último trimestre del año.</t>
  </si>
  <si>
    <t xml:space="preserve">No han hecho envío los cabildos Muisca de Bosa, Muisca de Suba, Ambiká Pikao, Eperara Siapidara, Kamentsá y Wounan Noan, envío del que depende la contratación de los recursos. Para hacer la solicitud expresa de este formato se crearían grupos de WhatsApp, en donde la supervisión del convenio pueda verificar la solicitud y entrega de la información. </t>
  </si>
  <si>
    <t>Se ha fomentado trece de las catorce iniciativas desarrolladas mediante apoyo técnico a los cabildos, a los cuales se les viene brindando apoyo financiero para que fomenten las prácticas artísticas de su preferencia.</t>
  </si>
  <si>
    <t>DIFICULTAD: solo uno de los cabildos hasta la fecha (Cabildo Música de Bosa), no ha precisado mediante formato la práctica artística que se fomentará mediante este acuerdo, aunque en reuniones de trabajo asociadas con el seguimiento al plan de vida del pueblo, si se ha informado que la práctica escogida se asociará con el citado proceso complementándolo. 
SOLUCIÓN: para garantizar la ejecución de los recursos por parte de las comunidades, se solicitó la prórroga de convenio en un tiempo que favoreciera el desarrollo de la acción durante el primer trimestre del 2022.</t>
  </si>
  <si>
    <t xml:space="preserve">La implementación de las acciones ha tenido en cuenta en conocimiento y consideración de las dinámicas culturales, políticas, sociales, organizativas de las comunidades, incluyendo el manejo de tiempo que son diferentes a las que maneja la institucionalidad (p.e. respetar que se encuentra en la implementación simultánea de más medidas afirmativas y la necesidad de ajustar a calendarios de trabajo que permitan que sean ellos mismo los que desarrollen la acción de manera autónoma y propia. Así como las comunidades han tenido consideración en los procedimientos dispendiosos, burocráticos y demorados que todavía maneja la entidad y que se viene ajustando, desde el enfoque se ha contemplado tener en cuenta estas dinámicas únicas y propias del sujeto colectivo étnico. </t>
  </si>
  <si>
    <t>Creación y vida cotidiana: apropiación ciudadana del arte, la cultura y el patrimonio para la democracia cultural</t>
  </si>
  <si>
    <t>Promover 19500 acciones para el fortalecimiento y la participación en practicas artísticas, culturales y patrimoniales en los territorios generando espacios de encuentro y reconocimiento del otro.</t>
  </si>
  <si>
    <t>Subdirección de las Artes</t>
  </si>
  <si>
    <t>Paula Cecilia Villegas</t>
  </si>
  <si>
    <t>paula.villegas@idartes.gov.co</t>
  </si>
  <si>
    <t xml:space="preserve">En el marco de la programación artística y cultural realizada en cada vigencia por la Fundación Gilberto Alzate Avendaño, se incluirán programas artísticos y culturales de los pueblos indígenas que hacen parte del espacio autónomo. Este apoyo en particular se concentra en poner a disposición de la comunidad los escenarios, espacios artísticos de la FUGA y su capacidad logística y de producción en un evento anual. </t>
  </si>
  <si>
    <t>Esta meta se agrega con la fila 19, para fortalecerla en recursos</t>
  </si>
  <si>
    <t>Teniendo en cuenta que esta acción se sumó a la fila 19 para fortalecerla en recursos, el seguimiento de esta acción es igual al consignado en dicha fila.</t>
  </si>
  <si>
    <t>Teniendo en cuenta que esta acción se  sumó a la anterior para fortalecerla en recursos, el seguimiento de esta acción es igual al consignado en la fila 11.</t>
  </si>
  <si>
    <t>Esta acción se sumó a la anterior en el proceso de concertación para fortalecerla en recursos. Por lo tanto el seguimiento de los recursos comprometidos en esta acción están ligados al reporte consignado en la fila 11.</t>
  </si>
  <si>
    <t>No Aplica</t>
  </si>
  <si>
    <t>Garantizar estímulos en el marco de la beca de grupos étnicos en concertación con los pueblos indígenas que hacen del espacio autónomo,</t>
  </si>
  <si>
    <t>Ciudades y comunidades sostenibles</t>
  </si>
  <si>
    <t xml:space="preserve"> % estímulos entregados</t>
  </si>
  <si>
    <t>(# de estímulos para las comunidades indígenas otorgados/# de estímulos para las comunidades indígenas proyectados)*100</t>
  </si>
  <si>
    <t>1. Coordinación del equipo misional para el cumplimiento de las acciones afirmativas.
2. Asistencia a la reunión sectorial del 23/03/2021
3. Se establecerá fceha de reunión para definir objeto de la beca y ruta de ejecución</t>
  </si>
  <si>
    <t>Se ha concertado con los pueblos el tipo de participación de las organizaciones, el objetivo específico; y se ha avanzado en el lanzamiento de la convocatoria de los estímulos.</t>
  </si>
  <si>
    <t>El 11 de agosto del presente año se realizò la evaluacion y resolucion de ganadores de la beca de fortalecimiento, reconocimento y activacion del patrimonio cultural de pueblos eticos en el cual se dio como ganadora a la propuesta denominada circulos de la palabra y transmision de saberes  ancestrales, para el fortalecimiento  del patrimonio cultural de los pueblos  indigenas Kichwa, Tubu y Kamensha que en el momento se viene desarrollando 
Nota: con relación a este estímulo se expidió el RP xxxxx por valor de $10.000.000</t>
  </si>
  <si>
    <t>No existen dificultades en el cumplimiento de esta accion concertada</t>
  </si>
  <si>
    <t>Se desarrollaron las actividades previstas en el marco de la beca de estímulos para el fortalecimiento del patrimonio cultural de los pueblos étnicos en la ciudad, dicha propuesta contó con el acompañamiento técnico y misional del IDPC</t>
  </si>
  <si>
    <t>Se presentaron dificultades en el proceso de presentación de documentación y reportes necesarios en el marco del programa de estímulos, en este sentido se realizaron sesiones presenciales y virtuales con el fin de facilitar su desarrollo</t>
  </si>
  <si>
    <t>158. Realizar el 100% de las acciones para el fortalecimiento de los estímulos, apoyos concertados y alianzas estratégicas para dinamizar la estrategia sectorial dirigida a fomentar los procesos culturales, artísticos, patrimoniales.</t>
  </si>
  <si>
    <t>Subdirección de Divulgación y Apropiación del Patrimonio. Equipo de Fomento</t>
  </si>
  <si>
    <t>Camila Medina</t>
  </si>
  <si>
    <t>camila.medina@idpc.gov.co</t>
  </si>
  <si>
    <t>Garantizar a las comunidades indígenas que hacen parte del espacio autónomo la participación en el proceso de gestión social del proyecto Bronx Distrito Creativo, donde pueden tener cabida las expresiones de su cultura que se materialicen en la economía cultural y creativa, tales como la artesanía, las artes y los oficios propios</t>
  </si>
  <si>
    <t>poblacional</t>
  </si>
  <si>
    <t>Octubre/2020</t>
  </si>
  <si>
    <t>Diciembre/2022</t>
  </si>
  <si>
    <t xml:space="preserve">Número de reuniones del proceso de participación en la que participan las comunidades indigenas </t>
  </si>
  <si>
    <t xml:space="preserve">Sumatoria de reuniones del proceso de participación en la que participan las comunidades indigenas </t>
  </si>
  <si>
    <t>Se han realizado 2 reuniones hasta la fecha para dar a conocer el proyecto Bronx Distrito Creativo y se abrió un nuevo espacio el 22 de abril para la realización de un taller de colaboración de curaduría comunitaria, en el marco del museo esquina redonda, para avanzar en el proceso.</t>
  </si>
  <si>
    <t xml:space="preserve">Durante el primer semestre  enero - junio de 2021, se han realizado las siguientes reuniones en el marco del  proceso de participación:
2 reuniones  para dar a conocer el proyecto Bronx Distrito Creativo 
El 09 de junio de 2021 , en el marco de la participación del pueblo Inga habitante de la Localidad de los Mártires  en el Co-Laboratorio de Creación y Memoria (esquina Redonda), se realizó un primer encuentro entre miembros del prueblo Inga y la comunidad institucional de la Fundación Gilberto Alazate Avendaño en los predios del antiguo Bronx.  Esta actividad tuvo como fin hacer la sanación del espacio antes de comenzar a trabajar en la proceso de memoria comunitaria. </t>
  </si>
  <si>
    <t>$ 200.000</t>
  </si>
  <si>
    <t xml:space="preserve">Durante el primer semestre  enero - junio de 2021, se han realizado las siguientes reuniones en el marco del  proceso de participación:
2 reuniones  para dar a conocer el proyecto Bronx Distrito Creativo
El 09 de junio de 2021 , en el marco de la participación del pueblo Inga habitante de la Localidad de los Mártires  en el Co-Laboratorio de Creación y Memoria (esquina Redonda), se realizó un primer encuentro entre miembros del prueblo Inga y la comunidad institucional de la Fundación Gilberto Alazate Avendaño en los predios del antiguo Bronx.  Esta actividad tuvo como fin hacer la sanación del espacio antes de comenzar a trabajar en la proceso de memoria comunitaria. </t>
  </si>
  <si>
    <t>Entre enero y diciembre de 2021 se realizaron las siguientes reuniones en el marco del  proceso de participación del  proyecto Bronx Distrito Creativo.
-  El 09 de junio de 2021 , en el marco de la participación del pueblo Inga habitante de la Localidad de los Mártires  en el Co-Laboratorio de Creación y Memoria (esquina Redonda), se realizó un primer encuentro entre miembros del prueblo Inga y la comunidad institucional de la Fundación Gilberto Alazate Avendaño en los predios del antiguo Bronx.  Esta actividad tuvo como fin hacer la sanación del espacio antes de comenzar a trabajar en el proceso de memoria comunitaria. 
-  El 30 de junio  se realizó una ceremonia de armonización del espacio del antiguo bronx con los representantes del pueblo Inga de la localidad de los Mártires.</t>
  </si>
  <si>
    <t xml:space="preserve">Bogotá región emprededora e innovadora </t>
  </si>
  <si>
    <t>Diseñar e implementar dos (2) estrategias para reconocer, crear, fortalecer, consolidar y/o posicionar Distritos Creativos, así como espacios adecuados para el desarrollo de actividades culturales y creativas.</t>
  </si>
  <si>
    <t>7674 Desarrollo del Bronx Distrito Creativo de Bogotá</t>
  </si>
  <si>
    <t xml:space="preserve">Subdirección para la gestión del Centro </t>
  </si>
  <si>
    <t>Margarita Díaz Casas</t>
  </si>
  <si>
    <t>mdiaz@fuga.gov.co</t>
  </si>
  <si>
    <t xml:space="preserve">Abrir cupos en procesos de formación para el emprendimiento en la economía cultural y creativa en una línea de orden étnico con el propósito de mejorar habilidades blandas y sofisticación de productos. Este proceso de formación incluirá un modelo de formación específica que tenga en cuenta las necesidades de los pueblos y comunidades indígenas </t>
  </si>
  <si>
    <t>Enero/2021</t>
  </si>
  <si>
    <t>Junio/2024</t>
  </si>
  <si>
    <t>Número de cupos de formación en la economía cultural y creativa enfocados a grupos étnicos del centro.</t>
  </si>
  <si>
    <t>Sumatoria de cupos de formación en la economía cultural y creativa enfocados a grupos étnicos del centro.</t>
  </si>
  <si>
    <t xml:space="preserve">Se adelantó la identificación de posibles aliados y temas para realizar un convenio de formación en emprendimiento cultural. Debido a la pandemia, la formación se hará virtual y se garantizarán los cupos para los grupos étnicos que se encuentren realizando actividades económicas alrededor de los bienes y servicios culturales y creativos en el centro de Bogotá.
La entidad quedó de presentar las líneas del modelo de la oferta de formación y como producto de las reuniones efectuadas se amplió el número de cupos ofrecidos a la comunidad indígena.
La Comunidad Indígena se comprometió a enviar el listado de representantes que formaran parte del proceso de formación en emprendimiento. </t>
  </si>
  <si>
    <t>0.0</t>
  </si>
  <si>
    <t xml:space="preserve">
La entidad  suscribió durante el mes de junio de 2021 el Convenio de Asociación  FUGA-119-2021, con la Universidad Jorge Tadeo Lozano - UJTL con el objeto de  aunar esfuerzos técnicos, administrativos y financieros para desarrollar un programa de formación en emprendimiento cultural y creativo. Actualmente se está adelantando la convocatoria para la participación en estos procesos de formación, en donde se espera que participen y  reciban formación miembros de la comunidad indigena, una vez realizado el lanzamiento del proceso el 22 de julio, se establecerá contacto directo con la comunidad para invitarlos a participar.
Debido a la pandemia, la formación se hará virtual y se garantizarán como minimo 5 cupos en procesos de formación para el emprendimiento en competencias personales y empresariales de iniciativas de la economía cultural y creativa, dirigidos a miembros de la comunidad  indigena que se encuentren realizando actividades económicas alrededor de los bienes y servicios culturales y creativos en el centro de Bogotá  y que habiten en el centro de la ciudad.</t>
  </si>
  <si>
    <t xml:space="preserve"> Como alternativa de solución para avanzar en la concreción de la acción se abrió un espacio diálogo para definir las condiciones de implementación.</t>
  </si>
  <si>
    <r>
      <t>Entre enero y diciembre de 2021 la entidad suscribió el Convenio de Asociación FUGA-119-2021, con la Universidad Jorge Tadeo Lozano - UJTL con el objeto de aunar esfuerzos técnicos, administrativos y financieros para desarrollar el programa de formación en emprendimiento cultural y creativo. Mediante este convenio, se está desarrollando el programa de formación “Aula Creativa”; dirigido a emprendedores, creadores y gestores culturales de Bogotá, el cual consiste en 10 cursos gratuitos que incorporan temas de emprendimiento y modelo de negocio, procesos organizativos y cadenas de valor, comunicación digital, finanzas personales, gestión de proyectos, estrategias de financiación y diseño basado en innovación. Los cursos se están desarrollando de manera virtual de la mano de un equipo de expertos. Adicionalmente los participantes tienen la posibilidad de asistir a eventos complementarios como laboratorios de procesos de creación experimental, interacción en redes culturales y creativas, así como un ciclo con conferencistas internacionales.</t>
    </r>
    <r>
      <rPr>
        <sz val="11"/>
        <rFont val="Arial"/>
        <family val="2"/>
      </rPr>
      <t xml:space="preserve"> A corte de diciembre se reportan 2 inscritos de la comunidad indigena en los procesos de formación.</t>
    </r>
    <r>
      <rPr>
        <sz val="11"/>
        <color theme="1"/>
        <rFont val="Arial"/>
        <family val="2"/>
      </rPr>
      <t xml:space="preserve"> 
</t>
    </r>
  </si>
  <si>
    <t xml:space="preserve">La entidad realizó socialización del proceso de formación pero no se inscribió  el número previsto de miembros del pueblo indígena  en la vigencia 2021. 
 El 14 de diciembre se envió correo electrónico a las autoridades del consultivo indígena para motivar la participación en los últimos 2 módulos del proceso de formación que inician el 15 de febrero de 2022.
</t>
  </si>
  <si>
    <t>Diseñar y promover tres (3) programas para el fortalecimiento de la cadena de valor de la economía cultural y creativa.</t>
  </si>
  <si>
    <t>7713 Fortalecimiento del ecosistema de la economía cultural y creativa</t>
  </si>
  <si>
    <t>Incluir un espacio en la plataforma tecnológica de la FUGA que facilite la circulación y consumo de los bienes, contenidos y servicios ofertados por los actores culturales y creativos del centro. Se incluirá un espacio específico destinado a la oferta de grupos étnicos y una sección para los bienes, servicios y manifestaciones de pueblos y comunidades indígenas.</t>
  </si>
  <si>
    <t>Julio/2022</t>
  </si>
  <si>
    <t>Un espacio  para la circulación de los  productos artísticos y culturales  de los grupos indigenas en la herramienta tecnologica  de consumo de los bienes, contenidos y servicios ofertados por los actores culturales y creativos del centro.</t>
  </si>
  <si>
    <t>Acción programada a partir de 2023</t>
  </si>
  <si>
    <t>Acción programada desde 2023</t>
  </si>
  <si>
    <t>Implementar una (1) estrategia de uso creativo de la tecnología, las comunicaciones y de las nuevas herramientas digitales para empoderar a las comunidades, promover la diversidad, la inclusión, la confianza y el respeto por el otro, así como la sostenibilidad del sector cultural y artístico</t>
  </si>
  <si>
    <t>Desarrollar estrategias de comunicación que visibilicen procesos culturales, artísticos, recreativos y deportivos, desarrollados por los pueblos indígenas, a espacios y plataformas de circulación de las artes y la cultura. Se realizará mesa técnica para su desarrollo con los pueblos indígenas que hacen parte del espacio  autónomo.</t>
  </si>
  <si>
    <t>Reducción de desigualdades</t>
  </si>
  <si>
    <t>Derechos Humanos, Género, Poblacional - Diferencial, Ambiental y Territorial</t>
  </si>
  <si>
    <t>Estrategias de comunicación  que visibilice procesos culturales, artísticos, recreativos y deportivos, desarrollados por los pueblos indígenas, a espacios y plataformas de circulación de las artes y la cultura.</t>
  </si>
  <si>
    <t>Número de estrategias implementadas que visibilicen el patrimonio Cultural de los pueblos indigenas en Bogotá.</t>
  </si>
  <si>
    <t>"Sin Línea Base"</t>
  </si>
  <si>
    <t xml:space="preserve">Se participó en la reunión sectorial de inicio de implementación y se definió reunión entre la comunidad y la entidad para diseño de estrategia de comunicación el 30 de marzo. Por solicitud de las autoridades indígenas la reunión fue reprogramada para el 27 de abril. </t>
  </si>
  <si>
    <t xml:space="preserve">Se está a la espera de la definición con los 14 cabildos indígenas de un espacio de trabajo para el desarrollo de la mesa creativa para la ruta de trabajo </t>
  </si>
  <si>
    <t>Agendamiento de las reuniones</t>
  </si>
  <si>
    <t xml:space="preserve">Se está a la espera de la definición con los 14 cabildos indígenas de un espacio de trabajo para el desarrollo de la mesa creativa para la ruta de trabajo. </t>
  </si>
  <si>
    <t>No ha sido posible generar un puente de comunicación con el espacio autónomo indígena. Se generará nuevas comunicaciones y se pedirá apoyo a la SCRD para poder establecer conexión efectiva.</t>
  </si>
  <si>
    <t>Se implementaron acciones de comunicación estratégica con el grupo étnico asociada a la generación de un contenido audiovisual en forma de cápsula, co creado, producido y circulado por Capital en Canal Capital y en Capital Digital, con más de 2396 visitas. Cumpliendo así los compromisos del año. Así mismo, se acuerda el acompañamiento de una red de comunicación entre Cabildos fortalecida en saberes compartidos por parte de Capital.</t>
  </si>
  <si>
    <t xml:space="preserve">No se presentaron dificultades en este trimestre de 2021.
</t>
  </si>
  <si>
    <t>El Distrito debe seguir implementado el enfoque étnico en la comunicación pública como parte del fortalecimiento de la democracia participativa.</t>
  </si>
  <si>
    <t xml:space="preserve">CANAL CAPITAL </t>
  </si>
  <si>
    <t>Planeación</t>
  </si>
  <si>
    <t>Paloma Solano</t>
  </si>
  <si>
    <t>457 83 00 Ext: 5017</t>
  </si>
  <si>
    <t>paloma.solano@canalcapital.gov.co</t>
  </si>
  <si>
    <t>Realizar un (1) campeonato distrital de fútbol y microfútbol por año, por grupos etarios para los pueblos indígenas que hacen parte del espacio autónomo. La acción se desarrollará mediante concertación con las autoridades de estos pueblos.</t>
  </si>
  <si>
    <t>Diferencial;Poblacional; Genero</t>
  </si>
  <si>
    <t>Campeonatos distritales de fútbol y microfútbol realizados  por año para los pueblos indígenas que hacen parte del espacio autónomo.</t>
  </si>
  <si>
    <t>Sumatoria de número de campeonatos distritales de fútbol y microfútbol realizados  por año para los pueblos indígenas que hacen parte del espacio autónomo</t>
  </si>
  <si>
    <t xml:space="preserve">Se llevó a cabo reunión el 24 de marzo de 2021, en esta reunión se realizó el análisis de las 4 acciones en conjunto, llegando al compromiso que los pueblos indígenas se reunirán con el objetivo de diseñar una propuesta para la implementación de la acción.  Para la presentación de la propuesta por parte de los pueblos se acordó realizar una mesa de trabajo presencial el día 13 de abril de 2021. </t>
  </si>
  <si>
    <t xml:space="preserve">Los días 3 y 27 de mayo de 2021 se realizaron reuniones de seguimiento con el consultivo indígena en pleno, en donde se acordó que los pueblos indígenas enviarán una propuesta para el desarrollo de los torneos. El IDRD, por su parte dispuso el Estadio de Techo para realizar la inauguración y el cierre del campeonato, así como generar piezas por las redes de comunicación del IDRD. </t>
  </si>
  <si>
    <t>0-0%</t>
  </si>
  <si>
    <t>0.0%</t>
  </si>
  <si>
    <t xml:space="preserve">No se cuenta con avance cualitativo en el presente reporte </t>
  </si>
  <si>
    <t xml:space="preserve">Los días 30 de julio y 22 de septiembre de 2021 se llevó a cabo reuniones con el consultivo indígena con el fin de coordinar la implementación de la acción. En dichas reuniones se coordinó que se realizará un campeonato de fútbol 11 y microfutbol con la participación de equipos femeninos y masculinos a desarrollarse en el último trimestre de 2021. </t>
  </si>
  <si>
    <t xml:space="preserve">No se cuenta con avance cualitativo de la acción </t>
  </si>
  <si>
    <t xml:space="preserve">Se coordinó la implementación de un campeonato de fútbol y microfútbol de la Consultiva indígena con inauguración para el 14 de noviembre de 2021. Sin embargo, dada la agenda del Estadio de Techo, la cual dependemos de la Dimayor, no se logró realizar la inauguración para esta fecha. Así las cosas, la consultiva decidió cancelar los torneos y reprogramarlos para la vigencia 2022. </t>
  </si>
  <si>
    <t>20. Bogotá, referente en cultura, deporte, recreación y actividad física, con parques para el desarrollo y la salud</t>
  </si>
  <si>
    <t>143. Realizar campeonatos, certámenes deportivos y acciones recreativas en el 100%  de las UPZ priorizadas del Distrito Capital, que potencien  la participación ciudadana y la apropiación y la re significación de la vida social y comunitaria desde lo cotidiano.
Promover la realización de torneos virtuales para fortalecer los e-sports, con un componente de práctica responsable y actividad física para evitar el sedentarismo</t>
  </si>
  <si>
    <t>7851 Recreación y deporte para la formación ciudadana en Bogotá</t>
  </si>
  <si>
    <t>IDRD</t>
  </si>
  <si>
    <t xml:space="preserve">Subdirección Técnica de Recreación y Deporte </t>
  </si>
  <si>
    <t>Aura María Escamilla Ospina</t>
  </si>
  <si>
    <t>aura.escamilla@idrd.gov.co</t>
  </si>
  <si>
    <t>Realizar un (1) encuentro de juegos tradicionales anual para cada pueblo indígena bajo sus usos y costumbres.</t>
  </si>
  <si>
    <t xml:space="preserve"> Encuentro de juegos tradicionales del pueblo indígena</t>
  </si>
  <si>
    <t>Sumatoria de número de  Encuentros de juegos tradicionales del pueblo indígena realizados</t>
  </si>
  <si>
    <t>Se llevó a cabo reunión el 24 de marzo de 2021, en esta reunión se realizó el análisis de las 4 acciones en conjunto, llegando al compromiso que los pueblos indígenas se reunirán con el objetivo de diseñar una propuesta para la implementación de la acción. Para la presentación de la propuesta por parte de los pueblos se acordó realizar una mesa de trabajo presencial el día 13 de abril de 2021.</t>
  </si>
  <si>
    <t xml:space="preserve">En reunión del 27 de mayo de 2021, se acordó con los gobernadores que, cada pueblo indígena enviaba una propuesta al DIRD para el desarrollo de los juegos tradicionales. A la fecha, el día 11 de junio de 2021 el Pueblo Inga envío propuesta para el desarrollo de los juegos tradicionales  en consecuencia el IDRD está estudiando la propuesta y programará reunión con el pueblo para el mes de julio de 2021. 
</t>
  </si>
  <si>
    <t xml:space="preserve">Los días 30 de julio y 22 de septiembre de 2021 se llevó a cabo reuniones con el consultivo indígena con el fin de coordinar la implementación de la acción. En dichas reuniones se coordinó que se realizarán los juegos tradicionales para tres o cuatro cabildos por año, a la fecha el IDRD ha recibido las propuestas de los cabildos Yanacona e Inga.
El día 23 de septiembre en reunión con el Cabildo Yanacona se coordinó la implementación de la propuesta en el último trimestre de 2021. Y el 29 de septiembre en reunión con el Cabildo Inga se coordinó la implementación de la propuesta en el último trimestre. </t>
  </si>
  <si>
    <r>
      <t xml:space="preserve">Durante el cuarto trimestre de 2021 se realizaron las propuestas de los juegos tradicionales de los cabildos Yanacona e Inga tal y como se describe a continuación: 
</t>
    </r>
    <r>
      <rPr>
        <b/>
        <sz val="11"/>
        <color theme="1"/>
        <rFont val="Arial"/>
        <family val="2"/>
      </rPr>
      <t xml:space="preserve">Cabildo Yanacona: </t>
    </r>
    <r>
      <rPr>
        <sz val="11"/>
        <color theme="1"/>
        <rFont val="Arial"/>
        <family val="2"/>
      </rPr>
      <t xml:space="preserve">
Se llevó a cabo la implementación de la propuesta de los juegos tradicionales de “Tejo” los días 14 y 28 de noviembre y 5 de diciembre de 2021. La actividad se llevó a cabo en tres (3) momentos así:
i)	14 de noviembre: Ritual de Armonización. Participaron 25 personas del cabildo. 
ii)	28 de noviembre: Practica y encuentros entre los equipos entorno al juego tradicional “Tejo”. Participaron 95 personas del cabildo. 
iii)	5 de diciembre: Final del encuentro juego tradicional de Tejo. Como premiación, se entregó por parte del IDRD premiación de 5 trompos, 24 cocas, 44 medallas, 6 trofeos, 14 balones. En la actividad participaron 44 personas de todos los grupos etarios del cabildo. 
</t>
    </r>
    <r>
      <rPr>
        <b/>
        <sz val="11"/>
        <color theme="1"/>
        <rFont val="Arial"/>
        <family val="2"/>
      </rPr>
      <t>Cabildo Inga:</t>
    </r>
    <r>
      <rPr>
        <sz val="11"/>
        <color theme="1"/>
        <rFont val="Arial"/>
        <family val="2"/>
      </rPr>
      <t xml:space="preserve">
Se realizó la implementación de la propuesta los días 20 y 21 de noviembre de 2021: La actividad se llevó a cabo en dos (2) momentos así: 
i)	20 de noviembre: Ritual de armonización por parte de los sabedores del Cabildo Indígena INGA. (Jornada mañana participaron 38 personas del cabildo y en la jornada de la tarde participaron 46 personas) 
ii)	21 de noviembre: Apertura de los 4 juegos tradicionales propuestos: Bandereros, Desgranar Mazorca, Pelar Frijoles y Papayuela. (En las dos jornada mañana y tarde participaron 61 personas del cabildo)  </t>
    </r>
  </si>
  <si>
    <t xml:space="preserve">En el desarrollo de las actividades de juegos tradicionales se propendió por el reconocimiento, respeto y garantía de los derechos individuales y colectivos de los cabildos de Yanacona e Inga teniendo en cuenta la diferencia, la diversidad y la formación en valores ciudadanos. </t>
  </si>
  <si>
    <t>Disponer de mínimo 80 cupos en procesos de formación deportiva para niños, niñas y adolescentes de los pueblos indígenas que hacen parte del espacio autónomo.</t>
  </si>
  <si>
    <t>Número de cupos otorgados en procesos de formación deportiva para niños, niñas y adolescentes de los pueblos indígenas que hacen parte del espacio autónomo</t>
  </si>
  <si>
    <t>Sumatoria de cupos otorgados en procesos de formación deportiva para niños, niñas y adolescentes de los pueblos indígenas que hacen parte del espacio autónomo</t>
  </si>
  <si>
    <t xml:space="preserve">Se llevó a cabo reunión el 24 de marzo de 2021, en esta reunión se realizó el análisis de las 4 acciones en conjunto, llegando al compromiso que los pueblos indígenas se reunirán con el objetivo de realizar un mapeo y consolidar un listado de los NNA interesados en participar en los procesos de formación deportiva, para lo cual se acordó que en la mesa de trabajo presencial del día 13 de abril de 2021 darán a conocer el listado. </t>
  </si>
  <si>
    <t xml:space="preserve">A 30 de junio, se recibió listado de NNA de los pueblos indígenas de Tubú, Inga y Yanacona interesados en participar en los procesos bajo la misionalidad de los programas de Escuelas de mi Barrio y Deporte para la Vida. Sin embargo, después de realizar el proceso de comunicación con los padres de familia y/o adultos cuidadores de los menores de edad, se encontró con dificultades de comunicación y envío de documentos para la inscripción. 
A la fecha, se encuentran en proceso de inscripción los siguientes NNA y jóvenes. 
Pueblo Inga: 19 NNA
Pueblo Tubú: 3 NNA 
Pueblo Yanacona: 2 NNA 
Para el proceso de inscripción de los demás NNA, los gestores del IDRD continúan con el proceso de llamar y enviar mensajes a los padres de familia. </t>
  </si>
  <si>
    <t xml:space="preserve">Dificultades para el proceso de comunicación e inscripción de los menores de edad, la mayoría de los padres y/o adultos cuidadores no responden las llamadas. </t>
  </si>
  <si>
    <t>$ 5.209.623</t>
  </si>
  <si>
    <t xml:space="preserve">A la fecha, se cuenta con 30 personas inscritas en procesos deportivos de Natación, Atletismo y Baloncesto, de ellos 15 son de género femenino  y 15 son de género masculino. 18 son NNA, 8 jóvenes y 4 adultos  de  los Cabildos Inga y Tubú.  </t>
  </si>
  <si>
    <t xml:space="preserve">
Se recibió información de NNA interesados en participar en los procesos de formativos de los Cabildos de Yanacona, Inga y Tubú a la fecha se cuenta con el siguiente reporte.
Cabildo Yanacona:
- 3 de ellos manifestaron no estar interesados en participar en las escuelas de las localidad de Puente Aranda y se les dificulta trasladarse a otras localidades.
- 2 de ellos manifestaron no poder asistir al programa porque se cruza con los horarios académicos.
- 2 de ellos No han contestado el celular, entra a buzón.
Cabildo Inga:
- 1 inscrito en natación en la Localidad Ciudad Bolívar.
- 1 inscrito en baloncesto en la Localidad de Santa Fe
- 6 de ellos manifestaron no poder asistir al programa porque se cruza con los horarios académicos.
- A 5 de ellos se les brindó la información, pero no se ha obtenido respuesta.
- 25 personas,  de los cuales 12 mujeres y 13 hombres en natación en el marco del programa de Deporte para la vida.
Cabildo Tubú:
- 3 ellos inscritos en atletismo en la Localidad de Ciudad Bolívar
- 1 de ellos no ha enviado los documentos requisitos de inscripción
- 9 de ellos tiene el celular fuera de servicio
- 5 de ellos manifestaron no poder asistir al programa porque se cruza con los horarios académicos.
- 1 de ellos es menor de 3 años, por lo cual no aplica con la edad mínima para el ingreso al programa. </t>
  </si>
  <si>
    <t xml:space="preserve">A 31 de diciembre, continuaron en el proceso de formación deportiva cinco (5) NNA en los procesos deportivos así: 
i)	Cabildo Inga: Una (1) niña inscrita en natación en la Localidad de Ciudad Bolívar y un (1) niño inscrito en Baloncesto en la localidad de Santa Fe.
ii)	Cabildo Tubú: Dos (2) niñas y un (1) niño inscrito en natación de la Localidad de Ciudad Bolívar.
Nota: Dado que los procesos de formación en  natación son para personas mayores de 13 años y se realizan por ciclos en donde solo se permite la participación en un ciclo por persona al año, se iniciará proceso nuevamente en la vigencia 2022.  </t>
  </si>
  <si>
    <t>Con el desarrollo de los procesos deportivos se busca la evolución de los NNA desde la iniciación hasta el rendimiento deportivo, en donde los NNA habitantes de las diferentes localidades de Bogotá, tienen un lugar de participación social y de aprendizaje a través del deporte; con el propósito de mejorar hábitos de vida saludable, la cultura ciudadana y contribuir a cambios de comportamiento para la población vulnerable, contrarrestando la delincuencia en niños, niñas y adolescentes.</t>
  </si>
  <si>
    <t xml:space="preserve">141. Implementar 1 estrategia que articule el deporte en el Distrito Capital, para el desarrollo en la base deportiva </t>
  </si>
  <si>
    <t>7850 Implementación de una estrategia para el desarrollo deportivo y competitivo de Bogotá</t>
  </si>
  <si>
    <t>Garantizar el préstamo de canchas sintéticas de fútbol y fútbol sala, para el desarrollo deportivo de los pueblos indígenas que hacen parte del espacio autónomo</t>
  </si>
  <si>
    <t>Poblacional; diferencial</t>
  </si>
  <si>
    <t>Porcentaje de préstamo de canchas sinteticas concertadas con gobernadoras y gobernadores de la comunidad de pueblos indígenas</t>
  </si>
  <si>
    <t>(Número canchas sinteticas prestadas para las comunidades de pueblos indígenas/ Número de canchas sinteticas concertadas con gobernadoras y gobernadores de la comunidad)*100</t>
  </si>
  <si>
    <t>Sin linea Base</t>
  </si>
  <si>
    <t>En la reunión realizada el 24 de marzo de 2021, el IDRD presentó el listado de las canchas, condiciones y requisitos para su uso. Se plantea mesa de trabajo con los gobernadores y gobernadoras para coordinar cuales serán las canchas y verificar su disponibilidad, georeferenciarlos de tal manera que se les facilite las condiciones de desplazamiento de la comunidad beneficiada.</t>
  </si>
  <si>
    <t xml:space="preserve">El día 21 de Junio de 2021 se recibió solicitud para la realización de un evento deportivo por parte del Cabildo Inga en el parque Tercer Milenio,  para lo cual se programó reunión con el cabildo para organizar la actividad, sin embrago, a la fecha el cabildo no ha podido cumplir la asistencia a las reuniones y se reprogramó para el día 9 de julio. 
</t>
  </si>
  <si>
    <t>Incumplimiento por parte del cabildo en las reuniones de implementación programadas</t>
  </si>
  <si>
    <t xml:space="preserve">El Cabildo Yanacona envío solicitud del escenario el Campincito, desde el IDRD se les remitió la información por correo electrónico pero no se ha tenido respuesta.
El Cabildo Inga solicitó usos de espacios en el Parque Tercer Milenio, el IDRD dio las indicaciones pertinentes. A la fecha el cabildo no ha enviado la solicitud de fechas y horas necesarias para el uso.  
Pese a que el instituto ha dispuesto a profesionales de la Subdirección Técnica de Parques para la implementación de la actividad, no se ha tenido respuesta de cuáles son los escenarios que requieren los cabildos para materializar las actividades.
</t>
  </si>
  <si>
    <t>En la reunión del 10 de diciembre de 2021, se acordó que la consultiva indígena organizará un cronograma de los escenarios a utilizar cada 6 meses, esto con el fin de garantizar los espacios. Cada Cabildo enviará un cronograma de actividades y escenarios en la tercera semana de enero de 2022.</t>
  </si>
  <si>
    <t>145. Sostenibilidad del 100% de parques y escenarios deportivos administrados por el IDRD, de acuerdo a la priorización realizada.</t>
  </si>
  <si>
    <t>7853 Administración de parques y escenarios innovadores, sostenibles y con adaptación al cambio climático en Bogotá</t>
  </si>
  <si>
    <t>Subdirección Técnica de Parques</t>
  </si>
  <si>
    <t>Myriam Monsalve</t>
  </si>
  <si>
    <t xml:space="preserve">myriam.monsalve@idrd.gov.co </t>
  </si>
  <si>
    <t xml:space="preserve">Garantizar la vinculación de niñas, niños, adolescentes y jóvenes de los Pueblos Indígenas que hacen parte del espacio autónomo a los procesos de formación impartidos por la OFB, en los Centros Filarmónicos Escolares y Locales </t>
  </si>
  <si>
    <t>Educación
de Calidad</t>
  </si>
  <si>
    <t xml:space="preserve">Etnico </t>
  </si>
  <si>
    <t>Número de personas beneficiadas</t>
  </si>
  <si>
    <t>Sumatoria de personas beneficiadas</t>
  </si>
  <si>
    <t xml:space="preserve"> Al corte del 31 de Marzo se alcanzò la cifra de 24 niñas, niños y adolescentes de las Comunidades Indígenas, el cual se espera incrementar con la labor de difusión que se va a desarrollar, según lo concertado.</t>
  </si>
  <si>
    <t>La principal dificultad para la vinculación de las personas de las Comunidades Indígenas, es el desconocimiento del programa, pero en la reunión de concertación se acordó elaborar una pieza publicitaria para que las autoridades lo difundan entre sus familias.</t>
  </si>
  <si>
    <t xml:space="preserve">Al 30 de septiembre registramos la participación de 38 niñas, niños, adolescentes y jóvenes indigenas, superando la meta en un 52%, lo que nos permite afirmar que el programa ha alcanzado una gran acogida en los Pueblos Indígenas. </t>
  </si>
  <si>
    <t xml:space="preserve">Formación integral más y mejor tiempo enlos colegios
</t>
  </si>
  <si>
    <t xml:space="preserve">
Realizar un proceso integral de formación a lo largo de la vida con énfasis en el arte y la cultura </t>
  </si>
  <si>
    <t>7663  Formación 
musical Vamos a la 
Filarmónica</t>
  </si>
  <si>
    <t>Dirección de Fomento y Desarrollo</t>
  </si>
  <si>
    <t>Gisela de la Guardia
Diana Carolina Ruiz</t>
  </si>
  <si>
    <t>2889988 Extensiones 117 - 111</t>
  </si>
  <si>
    <t>gdelaguardia@ofb.gov.co
druiz@ofb.gov.co</t>
  </si>
  <si>
    <t>Camino de protección y desarrollo integral</t>
  </si>
  <si>
    <t>Movilidad segura, sostenible y accesible</t>
  </si>
  <si>
    <t>Garantizar la incorporación en el programa “niños y niñas primero” incorporando el enfoque diferencial etnico indigena.</t>
  </si>
  <si>
    <t>11: Lograr que las ciudades y los asentamientos humanos sean inclusivos, seguros, resilientes</t>
  </si>
  <si>
    <t xml:space="preserve">Diferencial </t>
  </si>
  <si>
    <t>Número de convocatorias para conformación de mesa técnica con la SED y posteriores reuniones para la articulación de la incorporación en el programa</t>
  </si>
  <si>
    <t>Sumatoria del número de convocatorias realizadas</t>
  </si>
  <si>
    <t>Sin Línea base</t>
  </si>
  <si>
    <t>$ 18.265.175</t>
  </si>
  <si>
    <t>Se realiza la primera mesa interinstitucional Secretaria Distrital de Educación – Secretaria Distrital de Movilidad en donde se define Consolidar y reforzar el programa de movilidad Niñas y Niños primero con el fin de aumentar el número de beneficiarios y facilitar el acceso a la educación de niñas, niños y adolescentes</t>
  </si>
  <si>
    <t>$ 141.000</t>
  </si>
  <si>
    <t>Se realiza reunión entre los funcionarios de la subdirección de Gestión en vía y de la Oficina de Gestión Social, donde se identica la participación en el programa de 22 indigenas de los pueblos Muisca, Pijao, Andoque, Nasa, Zenú, Inga y Chimila</t>
  </si>
  <si>
    <t>Pendiente realizar reunión con los líderes de la comunidad con el fin de focalizar aún más las actividades a realizar.</t>
  </si>
  <si>
    <t>$ 300.000</t>
  </si>
  <si>
    <t xml:space="preserve"> Se hace el ejercicio de revisar la base georrefenciada de estudiantes de Secretaría de Educación enviada el 28 de julio. Allí se evidencia que actualmente en los proyectos Al Colegio en Bici y Ciempiés se benefician 27 niñas, niños y adolescentes indigenas de los pueblos Muisca, Pijao, Andoque, Paez y Wayuu.</t>
  </si>
  <si>
    <t xml:space="preserve">Pendiente realizar reunión con los líderes de la comunidad con el fin de focalizar aún más las actividades a realizar. </t>
  </si>
  <si>
    <t>49: Movilidad segura, sostenible y accesible</t>
  </si>
  <si>
    <t>379: Consolidar y reforzar el programa de movilidad Niñas y Niños primero con el fin de aumentar el número de beneficiados y facilitar el acceso a la educación de niñas, niños y adolescentes</t>
  </si>
  <si>
    <t>7576:  Consolidación del programa niñas y niños primero para mejorar las experiencias de viaje de la población estudiantil en Bogotá</t>
  </si>
  <si>
    <t>Movilidad</t>
  </si>
  <si>
    <t>Secretaría Distrital de  Movilidad</t>
  </si>
  <si>
    <t>Subdirección de Gestión en vía</t>
  </si>
  <si>
    <t xml:space="preserve">Nathaly Patiño
Cristian Medina
Luisa Salinas
Luisa Rubio        </t>
  </si>
  <si>
    <t>npatino@movilidadbogota.gov.co - cmedina@movilidadbogota.gov.co  - lfsalinas@movilidadbogota.gov.co - lbrubio@movilidadbogota.gov.co</t>
  </si>
  <si>
    <t>Subsidios y transferencias para la equidad</t>
  </si>
  <si>
    <t xml:space="preserve">Generar una estrategia para incluir a los pueblos indígenas en la reducción del gasto en transporte público, teniendo en cuenta el enfoque diferencial étnico indígena de la no sisbenización de esta población.   </t>
  </si>
  <si>
    <t>Numero de estrategias de inclusión realizadas</t>
  </si>
  <si>
    <t>Sumatoria del número de estrategias de inclusión de los pueblos indígenas en la reducción del gasto en transporte público</t>
  </si>
  <si>
    <t>Se solicitó información sociodemográfica y socioeconómica a la a la subdirección de Asuntos Étnicos de la Secretaría Distrital de Gobierno y se identificaron 5302 indígenas en la base ”Bogotá Solidaria en Casa” (Diciembre).   Se concluyó en la etapa de recolección de información de la consultoría que tiene por objeto: “Diseñar la estrategia técnica, financiera, jurídica e institucional para reducir las barreras de asequibilidad para acceder al Sistema Integrado de Transporte Público, con el fin de avanzar hacia la inclusión social y productiva de la población pobre y vulnerable de Bogotá”. La consultoría se encuentra en el proceso de análisis de resultados.
Se realizaron cruces entre el Censo de población 2018 y la Encuesta de Movilidad de Bogotá 2019 para caracterizar los patrones de movilidad de la población Indígena.</t>
  </si>
  <si>
    <t>De otro lado, con el objetivo de continuar caracterizando la situación actual de la comunidad Indígena y para tener información sobre la situación de vulnerabilidad que pueden tener algunos integrantes se realizó un cruce de información entre la base de datos aportada por la Subdirección de Asuntos Étnicos y el SISBEN IV. De este cruce se obtuvo la siguiente información:
Del total de las personas en la base entregada, 12.238 personas, el 34,64% se encuentra en el SISBEN IV. Y a mayo de este año el total de personas inscritas en Bogotá es de 2’851.444. De los hogares de la comunidad inscritas allí, se obtuvo un indicador sobre el porcentaje de los ingresos totales que significa el gasto en transporte: en promedio este gasto es el 16,2% de los gastos totales.</t>
  </si>
  <si>
    <t>A partir de la consultoría realizada y teniendo en cuenta las características y necesidades de las poblaciones étnicas, así como la dificultad de hallar a la totalidad de la población Indígena dentro de la base de SISBEN IV, la entidad se encuentra realizando diferentes análisis con el fin de priorizar a la comunidad dentro de los beneficios de la nueva política tarifaria, a partir de los listados censales distritales y nacionales de esta población.</t>
  </si>
  <si>
    <t>1: Subsidios y transferencias para la equidad</t>
  </si>
  <si>
    <t>6: Reducir el gasto en transporte público de los hogares de mayor vulnerabilidad económica, con enfoque poblacional, diferencial y de género, para que represente el 15% de sus ingresos.</t>
  </si>
  <si>
    <t>7596: Desarrollo de Lineamientos estratégicos e insumos con enfoques diferenciales para mejorar la movilidad en Bogotá</t>
  </si>
  <si>
    <t>Dirección de Inteligencia para la Movilidad</t>
  </si>
  <si>
    <t>Lina Quiñones</t>
  </si>
  <si>
    <t>lmquinones@movilidadbogota.gov.co</t>
  </si>
  <si>
    <t>Implementación de medidas de atención y protección integral a través de programas, planes y proyectos desde la cosmovisión indígena y sus derechos diferenciales a los grupos etarios de los pueblos indígenas, para prevenir y atender las situaciones de vulnerabilidad social.</t>
  </si>
  <si>
    <t>Garantizar la inclusión de 100 Mujeres indígenas a los cursos en los centros de inclusión digital en horarios diferenciados y acompañamiento, acordados con las autoridades en espacio autónomo</t>
  </si>
  <si>
    <t>Igualdad de género</t>
  </si>
  <si>
    <t>Problacional-Diferencial y Género</t>
  </si>
  <si>
    <t xml:space="preserve"> de mujeres indígenas capacitadas en los centros de inclusión digitales </t>
  </si>
  <si>
    <t>Sumatoria de Mujeres Indígenas capacitadas en los centros de inclusión digital</t>
  </si>
  <si>
    <t xml:space="preserve">Con la consultiva de mujeres indígenas se han llevado a cabo acciones de articulación que han permitido un avannce del 56% de la meta 2021. Adicionalmente  se encuentran en proceso de formación un total de 34 mujeres indígenas. la meta para el 2021 se fijó en 25 mujeres formadas. </t>
  </si>
  <si>
    <t>A junio de 2021, la meta tiene una avance superior a lo presupuestado para el año. De la meta de 25 mujeres formadas para el 2021, se encuentran formadas un total de 33 mujeres indígenas, gracias a la articulación entre la autoridades de los pueblos indígenas y la Secretaría de la Mujer. Las mujeres indígenas han tomado los cursos de "Contructoras TIC para la Paz" (1), "Habilidades Digitales" (21), "Habilidades Socioemocionales" (10) y "Prevención de Violencias Digitales" (1)</t>
  </si>
  <si>
    <t>Para este periodo no se presentaron dificultades.</t>
  </si>
  <si>
    <t>Con corte a 30 de septiembre de 2021, se reporta la formación de un total de 52 mujeres indígenas, superando la meta de 25 mujeres para el año 2021. De las 52 mujeres, 19 de ellas se formaron en el tercer trimestre del 2021. Las mujeres indígenas se formaron en los cursos de constructoras TIC para la paz, Habilidades Digitales, Habilidades socio-emocionales y Prevención de las violencias digitales.</t>
  </si>
  <si>
    <t>No se han reportado dificultades para el avance de la meta</t>
  </si>
  <si>
    <t>Igualdad de oportunidades y desarrollo de capacidades para las mujeres</t>
  </si>
  <si>
    <t>Aumentar en un 30% el número de mujeres formadas en los centros de inclusión digital</t>
  </si>
  <si>
    <t>Desarrollo de capacidades para aumentar la autonomía y empoderamiento de las mujeres en toda su diversidad en Bogotá.</t>
  </si>
  <si>
    <t>Mujer</t>
  </si>
  <si>
    <t xml:space="preserve">Secretaría Distrital de la Mujer </t>
  </si>
  <si>
    <t>Dirección de Enfoque Diferencial</t>
  </si>
  <si>
    <t>Yenny Guzmán
Mónica Tenorio</t>
  </si>
  <si>
    <t>3108561029 3114540842</t>
  </si>
  <si>
    <t>yguzman@sdmujer.gov.co
mtenorio@sdmujer.gov.co</t>
  </si>
  <si>
    <t>Formar a las Mujeres Indígenas en habilidades en educación financiera por medio capacitaciones presenciales, en los cuales habrá acompañamiento por parte del equipo de enfoque diferencial para garantizar que las mujeres puedan acceder a los cursos, acorde con las particularidades propias de la los Pueblos indígenas.</t>
  </si>
  <si>
    <t xml:space="preserve">Mujeres indígenas formadas en las habilidades financieras con enfoque diferencial 
</t>
  </si>
  <si>
    <t xml:space="preserve">Sumatoria de Mujeres Indígenas Formadas en habilidades financieras                                                                     </t>
  </si>
  <si>
    <t>Para esta acción nos encontramos  realizando el proceso de alistamiento institucional,  toda vez que las autoridades manifestaron que estos cursos se dejaran para el  segundo semestre, debido a que las mujeres  se encuentran desarrollando otro proceso de capacitación con cámara y comercio, y no tendrían el alcance para dar cumplimiento</t>
  </si>
  <si>
    <t>Para esta acción nos encontramos  realizando el proceso de alistamiento institucional, toda vez que las autoridades manifestaron que estos cursos se dejaran para el segundo semestre, debido a que las mujeres  se encuentran desarrollando otro proceso de capacitación con la Cámara de Comercio, y no tendrían el alcance para dar cumplimiento.</t>
  </si>
  <si>
    <t>se determinó una metodología de acompañamiento  para lasmujeres que tomen los cursos. Se reaizará articulación con la subsecretaría de políticas de igualdad para su ejecución</t>
  </si>
  <si>
    <t xml:space="preserve">La acción afirmativa presenta retrasos, sin embargo, se asignará a una profesional de la Subsecretaría de Políticas de igualdad el seguimiento de la acción,l y el desarrollo del curso. </t>
  </si>
  <si>
    <t>Diseñar y acompañar la estrategia de emprendimiento  y empleabilidad para la autonomía económica de las mujeres</t>
  </si>
  <si>
    <t>Desarrollo de capacidades
 para aumentar la autonomía y empoderamiento de las mujeres  en toda su diversidad en Bogotá</t>
  </si>
  <si>
    <t>Formar a la Mujeres Indígenas en habilidades en educación financiera por medio capacitaciones presenciales, en los cuales habrá acompañamiento por parte del equipo de enfoque diferencial para garantizar que las mujeres puedan acceder a los cursos, acorde con las particularidades propias de la los Pueblos indígenas.</t>
  </si>
  <si>
    <t xml:space="preserve">Contratación de  gestora indígena  para temas de habilidades financieras y empleabilidad.
</t>
  </si>
  <si>
    <t xml:space="preserve">Gestora indígena contratada para temas de habilidades financieras y empleabilidad.                     </t>
  </si>
  <si>
    <t xml:space="preserve">
Inversión</t>
  </si>
  <si>
    <t xml:space="preserve">Debido que las autoridades  manifestaron que estos cursos se dejaran para el  segundo semestre, el proceso de la contratación de una  gestora se programó para el segundo semestre, dando alcance a la solicitud hecha por los consultivos. </t>
  </si>
  <si>
    <t>Para esta acción nos encontramos  realizando el proceso de alistamiento institucional,  toda vez que las autoridades manifestaron que estos cursos se dejaran para el segundo semestre, debido a que las mujeres  se encuentran desarrollando otro proceso de capacitación con Cámara de Comercio, y no tendrían el alcance para dar cumplimiento. Por otro lado, se ha avanzado en el proceso de contratación de la gestora indígena para apoyar técnicamente los procesos de formación, en el marco de la implementación de la estrategia para el desarrollo de capacidades para el emprendimiento y empleabilidad de las mujeres en toda su diversidad.</t>
  </si>
  <si>
    <t xml:space="preserve">En 27 de julio de 2021 se realizó la contratación de una Gestora indígena para los temas de habilidades financieras y empleabilidad con enfoqu diferencial étnico, acudiendo a los usus y costumbre de la población. </t>
  </si>
  <si>
    <t>Garantizar la vinculación de 1 referente indígena en el modelo de Casa de Igualdad de Oportunidades para Mujeres de ruralidad (El modelo está en su construcción) y se realizaran diálogos con las autoridades indígenas para incluir la visión indígena en el modelo de ruralidad.</t>
  </si>
  <si>
    <t xml:space="preserve">Vinculación de referenta indígenas  en el modelo de Casa de Igualdad de Oportunidades para Mujeres de ruralidad  </t>
  </si>
  <si>
    <t>Una (1) Referente  indígena contratada</t>
  </si>
  <si>
    <t>El inicio de esta acción está programado en el año 2023</t>
  </si>
  <si>
    <t>Esta acción está por comenzar en el año 2023</t>
  </si>
  <si>
    <t>Igualdad de oportunidades
 y desarrollo de capacidades
 para las mujeres</t>
  </si>
  <si>
    <t>Territorializar la política pública de mujeres y equidad de género a través 
de las Casas de Igualdad de Oportunidades en las 20 localidades</t>
  </si>
  <si>
    <t>Implementación de la Estrategia de Territorialización de la Política
 Pública de Mujeres y Equidad de Género a través de las Casas de Igualdad de Oportunidades para las Mujeres en Bogotá</t>
  </si>
  <si>
    <t>Propiciar 2 espacios mensuales en 4 CIOMS para el intercambio de saberes de las mujeres indígenas que permita el desarrollo de las capacidades y promover el bienestar socio emocional, garantizando insumos propios para actividades</t>
  </si>
  <si>
    <t xml:space="preserve">Espacios mensuales propiciados en las 4 CIOMS para el intercambio de saberes de mujeres indígenas </t>
  </si>
  <si>
    <t>Sumatoria de los espacios propiciados en las 4 CIOMS</t>
  </si>
  <si>
    <t xml:space="preserve">Se avanzó en el proceso de articulación con la Dirección de Enfoque Diferencial, así pues, se estableció que se avanzará en la concertación de  4 espacios permanentes en las CIOM de las localidades que las mujeres indígenas decidan, para de este modo brindar los espacios solicitados. </t>
  </si>
  <si>
    <t xml:space="preserve">Se recibió primer cronograma de solicitud de espacios para las CIOM, por parte de la Direcciòn de Enfoque Diferencial, con programaciòn por pueblo para estar en las casas los sábados por la tarde y domingos, se inicia tràmite de autorizaciòn con la Direcciòn Administrativa, dado que en los horarios definidos no hay equipos humanos porque esta por fuera del horario de atenciòn. </t>
  </si>
  <si>
    <t>5 CIOM con disposición de uso</t>
  </si>
  <si>
    <t>A partir del cronograma remitido por el equipo de enfoque diferencial se ha hecho la solicitud de los espacios de las CIOM.  En el caso de la CIOM Fontibón, desde el 10 de julio se viene haciendo uso del mismo. 
Las casas solicitadas son:
La Candelaria
Fontibón
Ciudad Bolívar
Suba
Engativá
La CIOM Usme no cuenta actualmente con inmueble, por lo que no se logró poner a disposición.</t>
  </si>
  <si>
    <t xml:space="preserve">No se cuenta con Inmueble en CIOM Usme, solicitar otra casa que permita el encuentro con las mujeres indigenas. </t>
  </si>
  <si>
    <t>Implementación de la Estrategia de Territorialización
 de la Política Pública de Mujeres y Equidad de Género a través de las Casas de Igualdad de Oportunidades para las Mujeres en Bogotá</t>
  </si>
  <si>
    <t>Implementación de medidas de atención y protección integral a través de programas, planes y proyectos desde la cosmovisión indígena y sus derechos diferenciales, a los grupos etarios de los pueblos indígenas, para prevenir y atender las situaciones de vulnerabilidad social.</t>
  </si>
  <si>
    <t>Fortalecimiento de los aspectos administrativos, financieros, técnicos, políticos y sociales de 8 organizaciones o procesos organizativos de mujeres indígenas</t>
  </si>
  <si>
    <t xml:space="preserve">Fortalecimiento de procesos organizativos de mujeres indígenas  en los aspectos administrativos, financieros, técnicos, políticos </t>
  </si>
  <si>
    <t>Sumatoria de los procesos de fortaleciendo proceso organizativos indígena</t>
  </si>
  <si>
    <t>El inicio de esta acción está programado en el mes de junio</t>
  </si>
  <si>
    <t>Se adelanta trámite de Convenio con el IDPAC para el apoyo a las organizaciones, sin embargo, se cuenta con el equipo de Fortalecimiento a las Organizaciones que puede empezar procesos de caracterización de las organizaciones, paso fundamental para pasar al proceso con el IDPAC.</t>
  </si>
  <si>
    <t>Está pendiente coordinar la fecha para presentar el modelo de asistencia técnica para el fortalecimiento a las organizaciones de mujeres, a las autoridades indígenas, y empezar la caracterización.</t>
  </si>
  <si>
    <t xml:space="preserve">El 7 de septiembre se socializó del modelo de asistencia técnica para el fortalecimiento con autoridades indígenas: Carolina Jacanamijoy – Autoridad Cabildo Inga
DaWilio Durán -Gobernador Pueblo Wounnam
Paulina Majin- Gobernadora Cabildo Yanacona
María Carmenza- Vicegobernadora Cabildo Misak
Mariluz Dary Uribe – Gobernadora Pueblo Tubu
Ximena Telpiz- Delegada Pueblo de los Pastos
Sandra Chindoy – Gobernadora Kansá
El 17  de septiembre se acuerda recibir respuesta por parte de las autoridades indígenas sobre la implentación del modelo. Se concreta el acuerdo fijando fecha para realizar el ejercicio de caracterización de los 8 procesos organizativos el 14-10-2021 a las 2:00 a.m.  en la Casa Indígena.
 </t>
  </si>
  <si>
    <t xml:space="preserve">La dificultad para iniciar el proceso de fortalecimiento, se dio más en relación con los tiempos de trámite interno de revisión por parte de las autoridades indígenas del modelo, para su aprobación. Se agendó reunión para el 24 de agosto, que fue cancelada, se reprogramó para el 7 de septiembre, lográndose realizar y finalmente se concertar el ejercicio de caracterización. </t>
  </si>
  <si>
    <t>Implementar una estrategia de formación para el desarrollo de capacidades de incidencia, liderazgo, empoderamiento y participación política
de las mujeres, fortaleciendo las escuelas de formación política y definiendo mecanismos para involucrar a las mujeres en los proceso de
planeación del Distrito</t>
  </si>
  <si>
    <t>Fortalecimiento a los liderazgos para la inclusión y equidad de género en la participación y la representación política en Bogotá</t>
  </si>
  <si>
    <t>Implementación de acciones concertadas entre los pueblos indígenas, el gobierno distrital y nacional para garantizar la atención integral diferencial a las víctimas de la violencia y a la población desplazada para el retorno, reasentamiento o ubicación definitiva en el Distrito Capital.</t>
  </si>
  <si>
    <t xml:space="preserve">Sesiones de seguimiento  ( Las jornadas garantizarán logística y transporte para las mujeres indígenas si se hace de forma presencial) </t>
  </si>
  <si>
    <t>Seguimiento al plan de acción de la PPMyEG.</t>
  </si>
  <si>
    <t xml:space="preserve">
# de sesiones de seguimiento al plan de acción de la PPMyEG. (Una por año)
</t>
  </si>
  <si>
    <t>El inicio de esta acción está programado en el año 2022</t>
  </si>
  <si>
    <t>Hacer un nuevo contrato social
 con igualdad de oportunidades para la inclusión social, productiva y política</t>
  </si>
  <si>
    <t>1 jornada de socialización sobre la PPMyEG y avances del plan de acción</t>
  </si>
  <si>
    <t xml:space="preserve">Sensibilización sobre el CONPES y plan de acción de la PPMyEG realizadas
</t>
  </si>
  <si>
    <t xml:space="preserve"># de Jornada de sensibilización sobre el CONPES y plan de acción de la PPMyEG
</t>
  </si>
  <si>
    <t xml:space="preserve">Se avanzó en el proceso de articulación con la Dirección de Enfoque Diferencial, así pues, se estableció de realizar un trabajo articulado para  identificar los grupos  de mujeres indígenas interesadas en este proceso de información. Para proceder a la concertación de horarios, espacio y demás aspectos necesarios. </t>
  </si>
  <si>
    <t>En reunión del 25 de junio se acordò definir la fecha y hora para realizar la jornada de presentaciòn del CONPES 14 de 2020.</t>
  </si>
  <si>
    <t>Las mujeres indígenas definieron que en octubre se hará reunión de concertación y la sesión de socialización de la PPMyEG se realizará en en noviembre. </t>
  </si>
  <si>
    <t xml:space="preserve">Se requiere definir fecha para la realizaciòn de la acciòn. </t>
  </si>
  <si>
    <t>SDMujer continuara con la contratación de  2 referentes indígenas quienes apoyaran los procesos Misionales e incorporar el enfoque de Género y Diferencial</t>
  </si>
  <si>
    <t xml:space="preserve"> Contratación de dos referentas indígenas para la  prestación  de servicios y apoyo a la gestión </t>
  </si>
  <si>
    <t># de referentas  indígena contratada</t>
  </si>
  <si>
    <t>La Dirección de Enfoque Diferencial Cuenta con dos Referentes indígenas desde el 21 de Enero de 2021, quienes ha sido el enlace entre el sector y la comunidad afro para la implementación de las acciones afirmativas</t>
  </si>
  <si>
    <t>La Dirección de Enfoque Diferencial cuenta con dos referentes indígenas desde el 21 de enero de 2021, quienes ha sido el enlace entre el sector y la comunidad afro para la implementación de las acciones afirmativas</t>
  </si>
  <si>
    <t>Se ha contado con dos referentes indígenas que han apoyado en la incorporaron a la dirección de Enfoque Diferencial, además son las encargadas de apoyar los procesos misionales e incorporar el enfoque de género y diferencial. Los procesos que ha acompañado han permitido el avance de las acciones afirmativas del espacio autónomo de autoridades.</t>
  </si>
  <si>
    <t xml:space="preserve">No se ha reportado dificultades para el  avance de la meta </t>
  </si>
  <si>
    <t>Promoción de la igualdad, el desarrollo de capacidades y el reconocimiento de las mujeres.</t>
  </si>
  <si>
    <t>Diseñar acciones afirmativas con enfoque diferencial, para desarrollar capacidades y promover el bienestar socio emocional y los derechos de
las mujeres en todas sus diversidades, en los sectores de la administración distrital y en las localidades</t>
  </si>
  <si>
    <t>Implementación de acciones afirmativas dirigidas a las mujeres con enfoque diferencial y de género en Bogotá</t>
  </si>
  <si>
    <t>Se identifican las normas sociales asociadas a la repartición del trabajo doméstico entre hombres y mujeres incluyendo la perspectiva indígena</t>
  </si>
  <si>
    <t xml:space="preserve"> Identificación de las normas sociales asociadas a la repartición del trabajo doméstico entre hombre y mujeres indígenas </t>
  </si>
  <si>
    <t># de  investigaciónes que identifiquen e incorporen las normas sociales asociadas a la repartición del trabajo doméstico entre hombre y mujeres indígenas</t>
  </si>
  <si>
    <t xml:space="preserve"> El proceso de caracterización de cuidadoras y cuidadores de grupos indígenas se inició con una jornada de concertación que se realizó con la Consejería Distrital de Mujeres Indígenas en la cual se estableció la metodología para la realización de los grupos focales que permitiría la recolección de la información. A este respecto, se concretaron conjuntamente las preguntas que orientarían el trabajo con los grupos focales frente a la concepción del “Cuidado” desde la cosmovisión de los pueblos indígenas para garantizar la recolección y sistematización de la información, incluyendo la identificación de las normas sociales asociadas a la repartición del trabajo doméstico entre hombres y mujeres teniendo en cuenta las particularidades de las mujeres indígenas para el desarrollo de los encuentros.  En ese sentido, se promovieron cuatro grupos focales, dos grupos presenciales y dos grupos virtuales para un total de 41 mujeres cuidadoras de los 15 pueblos indígenas que tienen representación en la Consejería Distrital de Mujeres Indígenas en Bogotá. Los pueblos indígenas participantes fueron:  Eperara Siapidara, Yanakona, Kichwa, Cubeo, Inga, Nasa, Wounaan, Tubú Hurimassa, Kankuamo, los Pastos, Muisca Bosa, Muisca Suba, Misak-Misak y Uitoto.  Como producto de las acciones descritas anteriormente, a 31 de marzo se cuenta con un documento de caracterización de mujeres cuidadoras indígenas, el cual se encuentra en revisión.</t>
  </si>
  <si>
    <t xml:space="preserve">Desde las comunidades indígenas presentaron observaciones de fondo a la metodología de grupos focales para la caracterización de las mujeres cuidadoras. Por lo anterior, fue necesario ajustar dicha metodología con un lenguaje y ejemplos más cercanos a los pueblos indígenas. Para ello, en diciembre del 2020 se llevaron espacios de discusión y aprobación de la guía metodológica, antes de realizar los encuentros o grupos focales con las cuidadoras indígenas. Esto requirió más tiempo de lo proyectado en la etapa de recolección de información. </t>
  </si>
  <si>
    <t>La acción afirmativa se cumplió en su totalidad en el primer trimestre de la vigencia.
El día 23 de abril de 2021 (en el segundo trimestre) se realizó la socialización del documento a la comunidad indígena del decreto.</t>
  </si>
  <si>
    <t>No se presentaron dificultades para llevar a cabo la acción</t>
  </si>
  <si>
    <t>$ 4.300.800</t>
  </si>
  <si>
    <t xml:space="preserve">
En el marco de la estrategia pedagógica y de cambio cultural de la Secretaría Distrital de la Mujer, el equipo del Sistema Distrital de Cuidado (SIDICU) realizó en el último trimestre de 2020 un proceso de investigación con el apoyo de la Dirección de Enfoque Diferencial (DED) de la misma secretaría para identificar las normas sociales de hombres y mujeres indígenas en torno al cuidado. El proceso de investigación se inició con una jornada de concertación que se realizó con la Consejería Distrital de Mujeres Indígenas en la cual se estableció la metodología para la realización de los grupos focales que permitiría la recolección de la información. Así, se concretaron conjuntamente las preguntas que orientaron el trabajo con los grupos focales teniendo en cuenta la cosmovisión de los pueblos indígenas. En ese orden de ideas, se realizaron dos grupos focales con hombres indígenas, tres grupos focales realizados a mujeres indígenas y un grupo focal mixto. En estos espacios participaron hombres de los pueblos: Muisca de Bosa, Muisca de Suba, Inga, Kichwa, Uitoto, Eperera Siapidara y mujeres de los pueblos Eperara Siapidara, Yanakona, Kichwa, Cubeo, Inga, Nasa, Wounaan, Tubú Hurimassa, Kankuamo, los Pastos, Muisca Bosa, Muisca Suba, Misak-Misak y Uitoto. 
Como producto de las acciones descritas anteriormente, en el primer trimestre de 2021 se redactó un documento de investigación sobre las normas sociales asociadas a la repartición del trabajo de cuidado entre hombres y mujeres indígenas que se presentó a las autoridades indígenas el 23 de abril de 2021. Este documento se encuentra en revisión por parte de las autoridades.</t>
  </si>
  <si>
    <t>No se presentaron dificultades para llevar a cabo la acción.</t>
  </si>
  <si>
    <t>Sistema Distrital del
 Cuidado</t>
  </si>
  <si>
    <t>Formular e implementar una estrategia pedagógica para la valoración, la resignificación, el reconocimiento y la redistribución del trabajo de
cuidado no remunerado que realizan las mujeres en Bogotá</t>
  </si>
  <si>
    <t>Implementación del Sistema Distrital de Cuidado en Bogotá</t>
  </si>
  <si>
    <t xml:space="preserve">Vincular e incluir las particularidades de las mujeres indígenas de cada pueblo según sus usos y costumbres, en el sistema de cuidado. </t>
  </si>
  <si>
    <t xml:space="preserve">Caracterización de  las particularidades de las mujeres indígenas de cada pueblo según sus usos y costumbres, para su vinculación en el sistema de cuidado.  </t>
  </si>
  <si>
    <t># de documentos de caracterización que incluya la cosmovisión y la cosmogonía de las mujeres cuidadoras indígenas.</t>
  </si>
  <si>
    <t>En el marco de la estrategia de cuidado a cuidadoras de la Secretaría Distrital de la Mujer, el equipo del Sistema Distrital de Cuidado - SIDICU y la Dirección de Enfoque Diferencial -DED, realizaron un proceso de caracterización de las mujeres cuidadoras en diferentes grupos poblacionales del distrito capital, dentro de los cuales se encuentran los grupos indígenas.  El proceso de caracterización de cuidadoras y cuidadores de grupos indígenas se inició con una jornada de concertación que se realizó con la Consejería Distrital de Mujeres Indígenas en la cual se estableció la metodología para la realización de los grupos focales que permitiría la recolección de la información. A este respecto, se concretaron conjuntamente las preguntas que orientarían el trabajo con los grupos focales frente a la concepción del “Cuidado” desde la cosmovisión de los pueblos indígenas para garantizar la recolección y sistematización de la información, teniendo en cuenta las particularidades de las mujeres indígenas para el desarrollo de los encuentros.  En ese sentido, se promovieron cuatro grupos focales, dos grupos presenciales y dos grupos virtuales para un total de 41 mujeres cuidadoras de los 15 pueblos indígenas que tienen representación en la Consejería Distrital de Mujeres Indígenas en Bogotá. Los pueblos indígenas participantes fueron:  Eperara Siapidara, Yanakona, Kichwa, Cubeo, Inga, Nasa, Wounaan, Tubú Hurimassa, Kankuamo, los Pastos, Muisca Bosa, Muisca Suba, Misak-Misak y Uitoto.  Como producto de las acciones descritas anteriormente, a 31 de marzo se cuenta con un documento de caracterización de mujeres cuidadoras indígenas, el cual se encuentra en revisión.</t>
  </si>
  <si>
    <t>Esta acción se cumplió en su totalidad en el trimestre anterior. El 23 de abril fue socializado el documento de caracterización a las autoridades indígenas, consejerías y delegaciones de los 14 pueblos reconocidos en el decreto 612.</t>
  </si>
  <si>
    <t>Sistema Distrital del 
Cuidado</t>
  </si>
  <si>
    <t>Formular las bases técnicas y coordinar la implementación 
del sistema distrital del cuidado</t>
  </si>
  <si>
    <t>Las mujeres indígenas son beneficiarias de las acciones de cuidado a cuidadoras del sistema distrital de cuidado (50  mujeres formadas como cuidadoras)</t>
  </si>
  <si>
    <t xml:space="preserve">Mujeres indígenas  formadas como cuidadoras. </t>
  </si>
  <si>
    <t xml:space="preserve"># de mujeres indígenas  formadas como cuidadoras. </t>
  </si>
  <si>
    <t>Se ha diseñado un plan operativo para dar cumplimiento a las formaciones a cuidadoras indígenas en el 2021. Este plan será aprobado en abril del 2021.  Los cursos de formación iniciarán en junio del 2021.</t>
  </si>
  <si>
    <t xml:space="preserve">Acción programada para iniciar en agosto del 2021, según el plan de trabajo del Equipo SIDICU del 2021, reportado en el primer trimestre. 
El 31 de mayo se firmó el convenio entre el SENA y la SDMujer, en el cual se enmarcan las acciones asociadas a los diferentes procesos formativos con cuidadoras en Bogotá. </t>
  </si>
  <si>
    <t>A la fecha no se ha logrado la articulación con la comunidad indígena (delegaciones, autoridades y consejerías) para el proceso de convocatoria a los cursos de formación, debido a que se encuentra pendiente la aprobación del plan de trabajo propuesto por la SDMujer por parte de las autoridades indígenas. Se planteó una reunión con el objetivo de presentar el plan de trabajo a la comunidad, la cual se llevará a cabo en el mes de julio.</t>
  </si>
  <si>
    <t>$ 13.572.500</t>
  </si>
  <si>
    <t>El 16 de julio se llevó a cabo el primer Comité Operativo con el SENA, donde se dio inicio formalmente al Convenio Interadministrativo-DC-012-2021. Con este convenio se formalizó la solicitud del proceso de evaluación certificación, con el cual se pueden homologar los saberes de cuidado.
El 6 de septiembre se realizó encuentro con las autoridades indígenas con el fin de presentar los servicios de formación para cuidadoras en el marco de la acción afirmativa, indicando que la formación a brindar es específicamente en áreas de cuidado así:
-Certificación de saberes: oferta 2021 "Atender necesidades de acompañamiento según preferencias espirituales y emocionales"
-Formación complementaria: curso autogestionable “Herramientas para cuidadoras en el reconocimiento de su trabajo de cuidado”, el cual se encuentra en español.
Se dieron a conocer los requisitos de cada proceso de formación y se acordó enviar piezas gráficas que permitan ampliar la información sobre este proceso. Estas piezas están en proceso de diagramación y serán enviadas a la comunidad la primera semana de octubre. Así mismo, en la reunión, las autoridades indígenas solicitaron que se presentara la oferta de formación a las delegadas de los 16 pueblos con el fin de que ellas escogan los cursos a tomar. </t>
  </si>
  <si>
    <t>Para el proceso de convocatoria la comunidad indígena solicitó que la oferta de cursos de formación sea presentada a las delegadas de los 16 pueblos y que sean ellas mismas quienes coordinen los tiempos y espacios para poder formarse. Esto debido a que el curso de formacion se abre mínimo con 20 personas.</t>
  </si>
  <si>
    <t>Las mujeres indígenas son beneficiarias de las acciones de cuidado a cuidadoras del sistema distrital de cuidado (300 atenciones brindadas a mujeres indígenas cuidadoras  en el marco de los espacios de respiro)</t>
  </si>
  <si>
    <t xml:space="preserve">Atención a mujeres indígenas cuidadoras  en el marco de los espacios de respiro   </t>
  </si>
  <si>
    <t xml:space="preserve"># de atenciones brindadas a mujeres indígenas cuidadoras  en el marco de los espacios de respiro                                  
</t>
  </si>
  <si>
    <t>Se ha diseñado un plan operativo para dar cumplimiento a las atenciones en talleres de respiro a cuidadoras indígenas en el 2021. Este plan será aprobado en abril del 2021.  Los talleres respiro iniciarán en junio del 2021.</t>
  </si>
  <si>
    <t>Se realizó una ruta de servicios para mujeres cuidadoras indígenas, donde se priorizaron espacios respiro de recorrridos turísticos por la ciudad y avistamiento de fauna con enfoque étnico indígena. Con respecto a los recorridos turísticos se elaboró una propuesta con el IDT para su implementación a partir de julio de 2021. En lo que refiere a la actividad de avistamiento de fauna se tiene programado para julio articular los espacios y definir la convocatoria en conjunto con el Instituto Distrital de Protección y Bienestar Animal - IDPYBA.
Se diseñó un plan de trabajo para el cuatrienio, el cual consta de una ejecución de 60 atenciones para el 2021, 100 en el 2022 y 2023 y 42 para el 2024, dando así cumplimiento a las 300 atenciones definidas en la acción afirmativa. La ejecución de este plan de trabajo iniciará en agosto del 2021.
Los días 03 y 11 de junio Indy Tuntaquimba referenta indígena, asistió a una reunión de articulación entre las referentas indígenas de la Secretaría Distrital de la Mujer y la Consejeria Distrital de Mujeres Indigenas CDMI, con el fin de revisar del Plan Integral de Acciones Afirmativas de mujeres indígenas de Bogotá.
Se elaboró un documento con una propuesta de cómo incorporar el enfoque diferencial a los espacios respiro de la oferta institucional y se elaboró una guía o ruta del proceso de implementación.</t>
  </si>
  <si>
    <t>A la fecha no se ha logrado la articulación con la comunidad indígena (delegaciones, autoridades y consejerías) para el proceso de convocatoria para los espacios respiro, debido a que se encuentra pendiente la aprobación del plan de trabajo propuesto por la SDMujer por parte de las autoridades indígenas. Se planteó una reunión con el objetivo de presentar el plan de trabajo a la comunidad, la cual se llevará a cabo en el mes de julio.</t>
  </si>
  <si>
    <t>$ 6.862.500</t>
  </si>
  <si>
    <t>Se cuenta con un plan operativo y una ruta de servicios respiro priorizados para mujeres cuidadoras indígenas.
El día 29 de julio se realizó reunión con las autoridades indígenas, consejerías y delegaciones en donde se presentó el Sistema Distrital de Cuidado, las acciones afirmativas concertadas y su avance, y específicamente la propuesta de implementación de los espacios respiro priorizados para las mujeres cuidadoras indígenas así:
Propuesta de implementación:
2021: 50 mujeres (en 5 meses) 
2022: 110 mujeres (en 10 meses)
2023: 100 mujeres (en 10 meses)
2024: 42 mujeres (en 6 meses)
Espacios respiro priorizados según necesidades identificadas:
-Recorridos de avistamiento de fauna silvestre urbana: a partir de agosto en diferentes parques de la ciudad.
-Programa “Naturaleza y Cultura", a partir de agosto con dos opciones: Parque Metropolitano San Cristóbal, Parque Zonal Famaco
-Recorridos turísticos a zonas rurales o urbanas a partir de septiembre con 4 opciones: Centro histórico, Humedal Santa María del Lago, Jardín Botánico, Finca agro turística.
En este espacio se informa a la comunidad que los espacios son articulados con diferentes entidades del Distrito como el IDPYBA, IDT y Jardín Botánico y la Secretaría de la Mujer gestiona también su adecuación a las necesidades propias de la comunidad indígena. Así mismo, por solicitud de la comunidad se acordó programar otro espacio de carácter presencial entre Gobernadores y la nueva referenta IndyTuntaquimba para presentar nuevamente una a una las acciones afirmativas concertadas, sus respectivos avances y propuestas para la implementación dado que en la reunión no se contó con la participación de todas las autoridades.
Se programó reunión presencial con autoridades indígenas según el acuerdo del 29 de julio, sin embargo la comunidad no se presentó reprogramádose la reunión de forma virtual para el 6 de septiembre.
El día 10 de agosto se realizó reunión con las consejeras y delegaciones de los pueblos indígenas donde se presentaron nuevamente las acciones afirmativas y sus avances, los servicios respiro priorizados y el plan de implementación. Como resultado la comunidad eligió el espacio respiro de recorridos turísticos brindado por el Instituto Distrital de Turismo (IDT) por medio del cual evaluarán el servicio, la metodología, y recopilarán pros y contras, para decidir si aprueban o no la propuesta. El espacio quedó programado así:
-Charla previa al recorrido: 16 de agosto
-Recorrido turístico rural: 10 de septiembre
El día 16 de agosto se desarrolló charla virtual sobre turismo realizada por el IDT en cumplimiento del prerrequisito para acceder al espacio de recorrido turístico del 10 de septiembre. Sin embargo, el recorido fue reprogramado por el IDT para el mes de noviembre por motivos de contratación internos.
El día 06 de septiembre se realizó reunión con autoridades indígenas en donde se presentaron las gestiones realizadas a la fecha para socializar las acciones afirmativas, sus avances y aprobación del plan operativo de los espacios respiro. Las autoridades indicaron su respaldo al proceso y se solicitó reunión con entidades que prestan los servicios respiro para garantizar el enfoque diferencial. Así mismo se acordó presentar todos los servicios respiro disponibles a las delegadas de cada pueblo para recopilar sus necesidades y expectativas.</t>
  </si>
  <si>
    <t>Si bien se ha cumplido con la gestión para la articulación de los espacios respiro y su programación, se encuentran algunas situaciones que han dificultado su implementación así:
Pese al ofrecimiento del portafolio total de 21 servicios respiro para ser articulados por parte de la Secretaría Distrital de la Mujer, la comunidad Indígena manifestó su preferencia solo hacia tres servicios: recorridos de avistamiento de fauna silvestre, Programa "Naturaleza y Cultura" y recorridos turísticos, lo cual limita las opciones disponibles para el cumplimiento de la acción. 
Adicionalmente, la implementación del plan operativo de servicios respiro se ha visto afectada debido a que la comunidad solicitó realizar un primer recorrido turístico para evaluar el servicio y su metodología y definir su aprobación o no, y tambien debido a que la fecha para llevar a cabo este recorrido turístico fue reprogramada por el Instituto Distrital de Turismo-IDT por motivos internos, por lo cual se llevará a cabo hasta el mes de noviembre.
Adicionalmente, la convocatoria de espacios respiro diferentes a recorridos turísticos se encuentra en espera, dado que las autoridades  indígenas solicitaron a la referenta la realización de reuniones internas con mujeres delegadas para presentar toda la oferta de servicios, recoger sus expectativas frente a estos espacios y una reunión intersectorial para el mes de octubre con las entidades del Distrito que prestan estos servicios, con el fin de incorporar el enfoque diferencial indígena.</t>
  </si>
  <si>
    <t>Las mujeres indígenas son beneficiarias de las acciones de cuidado a cuidadoras del sistema distrital de cuidado (1 mujer indígena contratada para la estrategia de respiro en el marco del cuidado a cuidadoras por el cuatrenio)</t>
  </si>
  <si>
    <t xml:space="preserve">Contratación de mujer indígena para la estrategia de respiro en el marco del cuidado a cuidadora </t>
  </si>
  <si>
    <t xml:space="preserve"> # de mujeres indígenas contratadas para la estrategia de respiro en el marco del cuidado a cuidadora </t>
  </si>
  <si>
    <t>El proceso de selección de la facilitadora indígena para dinamizar espacios respiro con enfoque étnico inició el 2 de febrero de 2021 y terminó el 5 de marzo de 2021. En total se entrevistaron 4 mujeres y se seleccionó a Indy Tuntaquimba en la entrevista realizada el 5 de marzo de 2021. El proceso de contratación está en curso por parte del equipo administrativo del Sistema Distrital de Cuidado.</t>
  </si>
  <si>
    <t>Si bien no se han presentado dificultades para llevar a cabo la acción, se deben tener en cuenta los tiempos de los procesos de contratación los cuales toman entre 1 y 2 meses.</t>
  </si>
  <si>
    <t xml:space="preserve">Se realizó la contratación de la mujer indígena, su nombre es Indy Harlet Tuntaquimba Palacios e inició la ejecución del contrato 25 de mayo de 2021. El objeto contractual es Prestar servicios profesionales para apoyar la dinamización de espacio de Respiro del Sistema Distrital de Cuidado con enfoque étnico.
Dentro de sus obligaciones se encuentran: 
-Apoyar la articulación con otras entidades para la convocatoria e implementación de espacios de respiro con enfoque étnico en comunidades afrocolombianas, raizales y/o indígenas, previamente acordados con el (la) supervisor(a).
-Apoyar la articulación con otras entidades para desarrollar la estrategia pedagógica y de cambio cultural con enfoque étnico en comunidades afrocolombianas, raizales y/o indígenas, previamente acordadas con el (la) supervisor(a).
-Apoyar la elaboración de insumos, documentos y materiales que contribuyan a la articulación e implementación de la estrategia de cambio cultural para la valoración, resignificación, el reconocimiento y la redistribución del trabajo de cuidado no remunerado que realizan las mujeres afrocolombianas, raizales y/o indígenas en el marco del Sistema Distrital de Cuidado.
-Apoyar la creación de contenidos que contribuyan a la articulación de espacios de respiro y a la realización de actividades de la estrategia pedagógica y de cambio cultural, con enfoque étnico en comunidades afrocolombianas, raizales y/o comunidades indígenas.
A la fecha, Indy Tuntaquimba ha realizado la revisión de los talleres de cambio cultural con enfoque indígena, un documento guía o ruta con los pasos a seguir para la implementación de los espacios respiro, se elaboró un documento con propuesta de implementación de enfoque diferencial a los espacios respiro existentes, se ha reunido con las consejerías de la comunidad indígena y referentas indigenas de la SDMujer con el fin de revisar y presentar los avances de las acciones afirmativas concertadas y en aras de buscar un espacio para la articulación con la comunidad para la convocatoria. 
</t>
  </si>
  <si>
    <t>No se presentaron dificultades para llevar a cabo la acción; se deben tener en cuenta los tiempos de los procesos de contratación los cuales toman entre 1 y 2 meses.</t>
  </si>
  <si>
    <t>$ 21.000.000</t>
  </si>
  <si>
    <t>Esta acción se cumplió en su totalidad en el segundo trimestre con la contratación de Indy Tuntaquimba el 25 de mayo quien ha adelantado acciones de articulación entre la Secretaría Distrital de la Mujer y las comunidades indígenas, llevando a cabo procesos de convocatoria y difusión de los servicios para cuidadoras y de transformación cultural, en el marco del Sistema Distrital de Cuidado. 
A la fecha no se presentan novedades con respecto a la ejecución del contrato.</t>
  </si>
  <si>
    <t>No aplica.</t>
  </si>
  <si>
    <t>Conmemorar el Dia Distrital de las Mujeres Indígenas en el marco de la estrategia de cambio cultural y eliminación de estereotipos para fortalecer el rol de la Mujer Indígena en la sociedad.</t>
  </si>
  <si>
    <t>Conmemoraciones  concertadas e implementadas con la Consejería Distrital de la Mujer indígena</t>
  </si>
  <si>
    <t>Sumatoria de las conmemoraciones  concertadas con la Consejería Distrital de la Mujer indígena</t>
  </si>
  <si>
    <t>Se ha prestado apoyo y asistencia técnica la Consejería Distrital de Mujeres para la revisión de la propuesta para la conmemoración del Día Distrital de las Mujeres Indígenas</t>
  </si>
  <si>
    <t xml:space="preserve">Se han realizado reuniones de alistamiento con los diferentes sectores de la Administración Distrital, con el objetivo de definir los roles en la conmemoración del 5 de septiembre, Día Distrital de las Mujeres Indígenas. Se establece que el Sector mujer tiene un presupuesto de 15'000.000, el Sector cultura de 10'000.000, el Sector gobierno realizará el video de transmisión de saberes de los 15 pueblos, y el sector salud haría la transmisión del pagamento y el Facebook Live. Se estableció la estrategia de comunicaciones, en articulación con los sectores mujer, gobierno y salud. </t>
  </si>
  <si>
    <t>Se implementó el evento de Conmemoración del Día Internacional de la Mujer Indígena el 05 de septiembre, en articulación con las consejeras de la Consejería Distrital de Mujeres Indígena. Donde se tuvo aproximadamente la participación de 30 mujeres por tema de protocolo al auditoria “Sala Gaitán”, adicional se contó con una transmisión por FacebookLive. Para el desarrollo del evento se tuvieron reuniones durante los meses de julio, agosto y septiembre interinstitucionales, algunas con la consejería distrital para definir acuerdos.</t>
  </si>
  <si>
    <t>No se ha reportado dificultades para el  avance de la meta</t>
  </si>
  <si>
    <t>Empoderar y fortalecer a niñas, adolescentes y mujeres jóvenes Indígenas desde su identidad cultural y autoestima.</t>
  </si>
  <si>
    <t xml:space="preserve">Vinculación de niñas, adolescentes y mujeres jóvenes indígenas  al  semillero de empoderamiento y educación para el liderazgo  </t>
  </si>
  <si>
    <t xml:space="preserve">Sumatoria de niñas, adolescentes y mujeres jóvenes indígenas  vinculadas al semillero de empoderamiento y educación para el liderazgo </t>
  </si>
  <si>
    <t xml:space="preserve">Se han realizado reuniones entre las referentes y la encargada de la Estrategia de Empoderamiento dirigida a Niñas, Adolescentes y Mujeres Jóvenes para la implementación del enfoque diferencial indígena en el semillero dirigido a las participantes. También se realizó el diseño de los términos de referencia para la realización del convenio. </t>
  </si>
  <si>
    <t xml:space="preserve">Nos encontramos en la etapa de construcción del convenio, para la incorporación de los enfoques diferencial indígena. Este convenio será firmado con la Organización de los Estados Iberoamericanos, quien será la encargada de su ejecución. </t>
  </si>
  <si>
    <t>Se avanzo en la construcción de la metodología para el desarrollo del semillero de fortalecimiento dirigido a adolescentes Indígenas, donde se revisó las temáticas para las 7 sesiones a desarrollar, adicional se proyectó los perfiles de sabedoras y dinamizadoras indígenas que acompañaran el proceso.</t>
  </si>
  <si>
    <t>2. Camino de Consulta Previa, participación y concertación</t>
  </si>
  <si>
    <t>Garantizar la participación entendida como acción política organizada de los pueblos indígenas en espacios de toma de decisiones y concertación política, cultural, social, económica y ambiental para que puedan incidir como pueblos milenarios en el conjunto de decisiones públicas, en pro de la pervivencia y permanencia cultural como pueblos en la ciudad.</t>
  </si>
  <si>
    <t xml:space="preserve">Se vincularan 20 mujeres indígenas a acciones de formación en planeación y presupuesto participativo sensible al género, y  Se realizan 5 grupos focales para la incorporación del enfoque indígena en los lineamientos para la construcción de presupuestos sensibles al género que está desarrollando la SD Mujer </t>
  </si>
  <si>
    <t xml:space="preserve">vinculación de mujeres indígenas a acciones de formación en planeación y presupuesto participativo sensible al género
 </t>
  </si>
  <si>
    <t xml:space="preserve">sumatoria de Mujeres Indígenas  vinculadas a acciones de formación en planeación y presupuesto participativo sensible al género
</t>
  </si>
  <si>
    <t>no se tuvo avance en la acción</t>
  </si>
  <si>
    <t xml:space="preserve">En reunión interna del 25 de junio se acordó definir la fecha por parte de Enfoque Diferencial para hacer el primer encuentro para dialogar sobre presupuestos participativos y definir el acompañamiento local según corresponda. Se precisa que la iniciativas indígenas, durante el proceso de presupuestos participativos no va a votación sino  a concertación con las autoridades locales. </t>
  </si>
  <si>
    <t xml:space="preserve">Con las mujeres indígenas se desarrollaron 3 sesiones sobre Planeación Local y Presupuestos Participativos, el objetivo de las mismas fue brindar herramientas a las mujeres para cualificar su incidencia en los procesos de planeación local, particularmente la inclusión de acciones en los proyectos de inversión del Plan de Desarrollo Local. Se contó con la participaciòn de 35 mujeres
</t>
  </si>
  <si>
    <t>Incorporar e implementar el enfoque de género y diferencial en los ejercicios de los presupuestos participativoso</t>
  </si>
  <si>
    <t>Se cuenta con un instrumento orientador, para favorecer los ejercicios de exigibilidad sobre el derecho de las mujeres a una vida libre de violencias de las mujeres indígenas, según su cosmovisión y justicia propia. (Incorporando una 1 Ruta única de atención a mujeres víctimas de violencias y en riesgo de feminicidio, adaptada para incorporar la cosmovisión y justicia propia de las mujeres indígenas)</t>
  </si>
  <si>
    <t xml:space="preserve">Incorporación de la cosmovisión y justicia propia de las mujeres indígenas en la  Ruta única de atención a mujeres víctimas de violencias y en riesgo de feminicidio,. 
</t>
  </si>
  <si>
    <t xml:space="preserve">#de instrumentos orientadores que incorporen la cosmovisión y justicia propia de las mujeres indígenas en la  Ruta única de atención a mujeres víctimas de violencias y en riesgo de feminicidio.
</t>
  </si>
  <si>
    <t xml:space="preserve">Se avanzó en la consolidación de las acciones y los compromisos en relación a los ajustes de la Ruta para la incorporación del enfoque diferencial de la mujer indígena, de modo que pudieran ser viabilizados por la Dirección de enfoque diferencial. </t>
  </si>
  <si>
    <t>Se avanzó en la articulación con la Secretaría de Seguridad, Convivencia y Justicia sobre la ruta de atención a mujeres víctimas de violencias en las Casas de Justicia, y se llevó a cabo reunión con autoridades indígenas con quienes se acordó la revisión del documento que consolida las jornadas de construcción de insumos sobre las mujeres de los distintos pueblos indígenas presentes en Bogotá, para contar con esos insumos para la elaboración de los productos a entregar</t>
  </si>
  <si>
    <t>Se avanzó en la reunión de revisión de compromisos y de necesidades frente al diseño de la infografía sobre la Ruta única según los comentarios de las autoridades indígenas. Se diseñó un borrador para ser socializado con las autoridades y avanzar en los ajustes pertinentes</t>
  </si>
  <si>
    <t>Inspirar confianza y legitimidad para vivir sin miedo y ser epicentro de cultura ciudadana, paz y reconciliación</t>
  </si>
  <si>
    <t xml:space="preserve">
Implementar el protocolo de prevención, atención, y sanción a la violencia contra las mujeres en el transporte público que garantice la atención del 100% de los casos y promueva su disminución</t>
  </si>
  <si>
    <t xml:space="preserve">Fortalecimiento a la implementación del Sistema Distrital de Protección integral a las mujeres víctimas de violencias –SOFIA en Bogotá.  </t>
  </si>
  <si>
    <t>Se cuenta con un instrumento orientador, para favorecer los ejercicios de exigibilidad sobre el derecho de las mujeres a una vida libre de violencias de las mujeres indígenas, según su cosmovisión y justicia propia (Contratando 1 mujer indígena profesional vinculada al equipo de la Dirección de Eliminación de Violencias en el marco de la atención en violencias )</t>
  </si>
  <si>
    <t xml:space="preserve">
Indígena profesional vinculada al equipo de la Dirección de Eliminación de Violencias en el marco de la atención en violencias </t>
  </si>
  <si>
    <t xml:space="preserve">
# mujeres indígena profesional vinculada al equipo de la Dirección de Eliminación de Violencias en el marco de la atención en violencias </t>
  </si>
  <si>
    <t>Profesional vinculada por contrato de prestación de servicios a la Dirección de eliminación de violencias contra las mujeres en el equipo de Duplas de atención psicosocial. Profesional en psicología remitida por autoridades indígenas, seleccionada a partir del proceso de selección</t>
  </si>
  <si>
    <t>Profesional vinculada por contrato de prestación de servicios a la Dirección de Eliminación de Violencias contra las mujeres en el equipo de Duplas de atención psicosocial.</t>
  </si>
  <si>
    <t xml:space="preserve">Profesional en psicología vinculada por contrato de prestación de servicios a la Dirección de eliminación de violencias contra las mujeres en el equipo de Duplas de atención psicosocial. </t>
  </si>
  <si>
    <t>No se identificaron</t>
  </si>
  <si>
    <t>Generar 6 encuentros anuales de conversatorios psicosociales para mujeres indígenas en dos localidades de la ciudad. se contará con bolsa de materiales para dichos encuentros, y acompañamiento de Dirección de Enfoque Diferencial</t>
  </si>
  <si>
    <t xml:space="preserve">encuentros psicosociales  para mujeres indígenas desarrollados en las CIOM </t>
  </si>
  <si>
    <t xml:space="preserve">Sumatoria de los encuentros Psicosociales </t>
  </si>
  <si>
    <t>funcionamiento</t>
  </si>
  <si>
    <t xml:space="preserve">En reunión del 25 de junio se acordò generar un espacios entre la coordinadora de psicologas de las CIOM y las mayoras y médicas de los pueblos indigenas para armonizar la metodologia y desarollo de espacios de conversación psicosocial. Se resalta la imposibilidad juridica de pagar a las mayoras que participen en los espacios. </t>
  </si>
  <si>
    <t xml:space="preserve">Se requiere concretar fecha y hora del encuentro de para avanzar en el desarrollo de la actividad </t>
  </si>
  <si>
    <t xml:space="preserve">El 27 de septiembre a las 9 am  se sostuvó reunión en casa de pensamiento indígena, para la armonización metodológica con las sabedoras y la coordinadora de las profesionales psicosociales para organizar dichos encuentros.  A la fecha se cuenta con programaciòn de cuatro encuentros de conversaciòn psicosocial a realizar entre el 24 de octubre y el 5 de diciembre. </t>
  </si>
  <si>
    <t xml:space="preserve">Las autoridades indigenas manifiestan la necesidad de contar con transportes y refrigerios para las sesiones, considerando dialogarlo al interior de la entidad para resolverlo conjuntamente. </t>
  </si>
  <si>
    <t>Gobierno Abierto</t>
  </si>
  <si>
    <t>1.1 Garantizar acciones para la pervivencia, permanencia y fortalecimiento de la autonomía para la gobernabilidad de los pueblos indígenas y sus instituciones representativas en la ciudad, de conformidad con el Derecho Mayor, la Ley de Origen y la Ley Tan</t>
  </si>
  <si>
    <t>Garantizar 1 proceso de fortalecimiento de capacidades para 25 mujeres indígenas en temas relacionados con el conocimiento de la jurisdicción indígena, reconocimiento de los derechos colectivos de las comunidades , economía del cuidado, estrategias de comunicación y diseño e implementación de políticas públicas con enfoque étnico indígena, entre otras. Se revisarán los contenidos en articulación con la Consejería indígena y autoridades tradicionales (12 sesiones anuales) La Secretaría garantiza recursos específico para esta acción.</t>
  </si>
  <si>
    <t xml:space="preserve">Vinculación de  mujeres indígenas a proceso de fortalecimiento de capacidades para el liderazgo, con contenidos concertados con la Consejería indígena y autoridades tradicionales                    </t>
  </si>
  <si>
    <t xml:space="preserve">Sumatoria de mujeres vinculadas al proceso de fortalecimiento de capacidades para  el liderazgo indígena, en temas concertados con la Consejería indígena y autoridades tradicionales.  </t>
  </si>
  <si>
    <t>Alistamiento institucional: Se han realizado acercamientos para la articulación  con la Escuela Judicial Lara Bonilla para la realización de la escuela de formación política en justicia propia para mujeres indígenas, se considera pertinente aunar esfuerzos técnicos y administrativos a través de un acuerdo de entendimiento con la Secretaría Distrital de la Mujer para garantizar la vinculación de 25 mujeres pertenecientes a los grupos étnicos, específicamente mujeres indígenas, en el proceso formativo de Formación Intercultural y de Derecho Propio.</t>
  </si>
  <si>
    <t xml:space="preserve">Dificultades: No se han presentado dificultades. </t>
  </si>
  <si>
    <t xml:space="preserve">Se realizó la construcción de las temáticas que se incluirán en el convenio a firmar con la Escuela Judicial Lara Bonilla, para la vigencia 2021. </t>
  </si>
  <si>
    <t xml:space="preserve">Estas temáticas aún no cuentan con el aval de las autoridades, debido a que no ha sido posible realizar la reunión por falta de quorum </t>
  </si>
  <si>
    <t>Se establecerá una mesa técnica para avanzar en las metodologías y la estructuración de las actividades para cada una de las sesiones, se contará con una sabedora indígena designada por las Autoridades Indígenas, una de las profesionales para mujeres indígenas y una de las profesionales de la Estrategia de educación flexible, con ello avanzar para la implementación del proceso de formación el próximo 2021.</t>
  </si>
  <si>
    <t>Se presento retraso por parte de la Escuela Judicial Rodrigo Lara Bonilla para la línea base de los contenidos debido al cambio de personal interno que tuvo la Escuela.</t>
  </si>
  <si>
    <t xml:space="preserve">25 apoyos para las pruebas SABER, exámenes, inscripción a universidades entre otros que se requieran </t>
  </si>
  <si>
    <t>Vinculación de mujeres indígenas al modelo de educación Flexible durante el cuatrienio (para apoyos para las pruebas SABER, exámenes, inscripción a universidades )</t>
  </si>
  <si>
    <t>Sumatoria de mujeres vinculadas a estrategia de educación flexible en alianza con educación  (para apoyos para las pruebas SABER, exámenes, inscripción a universidades )</t>
  </si>
  <si>
    <t>Se generó un plan de trabajo con las acciones para ejecutar la acción afirmativa, Se concertó y formuló un instrumento de caracterización para  identificar a las mujeres interesadas en la estrategia de educación flexible. Se socializó dicho instrumento y se empezó a aplicar el formulario para priorizar el pago de las pruebas Saber 11.</t>
  </si>
  <si>
    <t xml:space="preserve">Dificultades: las interesadas manifestaron que tenían dificultades para el diligenciamiento del formulario          Alternativa de solución: Disponer de apoyo técnico por parte de la Dirección de Enfoque Diferenciar para el diligenciamiento del formulario. </t>
  </si>
  <si>
    <t>Se realizó la convocatoria, donde se recibieron 25 inscripciones de mujeres que serán beneficiadas con el pago de su prueba Saber 11.</t>
  </si>
  <si>
    <t xml:space="preserve">
Se cumplió la meta de los 25 apoyos para las pruebas saber, donde se tuvieron 46 inscritas. Los resultados de la prueba serán entregados en diciembre por parte del ICFES.
</t>
  </si>
  <si>
    <t>7. Camino de proteccion y desarrollo integral.</t>
  </si>
  <si>
    <t>7.5Garantía para la implementación de medidas de protección integral que tengan en cuenta los derechos diferenciales de los sujetos de protección especial al interior de los pueblos indígenas, concertadas de acuerdo con sus particularidades culturales</t>
  </si>
  <si>
    <t>Garatizar la transversalización del enfoque diferencial indígena en los planes, programas y proyectos de la SDSCJ a través de la vinculación de un referente indígena concertado con el espacio autónomo.</t>
  </si>
  <si>
    <t>Poblacional diferencial</t>
  </si>
  <si>
    <t>1 de marzo 2021</t>
  </si>
  <si>
    <t>30 de Junio 2024</t>
  </si>
  <si>
    <t>Refetente vinculado</t>
  </si>
  <si>
    <t>Valor constante</t>
  </si>
  <si>
    <t>NO APLICA</t>
  </si>
  <si>
    <t>INVERSIÓN</t>
  </si>
  <si>
    <t>La actividad inició formalmente el 1 de Marzo, según la fecha concertada.
Se dio inicio al proceso contractual, según los procedimientos de la Entidad, adelantándose: Los Estudios Previos, la inclusión del tema en el Plan Anual de Adquisiciones y el trámite de viabilidades técnicas y CDP. El 18 de Marzo, las autoridades indígenas remitieron las hojas de vida sugeridas para la contratación.
Se inició contacto con cada uno y cada una para adelantar el proceso.</t>
  </si>
  <si>
    <t>Hubo un cambios en los directivos de la Subsecretaría de Seguridad y Convivencia, esto generó mayores tiempos en los procesos contractuales. En este momento se agilizan los tiempos.</t>
  </si>
  <si>
    <t xml:space="preserve">Se adelantó el proceso de contratación de la referente remitida por el Consejo Consultivo Indígena. </t>
  </si>
  <si>
    <t>Se solucionaron los contratiempos en el proceso de contratación y se concluyó con la contratación de la profesional remitida.</t>
  </si>
  <si>
    <t>$ 10.800.000</t>
  </si>
  <si>
    <t>Se llevó a cabo la contratación de la referente, quien ya se encuentra adelantando sus obligaciones.</t>
  </si>
  <si>
    <t>No se presentaron dificultades dado que ya se cuenta con la referente contratada.</t>
  </si>
  <si>
    <t>Conciencia y cultura ciudadana para la seguridad, la convivencia y la construcción de confianza</t>
  </si>
  <si>
    <t xml:space="preserve">Seguridad </t>
  </si>
  <si>
    <t xml:space="preserve">Secretaria Distrital de Seguridad, Convivencia y Justicia  </t>
  </si>
  <si>
    <t>Subsecretaría de Seguridad y Convivencia</t>
  </si>
  <si>
    <t xml:space="preserve">Andres Nieto - Leonar Rubiano </t>
  </si>
  <si>
    <t>3779595 ext. 1180</t>
  </si>
  <si>
    <t>Andres.nieto@scj.gov.co
Leonar.rubiano@scj.gov.co</t>
  </si>
  <si>
    <t>Garantizar la vinculación de jóvenes indígenas que en edad de 14 a 28 años, que no estudien y no trabajen, en  los procesos de formación con ejes de convivencia y justicia propia, derechos, ambiente, territorio, dentro de los usos y costumbres propias de las comunidades indígenas.</t>
  </si>
  <si>
    <r>
      <t>Jóvenes de los pueblos  indígenas  residentes en Bogotá en edad de 14 a 28 años,</t>
    </r>
    <r>
      <rPr>
        <sz val="11"/>
        <rFont val="Arial"/>
        <family val="2"/>
      </rPr>
      <t xml:space="preserve"> que</t>
    </r>
    <r>
      <rPr>
        <sz val="11"/>
        <color rgb="FF000000"/>
        <rFont val="Arial"/>
        <family val="2"/>
      </rPr>
      <t xml:space="preserve"> no estudien y no trabajen, vinculados en la estrategia de formación con ejes de convivencia y justicia</t>
    </r>
  </si>
  <si>
    <t>Sumatoria de Jóvenes de los pueblos indígenas  residentes en Bogotá en edad de 14 a 28 años, que no estudien y no trabajen, vinculados en la estrategia de formación con ejes de convivencia y justicia</t>
  </si>
  <si>
    <t>Dado que el proceso de participación de los jóvenes de los pueblos indígenas en la estrategia, estará desarrollado en común acuerdo con los pueblos, este proceso espera la vinculación de los referentes y de los gestores, para adelantar los enlaces respectivos.</t>
  </si>
  <si>
    <t>Desde la Dirección de Prevención se está adelantando la estrategia de jóvenes en la cual se contempla la vinculación de los jóvenes propuestos. Para ello se realizará trabajo en equipo con la dinamizadora, con el fin de diseñar en conjunto y el módulo de jóvenes.</t>
  </si>
  <si>
    <t xml:space="preserve">No se presentan </t>
  </si>
  <si>
    <t>Se está adelantando el levantamiento de información sobre los jóvenes que serían vinculados al proceso de formación de cada una de las comunidades del Consejo Consultivo</t>
  </si>
  <si>
    <t>No se presentan, dado que, ya se están adelantando el levantamiento de bases de datos.</t>
  </si>
  <si>
    <t>7.8 Garantía para la protección integral de la primera infancia y niñez de los pueblos indígenas con atención diferencial, educación intercultural, nutrición y asistencia propia, de acuerdo con los usos y costumbres de los pueblos, asegurando la pervivencia y la transmisión de los estilos de vida propios.</t>
  </si>
  <si>
    <t xml:space="preserve">Garantizar la vinculación de un equipo de convivencia, 3 mujeres y 3 hombres indígenas, concertados con las autoridades de los 14 pueblos que hacen parte del espacio autónomo; las hojas de vida serán seleccionadas por el espacio autónomo sobre las características requeridas. </t>
  </si>
  <si>
    <t>Personas indígenas vinculadas como gestores y gestoras de convivencia</t>
  </si>
  <si>
    <t>Sumatoria de personas indígenas vinculadas como gestores y gestoras de convivencia</t>
  </si>
  <si>
    <t>La actividad inició formalmente el 1 de Marzo, según la fecha concertada.
Se dio inicio al proceso contractual, según los procedimientos de la Entidad, adelantándose: Los Estudios Previos, la inclusión del tema en el Plan Anual de Adquisiciones y el trámite de viabilidadestécnicas y CDP. El 18 de Marzo, las autoridades indígenas remitieron las hojas de vida sugeridas para la contratación.
Se inició contacto con cada uno y cada una para adelantar el proceso.</t>
  </si>
  <si>
    <t>Hubo un cambio en los directivos de la Subsecretaría de Seguridad y Convivencia, esto generó mayores tiempos en los procesos contractuales. En este momento se agilizan los tiempos.</t>
  </si>
  <si>
    <t xml:space="preserve">Se adelantó el proceso de contratación de las personas indígenas remitidas por el Consejo Consultivo. </t>
  </si>
  <si>
    <t>Se solucionaron los contratiempos en el proceso de contratación y se concluyó con la contratación de los profesionales remitidos. Estando a la espera del envío de dos personas que son nuevas, dado que, las enviadas inicialmente no continuaron con el proceso.</t>
  </si>
  <si>
    <t>$ 14.694.167</t>
  </si>
  <si>
    <t>Se adelantó la contratación de dos gestoras de convivencia.</t>
  </si>
  <si>
    <t>Se presentaron retrasos por cambios de las personas que iban a ser contratadas por parte de los pueblos indígenas y algunos procedimientos internos que retrasaron el proceso de contratación. Pero que se solventaron para continuar con la contratación.</t>
  </si>
  <si>
    <t>Realizar un diagnóstico sobre las necesidades de seguridad y convivencia con temáticas concertadas con las autoridades del espacio autónomo de los pueblos indígenas</t>
  </si>
  <si>
    <t>31 de diciembre 2022</t>
  </si>
  <si>
    <t>Diagnóstico de necesidades en temas de seguridad y convivencia de los pueblos indígenas que habitan en el Distrito de Bogotá</t>
  </si>
  <si>
    <t>Número de etapas del proceso de elaboración del diagnóstico adelantandas / número de tapas del proceso de elaboración del diagnóstico planificadas) * 100</t>
  </si>
  <si>
    <t>Dado que esta acción concertada se estará desarrollado en común acuerdo con los pueblos, este proceso espera la vinculación de los referentes y de los gestores, para adelantar los enlaces respectivos.</t>
  </si>
  <si>
    <t>Con la vinculación de la referente y los gestores, se dará inicio al proceso de realización del documento diágnostico que contenga las necesidades en temas de seguridad y convivencia.</t>
  </si>
  <si>
    <t>La vinculación de las personas a la entidad, dificultad que ya fue solventada.</t>
  </si>
  <si>
    <t>Se está llevando a cabo el documento diagnóstico, el cual contó con una etapa de preparación para el levantamiento de la información y de allí poder ir aplicando en cada una de las comunidades las necesidades de cada una  y poder consolidar.</t>
  </si>
  <si>
    <t>No se presentan retrasos.</t>
  </si>
  <si>
    <t>7.7Fortalecimiento y protección de la familia y el tejido social indígena, desde los derechos diferenciales mediante planes, programas y proyectos que permitan fomentar el libre desarrollo integral y la pervivencia cultural de los pueblos indígenas en la ciudad</t>
  </si>
  <si>
    <t xml:space="preserve">Constituir progresivamente grupos de ciudadanos indígenas comprometidos con la seguridad y la convivencia desde un enfoque indígena. </t>
  </si>
  <si>
    <r>
      <rPr>
        <sz val="11"/>
        <rFont val="Arial"/>
        <family val="2"/>
      </rPr>
      <t>Grupos</t>
    </r>
    <r>
      <rPr>
        <sz val="11"/>
        <color theme="1"/>
        <rFont val="Arial"/>
        <family val="2"/>
      </rPr>
      <t xml:space="preserve"> de ciudadanos indígenas comprometidos con la seguridad y la convivencia desde un enfoque indígena.</t>
    </r>
  </si>
  <si>
    <t>Sumatoria de grupos de ciudadanos indígenas comprometidos con la seguridad y la convivencia desde un enfoque indígena.</t>
  </si>
  <si>
    <t>Desde la Dirección de Prevención se está adelantando la estrategia de grupos ciudadanos en la cual se contempla la vinculación de los grupos ciudadanos indigenas, que será una base entregada por el equipo referente y gestor. Para ello se realizará trabajo en equipo con la dinamizadora.</t>
  </si>
  <si>
    <t>Se está adelantando el levantamiento de las bases de datos sobre las organizaciones existentes en las comunidades del consejo consultivo.</t>
  </si>
  <si>
    <t>Diseñar e implementar una estrategia de diálogo y de coordinación interjurisdiccional entre la justicia ordinaria y la jurssdicción especial indígena (Art. 246. Constitución Política).</t>
  </si>
  <si>
    <t>Paz, justicia e instituciones sólidas</t>
  </si>
  <si>
    <t>Poblacional - Diferencial</t>
  </si>
  <si>
    <t>1 de Marzo de 2021</t>
  </si>
  <si>
    <t>Porcentaje de implementación de estrategia de diálogo y de coordinación interjurisdiccional entre la justicia ordinaria y la jurisdicción especial indígena (Art. 246. Constitución Política)</t>
  </si>
  <si>
    <t>(Número de actvidades para la implementación de la estrategia de diálogo y de coordinación interjurisdiccional entre la justicia ordinaria y la jurisdicción especial indígena (Art. 246. Constitución Política) implementadas /Número de actvidades para la implementación de la estrategia de diálogo y de coordinación interjurisdiccional entre la justicia ordinaria y la jurisdicción especial indígena (Art. 246. Constitución Política) planeadas) * 100</t>
  </si>
  <si>
    <t xml:space="preserve">Durante el mes de marzo se solicitó apoyo técnico a la SAE para atender el compromiso  concertado y definir estrategias de comunicación con las autoridades indígenas. Dicha reunión se llevó a cabo el 17 de marzo de 2021. Producto de este encuentro, se programó a través de la SAE reunión con las autoridades indígenas el 25 de marzo, en este encuentro se abordó la generalidad del compromiso concertado y se establecieron las siguientes acciones:· Reunión para el 19 de abril para definir acciones de proyección de la coordinación interjurisdiccional.· Establecer canales de comunicación entre las autoridades indígenas y la DAJ.· Enviar primer documento borrador de la Jurisdicción Especial Indígena.· Enviar insumos y material conceptual y audiovisual que pudiera orientar la estrategia de articulación interjurisdiccional.· Generar socialización de la Ruta Distrital de Atención a la Mujeres Víctimas de Violencias.
</t>
  </si>
  <si>
    <t>Durante la primer vigencia del año se han adelantado diferentes gestiones relaciondas con el cumplimiento de la acción concertada:
Se ha recopilado información bibliográfica relacionada con la jurísdicción especial indígena
Se ha elaborado un documento borrador que define la jurisdicción especial indígena
Se ha entregado a las autoridades indígenas material relacionado  con el funcionamiento de la JEI
Se han entablado reuniones en coordinación con la SAE para establecer el plan de trabajo de la acción afirmativa
Se socializó con las autoridades indígenas ruta de atención a mujeres víctimas de violencia
Se ha gestionado acompañamiento técnico con SDMujer para desarrollar la acción afirmativa</t>
  </si>
  <si>
    <t>Durante el primer semestre del año hubo retrasos en la contratación del equipo profesional a cargo de adelantar la acción afirmativa. 
A su vez, las dinámicas de la pandemia generaron la dificultad de realizar encuentros presenciales con las autoridades indígenas para avanzar en el cumplimiento de la acción.
Por lo anterior, en coordinación con la SAE, se tiene establecido una reunión el 15 de julio del presente año para agilizar lo relacionado con la acción concertada.</t>
  </si>
  <si>
    <t xml:space="preserve"> $     26.693.973,00</t>
  </si>
  <si>
    <r>
      <t>Durante el periodo en mención se llevaron a cabo encuentros con las autoridades indígenas del Distrito, la SAE, la SDMujer, y la SDIS para orientar la ruta de trabajo de la acción afirmativa. Las reuniones se llevaron a cabo el 5 y 25 de agosto. En dichos encuentros con las autoridades indígenas se generaron discusiones en torno a las barreras de acceso a la justicia para las comunidades indígenas en general, y en particular para las mujeres, niños, niñas y adolescentes y avanzar en propuestas de acción concreta para el abordaje de las barreras identificadas.
De igual forma, la Dirección de Acceso a la Justicia elevó un requerimiento de apoyo técnico a la SDMujer para orientar uno de los productos de la acción afirmativa relacionada con la ruta de atención para mujeres indígenas.</t>
    </r>
    <r>
      <rPr>
        <b/>
        <sz val="11"/>
        <color rgb="FFFF0000"/>
        <rFont val="Arial"/>
        <family val="2"/>
      </rPr>
      <t xml:space="preserve">
</t>
    </r>
    <r>
      <rPr>
        <b/>
        <sz val="11"/>
        <rFont val="Arial"/>
        <family val="2"/>
      </rPr>
      <t xml:space="preserve">
Nota tercer trimestre del Sector: El 70% acumulado corresponde al cumplimiento del 25% proyectado para la meta de la vigencia 2021.</t>
    </r>
  </si>
  <si>
    <t>Las autoridades indígenas informaron en la última sesión de trabajo (25 de agosto) que solicitarían el apoyo a las Secretarías de Integración Social, Gobierno, Mujer, y Seguridad, Convivencia y Justicia para el desarrollo de un espacio autónomo fuera de la ciudad para trabajar los temas de justicia y la articulación, pero a la fecha no han remitido ninguna solicitud oficial a las entidades. Esto ha demorado los procesos programados respecto a las acciones afirmativas.</t>
  </si>
  <si>
    <t>Dirección de Acceso a la Justicia</t>
  </si>
  <si>
    <t>Mauricio Díaz
Diego Acosta</t>
  </si>
  <si>
    <t>3779595 extensión 1177</t>
  </si>
  <si>
    <t>mauricio.diaz@scj.gov.co
diego.acosta@scj.gov.co</t>
  </si>
  <si>
    <t xml:space="preserve">Garantizar la continuidad de la Casa de pensamiento indígena con su operatividad a través de un equipo profesional indígena integrado por un coordinador, un abogado, un profesional del área social (antropólogo, trabajador social y/o sociólogo), un Mayor de la comunidad y un auxiliar administrativo, proceso que será concertado con las 14 autoridades del espacio autónomo. </t>
  </si>
  <si>
    <t>Porcentaje garantizado de presupuesto de gastos de operación de la Casa de pensamiento indigena y Equipo profesional indìgena contratado</t>
  </si>
  <si>
    <t>(Presupuesto de gastos de operación de la Casa de pensamiento indigena y Equipo profesional indìgena contratado / Presupuestos de gastos de operación programado)*100%</t>
  </si>
  <si>
    <t>Se da continuidad de la Casa de pensamiento indígena desde junio de 2020 hasta febrero del 2021. Además desde el mes de enero de 2021 se garantiza contratación  de la Coordinadora para  funcionamiento de esta.</t>
  </si>
  <si>
    <t xml:space="preserve">Se avanzó significativamente en la materialización de la acción afirmativa; dar continuidad de la Casa de Pensamiento Indígena, garantizando el funcionamiento de la Casa a través de la contratación del Apoyo a la Coordinación. Fortaleciendo: 
· 362 personas de los Cabildos Indígenas acompañadas técnicamente en procesos organizativos. 
· 60 personas en el servicio de orientación, en temas relacionados con empleabilidad y normatividad vigente en garantía derechos fundamentales de los pueblos Indígenas. 
·37 personas en el servicio de Consejería. 
·39 personas desde el servicio de Gobernabilidad en lo que tiene ver con acompañamiento y orientación sobre la Ley de Origen y Derecho Mayor dadas las problemáticas de rupturas al interior de algunos Cabildos Indígenas.
·Apoyó a las autoridades en la verificación de datos de sus censos en los Cabildos. 
Se logra brindar a la comunidad Indígena servicios de gobernabilidad y consejerías, respetando la cosmogonía de los diferentes pueblos, este servicio lo prestan directamente los 14 gobernadores que hacen parte de este espacio. </t>
  </si>
  <si>
    <t>Durante el primer trimestre se concretó con el arrendatario las condiciones de continuidad de la Casa Indígena.</t>
  </si>
  <si>
    <t xml:space="preserve">Durante este trimestre se garantizo la continuidad de la Casa Indígena, a treves de los servicios de atenciones, formaciones, orientaciones, acompañamientos a los procesos comunitarios y de gobernabilidad: Consejería, atención -orientación y acompañamiento al proceso.
En el mes de octubre, gobernabilidad 64, consejería 69, acompañamiento 329, Total  462. 
En el mes de noviembre, gobernabilidad 315, consejería 114, acompañamiento 282, Total 711. 
En el mes de diciembre, Gobernabilidad 56, Consejeria 70, orientaciones 12, acompañamiento 262. Totala 400 de personas.  
</t>
  </si>
  <si>
    <t>Prevención de la exclusión por razones étnicas, religiosas, sociales, políticas y de orientación sexual</t>
  </si>
  <si>
    <t>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</si>
  <si>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Gobierno</t>
  </si>
  <si>
    <t>Secretaria Distrital de Gobierno</t>
  </si>
  <si>
    <t>Subdirección de Asuntos Étnicos</t>
  </si>
  <si>
    <t>Indi Iaku Sigindioy</t>
  </si>
  <si>
    <t>indi.singindioy@gobiernobogota.gov.co</t>
  </si>
  <si>
    <t>Garantizar  el seguimiento a los Planes de Acciones Afirmativas para pueblos indígenas a través de la continuidad  del equipo que cumpla con los requisitos de la SDG y permitan la articulación de los sectores de la administración distrital en concertación con  los 14 pueblos indígenas del espacio autónomo.</t>
  </si>
  <si>
    <t>Porcentaje de ejecucion del plan de trabajo para garantizar la participaciòn en el seguimiento del Plan de Acciones Afirmativas</t>
  </si>
  <si>
    <r>
      <t>(Sumatoria de actividades o fases del plan de trabajo para garantizar la participacion en el seguimiento del Plan de Acciones Afirmativas ejecutadas / sumaoria de actividades o fases del plan de trabajo para garantizar la participacion en el seguimiento en el Plan de Acciones Afirmativas programadas)*100
Actividad 1. Diseño del plan de trabajo</t>
    </r>
    <r>
      <rPr>
        <sz val="11"/>
        <color rgb="FFFF0000"/>
        <rFont val="Arial"/>
        <family val="2"/>
      </rPr>
      <t xml:space="preserve"> </t>
    </r>
  </si>
  <si>
    <t xml:space="preserve">Se garantiza la contratación de un profesional para el  seguimiento a la  implementación de las Acciones Concertadas derivadas del Artículo 66 del Plan de Distrital de Desarrollo 2020-2024. Durante esta vigencia se diseña una estrategia para la materialización de las acciones. </t>
  </si>
  <si>
    <t>Se garantiza la contratación de Un (1) profesional orientado en el seguimiento a la implementación de las acciones concertadas derivadas del Artículo 66 del Plan de Distrital de Desarrollo 2020-2024.
Durante esta vigencia se diseña una estrategia de seguimiento y convergencia institucional y comunitaria para la implementación de las Acciones Concertadas derivadas del Artículo 66 del Plan de Distrital de Desarrollo 2020-2024
Se coadyuvo a la implementación y actualización trimestral de los instrumentos de seguimiento cuantitativo y cualitativo establecidos</t>
  </si>
  <si>
    <t>Se garantiza la contratación de Un (1) profesional orientado en el seguimiento a la implementación de las acciones concertadas derivadas del Artículo 66 del Plan de Distrital de Desarrollo 2020-2024.
Durante esta vigencia se diseña una estrategia de seguimiento y convergencia institucional y comunitaria para la implementación de las Acciones Concertadas derivadas del Artículo 66 del Plan de Distrital de Desarrollo 2020-2024
Se coadyuvo a la implementación y actualización trimestral de los instrumentos de seguimiento cuantitativo y cualitativo establecidos.</t>
  </si>
  <si>
    <t>Se garantiza la contratación de Dos (2) profesional orientado en el seguimiento a la implementación de las acciones concertadas derivadas del Artículo 66 del Plan de Distrital de Desarrollo 2020-2024.
Durante esta vigencia se diseña una estrategia de seguimiento y convergencia institucional y comunitaria para la implementación de las Acciones Concertadas derivadas del Artículo 66 del Plan de Distrital de Desarrollo 2020-2024</t>
  </si>
  <si>
    <t>Implementar cuatro (4) Planes de Acciones Afirmativas - PIAA para grupos étnicos, que permitan su ejecución en articulación con los Sectores de la administración Distrital</t>
  </si>
  <si>
    <t xml:space="preserve">	7787 </t>
  </si>
  <si>
    <t>Reformular la Política Pública Indígena garantizando las condiciones, el presupuesto que responda y los medios para la participación e inclusión.</t>
  </si>
  <si>
    <t>Porcentaje de ejecucion de la guia  metodològica para la reformulacion de la politica publica indìgena</t>
  </si>
  <si>
    <t>(Sumatoria de actividades o fases de ejecucion de la guia  metodològica para la reformulacion de la politica publica indìgena ejecutadas / Sumatoria de actividades o fases de ejecucion de la guia  metodològica para la reformulacion de la politica publica indìgena programadas)*100</t>
  </si>
  <si>
    <t>Durante el primer trimestre a través del equipo contratado se elabora el documento de estructuración de la política pública para Pueblos y Comunidades Indígenas en el marco de la etapa preparatoria según metodología CONPES</t>
  </si>
  <si>
    <t xml:space="preserve">El equipo contratado elaboró los cuatro (4) documentos de estructuración de las políticas públicas étnicas, los cuales fueron entregados para revisión a la Subsecretaría para la Gobernabilidad y Garantía de Derechos y la Oficina de Planeación. Con ello, se avanza con la finalidad de culminar con la etapa preparatoria en el marco de la metodología CONPES, D.C, generando acciones de articulación con la Oficina Asesora de Planeación y la Subsecretaría para la Gobernabilidad y Garantía de Derechos para la presentación y validación de los documentos ante el Comité Sectorial y el CONPES Distrital, y de esta manera avanzar en la etapa de agenda pública.  Se coadyuvo a la implementación y actualización trimestral de los instrumentos de seguimiento cuantitativo y cualitativo establecidos. </t>
  </si>
  <si>
    <t xml:space="preserve">Durante la vigencia 2021, la Subdirección de Asuntos Étnicos elaboró el documento de propuesta para la reformulación de la política pública para Pueblos Indígenas, el cual fue aprobado por el Comité Sectorial de Gobierno y la por la Secretaría Distrital de Planeación el mes de diciembre del 2021, concluyendo la fase preparatoria en el marco de la metodología CONPES, D.C. Esta información fue socializada a las autoridades indígenas en la sesión del Consejo Consultivo y de Concertación de Pueblos Indígenas llevada a cabo en el mes de diciembre del 2021.
Para la vigencia 2022 se tiene planeado adelantar las fases de Agenda Pública y Formulación garantizando la participación de la comunidad. 
</t>
  </si>
  <si>
    <t>Reformular cuatro (4) políticas públicas étnicas</t>
  </si>
  <si>
    <t>Análisis de las caracterizaciones de escenarios de riesgo de desastres locales y construcción de propuestas de complementación de las líneas de acción de los planes locales de gestión de riesgos y cambio climático con enfoque diferencial de los pueblos indígenas.</t>
  </si>
  <si>
    <t>Ambiental y Territorial</t>
  </si>
  <si>
    <t>Vigencia 2023</t>
  </si>
  <si>
    <t>Realizar un documento con el análisis de las caracterizaciones de escenarios de riesgo de desastres locales y construcción de propuestas de complementación de las líneas de acción de los planes locales de gestión de riesgos y cambio climático con enfoque diferencial de los pueblos indígenas, por medio de un Referente de las comunidades indigenas contratado por el IDIGER para</t>
  </si>
  <si>
    <t>Un documento con el análisis de las caracterizaciones</t>
  </si>
  <si>
    <t>Sin línea base</t>
  </si>
  <si>
    <t>$ 71.000.000</t>
  </si>
  <si>
    <t>La Acción Afirmativa está para el 2023</t>
  </si>
  <si>
    <t xml:space="preserve">29: Asentamientos y entornos protectores </t>
  </si>
  <si>
    <t>217: Beneficiar a 350 familias en zonas de alto riesgo no mitigable a través del programa de reasentamiento</t>
  </si>
  <si>
    <t>7557: Fortalecimiento de acciones para la reducción del riesgo y medidas de adaptación al cambio climático en Bogotá</t>
  </si>
  <si>
    <t>Ambiente</t>
  </si>
  <si>
    <t>IDIGER</t>
  </si>
  <si>
    <t>Oficina Asesora de Planeación</t>
  </si>
  <si>
    <t>María Eugenia Tovar Rojas / Faride P. Solano Hamdan</t>
  </si>
  <si>
    <t>4292800
3002137236</t>
  </si>
  <si>
    <t>mtovar@idiger.gov.co
fsolano@idiger.gov.co</t>
  </si>
  <si>
    <t>9. Camino territorio</t>
  </si>
  <si>
    <t>9.5 Garantía para la participación en la implementación de procesos de recuperación, conservación y preservación ambiental con los pueblos indígenas desde su cosmovisión, que permitan aportar a la construcción de una ciudad ambientalmente sostenible.</t>
  </si>
  <si>
    <t xml:space="preserve">Realización de una oferta pedagógica de protección y bienestar animal con enfoque diferencial para los pueblos indígenas, a través de la gestión realizada por el referente (IDPYBA)
Garantizar un equipo interdisciplinario con 1 persona indígena para la vigencia 2021,  con conocimiento y apropiación del territorio de Bacatá para implementar la estrategia de cultura ciudadana, participación y educación en protección y bienestar animal, desde el enfoque territorial, diferencial y de género, concertado y avalado por las autoridades tradicionales de los Cabildos indígenas.
</t>
  </si>
  <si>
    <t xml:space="preserve">Un  referente indígenas vinculado contractualmente </t>
  </si>
  <si>
    <t>ND</t>
  </si>
  <si>
    <t>Se realizó la solicitud de las hojas de vida para la contratación del enlace indígena con el aval de las autoridades indígenas mediante correo electrónico especificando el perfil solicitado para dar inicio al proceso de contratación. El IDPBYA está a la espera de recibir las hojas de vida para su revisión y contratación.</t>
  </si>
  <si>
    <t>Desde el IDPYBA se busca fortalecer los canales de comunicación con las autoridades, con el fin de facilitar la implementación de la acción afirmativa, se espera que durante la primera reunión de seguimiento PIAA con los pueblos indígenas programada para el 20 de abril se puedan concertar los canales que facilite la comunicación entre las dos partes.</t>
  </si>
  <si>
    <t>Se recibieron y analizaron las hojas de vida avaladas por la comunidad, las cuales fueron evaluadas según el perfil solicitado por el IDPYBA. Luego de la revisión se escogió la persona que será contratada como referente indígena, quien iniciará proceso contractual durante el mes de julio del presente año.</t>
  </si>
  <si>
    <t>El proceso contractual ha tenido retrasos debido a nuevas disposiciones distritales en temas de contratación. Como alternativa de solución se tiene la priorización de este contrato.</t>
  </si>
  <si>
    <t>Durante el tercer trimestre de 2021 la Subdirección de Cultura Ciudadana y Gestión del Conocimiento del IDPYBA vinculó contractualmente al enlace de pueblos indígenas mediante la modalidad de prestación de servicios, con honorarios mensuales de $1.904.470, por 4 meses, con fecha de inicio el 13 de septiembre de 2021.</t>
  </si>
  <si>
    <t xml:space="preserve">El proceso contractual tuvo retrasos debido a nuevas disposiciones distritales en temas de contratación que deben ser implementadas por el IDPYBA. </t>
  </si>
  <si>
    <t>22 Transformación cultural para la conciencia ambiental y el cuidado de la fauna doméstica</t>
  </si>
  <si>
    <t xml:space="preserve">160 Vincular a 3.500.000 personas a las estrategias de cultura ciudadana, participación y educación ambiental y protección animal con enfoque territorial, diferencial y de género. </t>
  </si>
  <si>
    <t>7560 Implementación de estrategias de cultura y participación ciudadana para la defensa, convivencia,
protección y bienestar de los animales en Bogotá</t>
  </si>
  <si>
    <t>IDPYBA</t>
  </si>
  <si>
    <t>Subdirección de Cultura Ciudadana y Gestión del Conocimiento
Oficina Asesora de Planeación</t>
  </si>
  <si>
    <t>Natalia Parra
Leidy Rodríguez</t>
  </si>
  <si>
    <t>3115188547
3232219130</t>
  </si>
  <si>
    <t>culturaciudadana@animalesbog.gov.co
politicas@animalesbog.gov.co</t>
  </si>
  <si>
    <t>Establecer convenios en perspectiva de agricultura urbana con el Jardín Botánico, de acuerdo a las propuestas que se hagan desde los pueblos indígenas</t>
  </si>
  <si>
    <t>% Convenios de cooperación suscritos  en perspectiva de agricultura urbana con el Jardín Botánico, de acuerdo a las propuestas presentadas y que sean  viables que se hagan desde los pueblos indígenas</t>
  </si>
  <si>
    <t>Número de convenios de cooperación suscritos  / número de convenios propuestos por los pueblos *100</t>
  </si>
  <si>
    <t>Durante el segundo trimestre se programó una reunión de trabajo para avanzar en la definición de los criterios de los convenios de agricultura urbana a establecer entre el JBB y las Comunidades Indígenas  para el 27 de mayo. Sin embargo dicha reunión no tuvo lugar por la inasistencia de los represetnantes de las autoridades indígenas</t>
  </si>
  <si>
    <t>No fue posible contar con la presencia de las autoridades indígenas a la reunión presencial convocada el 27 de mayo en el JBB, se reprogramará una nueva reunión para dar avance a los compromisos establecidos</t>
  </si>
  <si>
    <t>Se programó una reunión para el 9 de septiembre y no se concretó por la inasistencia de las autoridades indígenas.</t>
  </si>
  <si>
    <t>Ante la dificultad de convocar a las autoridades indígenas, se han venido adelantando acciones de agricultura urbana con distintos pueblos indígenas, a saber:
Comunidad Kichwa Engativá: alrededor de la creación de redes de agricultura urbana, se están desarrollando actividades con niños y niñas en intercambio de saberes con los abuelos, alrededor de la siembra.
Comunidad Emberá: mediante el convenio 464/2020 en la localidad Rafael Uribe Uribe, se está trabajando con 5 indígenas con asistencia técnica realizada y están en proceso de capacitación.
Casa de pensamiento Misak: se realizó asistencia técnica y fortalecimiento a la casa de pensamiento, con la comunidad misak.
Comunidad de la Sierra Nevada en la localidad de Chapinero: asistencia técnica.</t>
  </si>
  <si>
    <t>Ante la dificultad de convocar a las autoridades indígenas, se han venido adelantando acciones de agricultura urbana con distintos pueblos indígenas, a saber:</t>
  </si>
  <si>
    <t>Bogotá region emprendedora e innovadora</t>
  </si>
  <si>
    <t>172 Implementar un programa Distrital de agricultuta urbana y periurbana articulado a los mercados campesinos</t>
  </si>
  <si>
    <t>7681. Fortalecimiento de la agricultura urbana y periurbana</t>
  </si>
  <si>
    <t>JARDIN BOTÁNICO JOSÉ CELESTNO MUTIS</t>
  </si>
  <si>
    <t>Técnica operativa</t>
  </si>
  <si>
    <t>Germán Darío Álvarez
Magda Lorena Palacios</t>
  </si>
  <si>
    <t>4377060 ext.1009
3002270855</t>
  </si>
  <si>
    <t>galvarezjbb.gov.co 
mlpalacios@jbb.gov.co</t>
  </si>
  <si>
    <t>Garantizar un equipo interdisciplinario de 5 personas indígenas con conocimiento y apropiación del territorio de Bacatá para implementar la estrategia de cultura ciudadana, participación y educación ambiental, desde el enfoque territorial, diferencial y de género, concertado y avalado por las autoridades tradicionales de los Cabildos indígenas.</t>
  </si>
  <si>
    <t>Acción por el clima</t>
  </si>
  <si>
    <t>Ambiental, territorial, diferencial y de género</t>
  </si>
  <si>
    <t>Número de personas indígenas del equipo interdisciplinario con conocimiento y apropiación del territorio de Bacatá para implementar la estrategia de cultura ciudadana, participación y educación ambiental, desde el enfoque territorial, diferencial y de género, concertado y avalado por las autoridades tradicionales de los Cabildos indígenas.</t>
  </si>
  <si>
    <t>Sumatoria de personas indígenas del equipo interdisciplinario con conocimiento y apropiación del territorio de Bacatá para implementar la estrategia de cultura ciudadana, participación y educación ambiental, desde el enfoque territorial, diferencial y de género, concertado y avalado por las autoridades tradicionales de los Cabildos indígenas.</t>
  </si>
  <si>
    <t>3 personas indígenas contratadas desde la OPEL - SDA en el 2020, como referentes avalados por la autoridades tradicionales de los cabildos indígenas.</t>
  </si>
  <si>
    <t xml:space="preserve"> $ 43.983.000,00</t>
  </si>
  <si>
    <t>En el primer trimestre de 2021, desde la OPEL - SDA se contrataron a los referentes indígenas: Wilson Barón, Juan Camilo Farfán, Imelda Perteaga y, Daniel Herrera.</t>
  </si>
  <si>
    <t>En el primer trimestre de 2021, desde la OPEL - SDA se contrataron a los referentes indígenas: Wilson Barón, Juan Camilo Farfán, Imelda Perteaga y, Daniel Herrera, por lo tanto en el segundo trimestre la ejecución presupuestal es cero.</t>
  </si>
  <si>
    <t>En el primer trimestre de 2021, desde la OPEL - SDA se contrataron a los referentes indígenas: Wilson Barón, Juan Camilo Farfán, Imelda Perteaga y, Daniel Herrera. El 10 de septiembre se le solicita documentación para contratación al señor Kenny Dagua, sin embargo a final de septiembre no la SDA no ha recibido su documentación.  Por lo tanto en el tercer trimestre la ejecución presupuestal es cero.</t>
  </si>
  <si>
    <t>Comunidad Kichwa Engativá: alrededor de la creación de redes de agricultura urbana, se están desarrollando actividades con niños y niñas en intercambio de saberes con los abuelos, alrededor de la siembra.</t>
  </si>
  <si>
    <t>Sistema Distrital de cuidado/ Transformación cultural para la conciencia ambiental y el cuidado de la fauna doméstica</t>
  </si>
  <si>
    <t>Vincular 3.500.000 personas a las estrategias de cultura ciudadana, participación, educación ambiental y protección</t>
  </si>
  <si>
    <t>7657-Trasformación cultural ambiental a partir de estrategias de educación, participación y comunicación en Bogotá</t>
  </si>
  <si>
    <t>Secretaría Distrital de Ambiente</t>
  </si>
  <si>
    <t>Oficina de Participación, Educación y Localidades - OPEL</t>
  </si>
  <si>
    <t>Alix Montes Arroyo - Jefe OPEL  y Silvia Ortiz - profesional</t>
  </si>
  <si>
    <t>alix.montes@ambientebogota.gov.co  - silvia.ortiz@ambientebogota.gov.co</t>
  </si>
  <si>
    <t>Apoyo a la creación y sostenimiento de cultivos de plantas medicinales de acuerdo con el pensamiento y prácticas ancestrales y sostenibles de los pueblos indígenas de manera permanente, para el servicio y necesidades en salud de las comunidades indígenas</t>
  </si>
  <si>
    <t>Apoyar los saberes, usos y costumbres de los pueblos indígenas, alrededor de la implementación de prácticas ancestrales de cultivo de plantas de especial interés cultural y simbólico. 
Huerta urbana con plantas medicinales. Desde la SDA, se gestionará la disposición y adecuación de un espacio para tal fin.
Esta iniciativa se desarrollará en un ejercicio de corresponsabilidad con la comunidad. La propuesta estará dividida en fases de trabajo conjunto.</t>
  </si>
  <si>
    <t>Número de fases de trabajo desarrolladas en apoyo a los saberes, usos y costumbres de los pueblos indígenas, alrededor de la implementación de prácticas ancestrales de cultivo de plantas de especial interés cultural y simbólico.</t>
  </si>
  <si>
    <t>Sumatoria de fases de trabajo desarrolladas en apoyo a los saberes, usos y costumbres de los pueblos indígenas, alrededor de la implementación de prácticas ancestrales de cultivo de plantas de especial interés cultural y simbólico:                       Fase 1: Gestión para la consecución del espacio                     Fase 2: Adecuación del espacio                                                Fase 3: Aprestamiento con la comunidad                                  Fase 4: implementación                                                             Fase 5: seguimiento</t>
  </si>
  <si>
    <t>5 fases de trabajo realizada</t>
  </si>
  <si>
    <t>0%</t>
  </si>
  <si>
    <t>En el primer trimestre de 2021, se realiza identificación y requerimientos de espacios disponibles para la huerta en el Aula Entrenubes, a fin de  construir propuesta de trabajo conjunta con las autoridades, en la mesa de trabajo programada para el 20 de abril de 2021.</t>
  </si>
  <si>
    <t>$16.344.300</t>
  </si>
  <si>
    <t>En el segundo trimestre de este año, desde la SDA, en la mesa de trabajo adelantada el 5 de mayo con el sector ambiente y las autoridades, se presentan predios del aula Entrenubes,  como propuestas para la realización de las huertas. Tambien el 5 de junio se hace visita con las autoridades y sus delegados al aula Entrenubes para hacer reconocimiento de los espacios y la información de requerimientos. A través de los referentes se realiza la revisiòn de algunas propuestas  especificas de practicas de cultivo y lombricultura desde los pueblos Inga, Yanacona y Ambiká Pijao. Teniendo en cuenta estos avances, todavia no se consolida ninguna de las  iniciativas, por lo tanto el porcentaje de avance del indicador es 0.</t>
  </si>
  <si>
    <t>$3.719.500</t>
  </si>
  <si>
    <t>Durante el tercer trimestre se realizaron las siguientes actividades: El 19 de julio, se realizó una visita al predio del pueblo Inga, en el que se articuló con el Jardín Botánico a fin de presentar las propuestas de diseños de huertas a la comunidad. El 12 de agosto, el referente Juan Camilo Farfán y la SER realizaron una visita al Parque Ecológico Distrital de Alta Montaña Entrenubes con Tatas del pueblo Ambika Pijao a fin de revisar los predios disponibles para la implementación de huertas y/o prácticas de lombricultura.  El 26 de agosto se realizo una visita al ejercicio de huerta que tiene adelantado el pueblo Ambiká Pijao en Cantarana, con el referente y la SER, en el que se revisará la posibilidad de entrega de insumos. El referente Wilson Barón actualmente está adelantando, en conjunto con la gobernadora Paulina Majín, el documento de la propuesta de huerta del pueblo Yanacona. Finalmente, desde la SDA se solicitaron espacios de reunión de manera específica con cada una de las autoridades indígenas para tratar a detalle el desarrollo de la acción de huerta, por lo que  el 13 de septiembre, se realizó reunión con la gobernadora del pueblo Pasto Claudia Lorena Cuaspa  y con la gobernadora Imelda Perteaga del pueblo Eperarag, así como con la gobernadora Sandra Chindoy del pueblo Camentsa, el 8 de septiembre.</t>
  </si>
  <si>
    <t>Comunidad Emberá: mediante el convenio 464/2020 en la localidad Rafael Uribe Uribe, se está trabajando con 5 indígenas con asistencia técnica realizada y están en proceso de capacitación.</t>
  </si>
  <si>
    <t>Implementación de estrategias que promuevan y garanticen la inclusión laboral de los pueblos indígenas, bajo un enfoque diferencial en el sector público y privado</t>
  </si>
  <si>
    <t>Desarollar habilidades financieras para empresarios, micro, pequeñas empresas, negocios, pequeños comercios, unidades productivas y/o personas de las comunidades indígenas que sean remitidas por la entidad coordinadora del plan de acción y /o pueblo indígena, a través de los talleres de educación financiera de la SDDE.</t>
  </si>
  <si>
    <t>Porcentaje de empresarios empresarios, micro, pequeñas empresas, negocios, pequeños comercios, unidades productivas y/o personas de las comunidades indígenas con habilidades financieras desarrolladas, remitidas
por la entidad coordinadora del plan de acción y /o pueblo indígena, a través de los talleres de educación financiera de la SDDE.</t>
  </si>
  <si>
    <t>(Número de empresarios empresarios, micro, pequeñas empresas, negocios, pequeños comercios, unidades productivas y/o personas de las comunidades indígenas con habilidades financieras desarrolladas, a través de los talleres de educación financiera de la SDDE/Número de empresarios empresarios, micro, pequeñas empresas, negocios, pequeños comercios, unidades productivas y/o personas de las comunidades indígenas remitidas por la entidad coordinadora del plan de acción y /o pueblo indígena, para el desarrollo de habilidades de educación financiera)*100</t>
  </si>
  <si>
    <t>12,  de enero a septiembre de 2020</t>
  </si>
  <si>
    <t>Casa de pensamiento Misak: se realizó asistencia técnica y fortalecimiento a la casa de pensamiento, con la comunidad misak.</t>
  </si>
  <si>
    <t>18:Cierre de brechas para la inclusión productiva urbano rural</t>
  </si>
  <si>
    <t>117:Desarrollar habilidades financieras y digitales a 72.900 empresarios y emprendedores, micro y pequeñas empresas, negocios, pequeños comercios y/o unidades productivas aglomeradas y/o emprendimientos por subsistencia formales e informales con especial énfasis en sectores afectados por la emergencia, mujeres y jóvenes, plazas de mercado distritales, atendiendo un enfoque de género, diferencial, territorial, de cultura ciudadana y de participación, teniendo en cuenta acciones afirmativas. Con un mínimo del 20% de la oferta será destinada a jóvenes.</t>
  </si>
  <si>
    <t xml:space="preserve">7874:Fortalecimiento del crecimiento empresarial en los emprendedores y las mipymes de Bogotá </t>
  </si>
  <si>
    <t>Desarrollo Ecónomico</t>
  </si>
  <si>
    <t>Secretaria Distrital de Desarrollo Ecónomcio</t>
  </si>
  <si>
    <t>Subdirección de Financiamiento e Inclusión Financiera</t>
  </si>
  <si>
    <t>Jaime Alviar
Martha Algarra</t>
  </si>
  <si>
    <t>3693777- 215</t>
  </si>
  <si>
    <t>jalviar@sdde.gov.co
malgarra@sdde.gov.co</t>
  </si>
  <si>
    <t>Apoyo a la gestión del financiamiento, por demanda, a MIPYMES, negocios, emprendimientos, pequeños comercios, unidades productivas que pertenecen a los pueblos indígenas, con el propósito de potencializar el arte propio, gastronomía, medicina, huertas, abonos, etnoturismo, otras formas de emprendimiento y demás prácticas ancestrales.</t>
  </si>
  <si>
    <t>Porcentaje de unidades productivas  pertenecientes a pueblos indígenas apoyadas financieramente a través del vehículo financiero vigente.</t>
  </si>
  <si>
    <t>(Número de unidades productivas  pertenecientes a pueblos indígenas apoyadas financieramente a través del vehículo financiero vigente/Número de unidades productivas  pertenecientes a pueblos indígenas que solicitan apoyo financieramente a través del vehículo financiero vigente y cumplen los requisitos para participar)*100</t>
  </si>
  <si>
    <t>1, de enero a septiembre de 2020</t>
  </si>
  <si>
    <t>Comunidad de la Sierra Nevada en la localidad de Chapinero: asistencia técnica.</t>
  </si>
  <si>
    <t>118:Diseñar y poner en marcha uno o varios vehículos financieros para fondear al menos 73.900 unidades de MIPYIMES, negocios, emprendimientos, pequeños comercios, unidades productivas aglomeradas y/o emprendimientos por subsistencia, formales e informales, que permitan su liquidez  y la conservación de los empleos o que ayude a crecer y consolidar sus negocios, disminuyendo la exposicón a la tasa de mortalidad empresarial en el marco de la reactivación  económica de la ciudad. Como mínimo, un 20% de la oferta será destinada a jóvenes.</t>
  </si>
  <si>
    <t>Formar en habilidades y/o competencias laborales a población Indigena del espacio autónomo de los 14 pueblos, que solicite acceder a los servicios de la Agencia Pública de Empleo del Distrito "Bogotá Trabaja"</t>
  </si>
  <si>
    <t xml:space="preserve">
Porcentaje de personas  indígenas formadas en habilidades y/o competencias laborales en la Agencia Pública de Empleo del Distrito "Bogotá Trabaja" durante el cuatrienio</t>
  </si>
  <si>
    <t xml:space="preserve">
(Número de personas  indígenas formadas en habilidades y/o competencias laborales en la Agencia Pública de Empleo del Distrito "Bogotá Trabaja" durante el cuatrienio/Número de personas  indígenas que solicitan acceder aa los servicios de la Agencia Pública de Empleo del Distrito "Bogotá Trabaja" durante el cuatrienio)*100</t>
  </si>
  <si>
    <t xml:space="preserve">119:Formar al menos 50.000 personas en la nuevas competencias, bilinguismo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 lo anterior a través de la formación y educación para el trabajo y el desarrollo humano. </t>
  </si>
  <si>
    <t xml:space="preserve">  7863:Mejoramiento del empleo incluyente y pertinente en Bogotá</t>
  </si>
  <si>
    <t>Subdirección de Empleo y Formación</t>
  </si>
  <si>
    <t>Nini Johanna Serna Alvarado</t>
  </si>
  <si>
    <t>nserna@desarrolloeconomico.gov.co</t>
  </si>
  <si>
    <t>Emprendimientos por susbsistencia de los pueblos indígenas que perviven en Bogotá fortalecidos por medio de asesoria técnica y empresariales, acompañamiento psicosocial, formación en inclusión financiera y el fomento de espacios y canales para la comercialización, sujeto a que se encuentren inscritos en el Registro Individual de Vendedores informales (RIVI)</t>
  </si>
  <si>
    <t>Emprendimientos por subsistencia fortalecidos</t>
  </si>
  <si>
    <t>Sumatoria de  emprendimientos por subsistencia incubados de personas provenientes de los pueblos y comunidades indígenas en todas su formas propias de gobierno, que cumplen con los criterios de ingreso.</t>
  </si>
  <si>
    <t>- Estamos a la espera de que la comunidad nos envíe la base de datos, compromiso adquirido por ellos, para comenzar el abordaje y caracterización de las personas interesadas en incubar su emprendimeinto</t>
  </si>
  <si>
    <t>No se ha podido establecer una estrategia unificada con la comunidad para que compartan la base de datos de los emprendimientos que desean ser fortalecidos por la entidad.</t>
  </si>
  <si>
    <t>se han fortalecido 4 emprendimientos de indigenas del pueblo PIJAO</t>
  </si>
  <si>
    <t>Se ha fortalecido 1 emprendimiento de indigenas del pueblo WAYUU durante el periodo</t>
  </si>
  <si>
    <t>Se han encontrado dificultades para encontrar a la población que tenga el RIVI. Por parte de la entidad se realizó solicitud formal a la SAE para remisión de información de la población y de esta manera poder atender los emprendimientos por subsistencia</t>
  </si>
  <si>
    <t xml:space="preserve">120:Incubar al menos 2500 emprendimientos por subsistencia en la creación de modelos  de negocio alineados a las nuevas oportunidades del mercado. Como mínimo un 20% de la oferta será destinada a jóvenes. Incluyendo a los comerciantes de animales vivos de plazas distritales de mercado que opten por cambiar su actividad productiva. </t>
  </si>
  <si>
    <t>7722:Fortalecimiento de la inclusión productiva de emprendimientos por subsistencia</t>
  </si>
  <si>
    <t>IPES</t>
  </si>
  <si>
    <t>Subdirección de Emprendimiento, Servicios Empresariales y Comercialización</t>
  </si>
  <si>
    <t>Cristian Felipe González Guerrero</t>
  </si>
  <si>
    <t>2976030 EXT 310</t>
  </si>
  <si>
    <t>cfgonzalezg@ipes.gov.co</t>
  </si>
  <si>
    <t>Garantizar la inclusión de un referente indígena que articulará las acciones entre el IPES y el espacio autónomo de los pueblos indígenas. Este referente será concertado con el espacio autónomo de los 14 pueblos indígenas, quien deberá cumplir con los requisitos de contratación establecidos por la Alcaldía Mayor,</t>
  </si>
  <si>
    <t>Inclusión referente indigena para articular acciones entre el IPES y el espacio autónomo de los pueblos indígenas</t>
  </si>
  <si>
    <t>Referente contratado para articular acciones entre el IPES y el espacio autónomo de los pueblos indígenas</t>
  </si>
  <si>
    <t>1.911.000 (Este valor representa los honorarios mensuales que gana un Gestor local de acuerdo a la tabla de honorarios de la entidad)</t>
  </si>
  <si>
    <t>Se presupuesta según la tabla de honorarios de la entidad</t>
  </si>
  <si>
    <t xml:space="preserve">Ya se envío el perfil a los indígenas y ellos quedaron en enviar la hv para la contratación.Por parte del IPES ya se tiene el presupuesto y la línea de contratación.
</t>
  </si>
  <si>
    <t>La contratación del referente está sujeta a la decisión tomada por la comunidad indígena, respetando sus costumbres, estamos a la espeera de la decisión tomada para proceder con la acción.</t>
  </si>
  <si>
    <t>la comunidad indigena, avaló dos perfiles para que la entidad realizara la selección de uno de estos dos perfiles, dicho proceso ya surtió efecto y se selecciono al referente indigena a contratar. Se le solicitó la respectiva documentación para iniciar el proceso contractual y se esta a la espera de la respuesta y el envió de los documentos por parte del referete.</t>
  </si>
  <si>
    <t>la contratación no se ha llevado a cabo porque no se ha enviado la documentacion por parte de la persona a contratar</t>
  </si>
  <si>
    <t>Se están adelantando las acciones administrativas para la contratación de la Gestora Indígena
Ivana Tuntaquimba y se recibieron sus documentos el pasado Martes 12 de Octubre.</t>
  </si>
  <si>
    <t>121:Mantener al menos 750 espacios y fortalecer al menos 125 ferias para la comercialización en el Espacio Público alineados con las nuevas
oportunidades de mercado en la reactivación económica para mipymes y/o emprendimientos</t>
  </si>
  <si>
    <t xml:space="preserve">7773:Fortalecimiento oferta de alternativas económicas en el espacio público en Bogotá
</t>
  </si>
  <si>
    <t xml:space="preserve">Subdirección De Gestión,  Redes Sociales E Informalidad </t>
  </si>
  <si>
    <t>Luz Nereyda Moreno</t>
  </si>
  <si>
    <t>2976030 EXT 300</t>
  </si>
  <si>
    <t>lnmoreno@ipes.gov.co</t>
  </si>
  <si>
    <t>Generación de canales de comercialización indígena atendiendo los procesos de producción, transformación, distribución y comercialización propios de los pueblos, de acuerdo con las dinámicas de mercado y economía indígena presentes en el Distrito y la región</t>
  </si>
  <si>
    <t>Garantizar la sensibilización y formación en procesos de exportación a unidades productivas de los pueblos indígenas bajo un enfoque diferencial</t>
  </si>
  <si>
    <t>Porcentaje de participación de unidades productivas de pueblos indígenas en procesos de sensibilización en materia de internacionalización empresarial.</t>
  </si>
  <si>
    <t xml:space="preserve">(Número de unidades productivas de los pueblos indígenas sensibilizadas y formadas en procesos de exportación bajo un enfoque diferencial / Número de unidades productivas de los pueblos indígenas remitidas por el espacio autónomo a procesos de sensibilización y formación en exportación)*100
</t>
  </si>
  <si>
    <t>25:Bogotá región productiva y competitiva</t>
  </si>
  <si>
    <t>177:Abrir nuevos mercados/segmentos comerciales para al menos 100 empresas , mipymes y/o emprendimientos  con potencial exportador  y atracción de eventos , que permita la reactivación económica social</t>
  </si>
  <si>
    <t>7844: Fortalecimiento del comercio exterior, la productividad y el posicionamiento de Bogotá.</t>
  </si>
  <si>
    <t>Subdirección de Internacionalización</t>
  </si>
  <si>
    <t>María Paulina Gómez Gómez</t>
  </si>
  <si>
    <t>mpgomez@desarrolloeconomico.gov.co</t>
  </si>
  <si>
    <t xml:space="preserve">Garantizar la sensibilización y formación en temas de innovación de producto y comercialización a unidades productivas de los pueblos indígenas bajo un enfoque diferencial remitidas por el espacio autónomo de los 14 pueblos indígenas. </t>
  </si>
  <si>
    <r>
      <rPr>
        <sz val="11"/>
        <rFont val="Arial"/>
        <family val="2"/>
      </rPr>
      <t>Porcentaje de</t>
    </r>
    <r>
      <rPr>
        <sz val="11"/>
        <color theme="1"/>
        <rFont val="Arial"/>
        <family val="2"/>
      </rPr>
      <t xml:space="preserve"> participación de unidades productivas de pueblos indígenas en procesos de sensibilización empresarial en materia de innovación y comercialización de producto.</t>
    </r>
  </si>
  <si>
    <t>(Número de unidades productivas de los pueblos indígenas sensibilizados y formados en temas de innovación y comercialización de producto / Número de unidades productivas de los pueblos indígenas remitidas por el espacio autónomo a procesos de sensibilización  y formación en temas de innovación y comercialización de producto)*100</t>
  </si>
  <si>
    <t>180:Brindar acceso a mecanismos de financiación a 3.700 emprendimientos de estilo de vida, de alto impacto, independientes, MIPYMES acompañadas en programas de apropiación y fortalecimiento de nuevas tecnologías y empresas medianas en programas de sofisticación en inovación. Como mínimo un 20% de la oferta será destinada a jóvenes.</t>
  </si>
  <si>
    <t>7848: Fortalecimiento de la competitividad, como vehículo para el desarrollo del ecosistema empresarial de la Bogotá</t>
  </si>
  <si>
    <t>Subdirección de Ciencia, Tecnología e Innovación</t>
  </si>
  <si>
    <t>Nicolás Carrizosa Pulido</t>
  </si>
  <si>
    <t>ncarrizosa@desarrolloeconomico.gov.co</t>
  </si>
  <si>
    <t>Fortalecimiento de los sistemas productivos propios de los pueblos indígenas de acuerdo con sus usos y costumbres, buscando un desarrollo sostenible y sustentable de economía y alimentación soberana</t>
  </si>
  <si>
    <t>Garantizar la vinculación de los actores pertenecientes a los pueblos indígenas remitidos por el espacio autónomo, en los esquemas de fortalecimiento del sistema de abastecimiento distrital de la ciudad (tales como pequeños productores, campesinos, comercializadores, transportadores, tenderos, gastronomía, plazas de mercados, servicios logísticos, agricultores urbanos, mipymes transformadoras de alimentos etc) , bajo un enfoque diferencial indígena.</t>
  </si>
  <si>
    <t xml:space="preserve">Porcentaje de actores  pertenecientes a los pueblos indígenas remitidos por el espacio autónomo, vinculados  a los esquemas de fortalecimiento del sistema de abastecimiento distrital de la ciudad (tales como pequeños productores, campesinos, comercializadores, transportadores, tenderos, gastronomía, plazas de mercados, servicios logísticos, agricultores urbanos, mipymes transformadoras de alimentos etc) , bajo un enfoque diferencial indígena.
</t>
  </si>
  <si>
    <t xml:space="preserve">(Número de actores  pertenecientes a los pueblos indígenas , vinculados  a los esquemas de fortalecimiento del sistema de abastecimiento distrital de la ciudad (tales como pequeños productores, campesinos, comercializadores, transportadores, tenderos, gastronomía, plazas de mercados, servicios logísticos, agricultores urbanos, mipymes transformadoras de alimentos etc) , bajo un enfoque diferencial indígena./Número de actores  pertenecientes a los pueblos indígenas, remitidos por el espacio autónomo y que cumplen con los requisitos para participar en procesos de vinculación  a los esquemas de fortalecimiento del sistema de abastecimiento distrital de la ciudad)*100
</t>
  </si>
  <si>
    <t>182:Fortalecer al menos 8000 actores del sistema de abastecimiento distrital de alimentos, especialmente a los campesinos, y el fortalecimiento de sus organizaciones sociales.</t>
  </si>
  <si>
    <t xml:space="preserve"> 7846:Incremento de la sostenibilidad del Sistema de Abastecimiento y Distribución de Alimentos de Bogotá.</t>
  </si>
  <si>
    <t>Subdirección de Abastecimiento Alimentario</t>
  </si>
  <si>
    <t>Hugo Rojas</t>
  </si>
  <si>
    <t>hrojas@desarrolloeconomico.gov.co</t>
  </si>
  <si>
    <t>Garantizar la participación de los pueblos indígenas que hacen parte del espacio autónomo y que perviven en Bogotá, en los mercados campesinos itinierantes, teniendo en cuenta la dinámica de los cabildos, con sus productos propios (huertas caseras y comunitarias, arte propio, abonos, y otras unidades productivas).</t>
  </si>
  <si>
    <t>Porcentaje de personas de  los pueblos indígenas que perviven en Bogotá que participan en los mercados campesinos itinierantes, teniendo en cuenta la dinámica de los cabildos, con sus productos propios (huertas caseras y comunitarias, arte propio, abonos, y otras unidades productivas).</t>
  </si>
  <si>
    <t>(Número de personas de  los pueblos indígenas que perviven en Bogotá que participan en los mercados campesinos itinierantes, teniendo en cuenta la dinámica de los cabildos, con sus productos propios (huertas caseras y comunitarias, arte propio, abonos, y otras unidades productivas)/Número de personas de  los pueblos indígenas que perviven en Bogotá que cumplen con los requisitos para participar en los mercados campesinos itinierantes, teniendo en cuenta la dinámica de los cabildos, con sus productos propios)*100</t>
  </si>
  <si>
    <t>184:Organizar al menos 1.600 mercados campesinos, que hagan parte de circuitos económicos.</t>
  </si>
  <si>
    <t>Gestionar el fortalecimiento de la asistencia técnica agropecuaria con enfoque diferencial a las unidades productivas e iniciativas de emprendimiento de los pueblos ancestrales presentes en el Distrito Capital. Inicialmente en las localidades que presentan ruralidad urbana</t>
  </si>
  <si>
    <t>Porcentaje de unidades productivas e iniciativas de emprendimiento de los pueblos ancestrales presentes en el Distrito Capital, fortalecidas con asistencia técnica agropecuaria con enfoque diferencial, ubicadas en zona rural</t>
  </si>
  <si>
    <t>(Número de unidades productivas e iniciativas de emprendimiento de los pueblos ancestrales presentes en el Distrito Capital, fortalecidas con asistencia técnica agropecuaria con enfoque diferencial, ubicadas en zona rural/Número de unidades productivas e iniciativas de emprendimiento de los pueblos ancestrales presentes en el Distrito Capital, que cumplen con los requisitos para ser fortalecidas con asistencia técnica agropecuaria con enfoque diferencial, ubicadas en zona rural)*100</t>
  </si>
  <si>
    <t>186:Vincular al menos 750 hogares y/o unidades productivas a procesos productivos sostenibles y sustentables y de comercialización en el sector rural.</t>
  </si>
  <si>
    <t xml:space="preserve"> 7845:Desarrollo de alternativas productivas para fortalecer la sostenibilidad ambiental, productiva y comercial de los sistemas productivos de la ruralidad de Bogotà D.C.</t>
  </si>
  <si>
    <t>Subdirección de Economía Rural</t>
  </si>
  <si>
    <t>Andrea Campuzano Becerra
Leidy Forero Murillo</t>
  </si>
  <si>
    <t>3105815104
3144188035</t>
  </si>
  <si>
    <t>acampuzano@desarrolloeconomico.gov.co
lforero@desarrolloeconomico.gov.vo</t>
  </si>
  <si>
    <t xml:space="preserve">Garantizar la participación de productos propios de los pueblos indígenas en un directorio digital abierto a la ciudadanía, que contenga la información necesaria para visibilizar y fomentar el comercio de los productos y servicios que estas ofrecen. </t>
  </si>
  <si>
    <t xml:space="preserve">Porcentaje de unidades productivas con productos propios de los pueblos indígenas que participan en el directorio digital abierto a la ciudadanía, que contenga la información necesaria para visibilizar y fomentar el comercio de los productos y servicios que estas ofrecen. </t>
  </si>
  <si>
    <t>(Número de unidades productivas con productos propios de los pueblos indígenas que participan en el directorio digital abierto a la ciudadanía/ Número de unidades productivas con productos propios de los pueblos indígenas que cumplen con los requisitos para participar en el directorio digital abierto a la ciudadanía)*100</t>
  </si>
  <si>
    <t>24:Bogotá región emprendedora e innovadora</t>
  </si>
  <si>
    <t>170:Crear un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</si>
  <si>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7837:Fortalecimiento en emprendimiento y desarrollo empresarial, para aumentar la capacidad productiva y económica de Bogotá</t>
  </si>
  <si>
    <t>Subdirección de Intermediación Formalización y Regulación Empresarial</t>
  </si>
  <si>
    <t>Angélica María Segura Bonell</t>
  </si>
  <si>
    <t>asegura@desarrolloeconomico.gov.co</t>
  </si>
  <si>
    <t>Concertar con los pueblos indígenas el desarrollo de 7 feriasde sector (IPES- DESARROLLO ECONOMICO CON APOYO DE SECRETARIA DE GOBIERNO) desde las cosmovisiones propias de los pueblos indígenas, promoviendo estrategias presenciales y/o virtuales que incentiven la reinvención, generación de modelos de negocios y permitiendo la comercialización innovadora.</t>
  </si>
  <si>
    <t>Numero de ferias concertadas con los pueblos indígenas  desde las cosmovisiones propias de los pueblos indígenas, promoviendo estrategias presenciales y/o virtuales que incentiven la reinvención, generación de modelos de negocios y permitiendo la comercialización innovadora.</t>
  </si>
  <si>
    <t>Sumatoria del número de ferias concertadas con los pueblos indígenas  desde las cosmovisiones propias de los pueblos indígenas, promoviendo estrategias presenciales y/o virtuales que incentiven la reinvención, generación de modelos de negocios y permitiendo la comercialización innovadora.</t>
  </si>
  <si>
    <t>1, 2019</t>
  </si>
  <si>
    <t>Subsecretaria</t>
  </si>
  <si>
    <t>Leonel Nieto</t>
  </si>
  <si>
    <t>lnieto@desarrolloeconomico.gov.co</t>
  </si>
  <si>
    <t>Ferias como oportunidades de mercado para la reactivación económica</t>
  </si>
  <si>
    <t>Sumatoria de ferias anuales concertadas y realizadas con  la comunidad negra afrodescendiente con el IPES para la comercialización en el espacio público alineados con las nuevas oportunidades de mercado en la reactivación económica para mipymes y/o emprendimiento.</t>
  </si>
  <si>
    <t>Se ha brindado atención con enfoque diferencial a la población Indígena.  
2. Se han realizado reuniones presenciales y virtuales  con la Mesa Indígena, en donde se acordó con  el Gobernadora  de la Comunidad Inga y  Lideres:
-  Iniciar recorrido por el sector de Restrepo donde permanecen 18 familias vendedores informales  que ocupan el  público  que permitan  dar a conocer Las necesidades identificadas por los representantes de las Comunidades.</t>
  </si>
  <si>
    <t xml:space="preserve">Se programó una reunión para el 3 de mayo para concertar el cronograma de ferias para cerrar los espacios según fechas en donde se realizarán los eventos, de manera presencial en la sede administrativa de la entidad. Sin embargo, la entidad ya ha realizado un adelanto administrativo que corresponde a la ejecución de las ferias. </t>
  </si>
  <si>
    <t xml:space="preserve">Se llevo a cabo una feria indigena con las siguientes caracteristicas:  Dirección: Calles 13 y 17 y entre las carreras 3ª y 4ª.
Lugar: Parque los Periodistas 
Fecha de Inicio: 16/07/2021
Fecha de finalización: 19/07/2021
Nombre del Evento: Feria de Pueblos Indígenas 
UPZ: 93 Las Nieves
Cantidad: 40 carpas de 2 m x 2 m 
Descripción: Venta de distintos artículos para la reactivación económica de los vendedores informales con pertenencia étnica indígena.
Y ya se tiene pogramada otra feria para el mes de Septiembre </t>
  </si>
  <si>
    <t>Se han concertado 2 ferias con el Consultivo Indígena, IPES para el desarrollo de las ferias con
las Comunidades Indígenas ha realizado:
1 Parque de los periodistas.
1Plaza de Bolívar.</t>
  </si>
  <si>
    <t>Vincular a personas de los pueblos indígenas que lo demanden, a procesos de fortalecimiento en productos turísticos y cultura turística</t>
  </si>
  <si>
    <t xml:space="preserve">Porcentaje de personas de los pueblos indígenas vinculados a procesos de cultura turística. </t>
  </si>
  <si>
    <t>(Número de personas de los puelbos indigenas vinculados a procesos cultura turística/ Número de personas de los pueblos indígenas que solicitan participar a procesos de cultura turística y cumplen los requisitos con enfoque turístico)*100</t>
  </si>
  <si>
    <t>26:Bogotá y región, el mejor destino para visitar</t>
  </si>
  <si>
    <t>192:Implementar al menos seis productos turísticos, de los cuales 3 sean de alcance regional</t>
  </si>
  <si>
    <t>7705:Fortalecimiento del sistema turístico de Bogotá Región, para responder a las principales tendencias
oportunidades y cambios que inciden en el sector, en Bogotá</t>
  </si>
  <si>
    <t>Instituto Distrital de Turismo - IDT</t>
  </si>
  <si>
    <t xml:space="preserve">
Subdirección Gestión de Destino
Oficina Asesora de Planación </t>
  </si>
  <si>
    <t xml:space="preserve">
Verónica Arbeláez
Camila Benitez 
Judith Borja </t>
  </si>
  <si>
    <t xml:space="preserve">
veronica.arbelaez@idt.gov.co
camila.benitez@idt.gov.co judith.borda@idt.gov.co
 </t>
  </si>
  <si>
    <t xml:space="preserve">Vincular a personas de los pueblos indígenas que lo demanden, a procesos de fortalecimiento en productos turísticos y cultura turística en concertacion con el espacio autónoma de pueblos indígenas. </t>
  </si>
  <si>
    <t>Porcentaje de personas de los pueblos indígenas vinculados a procesos de fortalecimiento en productos turísticos.</t>
  </si>
  <si>
    <t>(Número de personas de los puelbos indigenas vinculados a procesos de fortalecimiento en productos turísticos/ Número de personas de los pueblos indígenas que solicitan participar a procesos de fortalecimiento en productos turísticos y cumplen los requisitos con enfoque turístico)*100</t>
  </si>
  <si>
    <t xml:space="preserve">Subdirección Gestión de Destino
Oficina Asesora de Planación </t>
  </si>
  <si>
    <t xml:space="preserve">Angela Guzman 
Camila Benitez 
Judith Borja </t>
  </si>
  <si>
    <t xml:space="preserve">angela.guzman@idt.gov.co
camila.benitez@idt.gov.co judith.borda@idt.gov.co
 </t>
  </si>
  <si>
    <t xml:space="preserve">Vincular unidades productivas con enfoque turístico de los pueblos indígenas que lo demanden, a servicios de asistencia técnica en procesos de formalización turística en concertación con las autoridades de los 14 pueblos indígenas. </t>
  </si>
  <si>
    <t xml:space="preserve">Porcentaje de unidades productivas con enfoque turístico de los pueblos indígenas vinculadas a servicios de asistencia técnica en procesos de formalización turística. </t>
  </si>
  <si>
    <t>(Número de unidades productivas con enfoque turístico de los pueblos indígenas vinculadas a servicios de asistencia técnica en procesos de formalización turística/Número de unidades productivas con enfoque turístico de los pueblos indígenas que cumplen con los requisitos para acceder a servicios de asistencia técnica en procesos de formalización turística.).</t>
  </si>
  <si>
    <t xml:space="preserve">Camila Benitez  
Judith Borja </t>
  </si>
  <si>
    <t xml:space="preserve">camila.benitez@idt.gov.co 
judith.borda@idt.gov.co
 </t>
  </si>
  <si>
    <t xml:space="preserve">Identificar, incluir y mejorar la calidad de vida de los loteros pertenecientes a la población indígena.
Los Cabildos indígenas revisarán internamente el número de personas que se dedican a esta labor, posteriormente, se llevará a cabo una mesa de trabajo con la Lotería de Bogotá para adelantar lo pertinente a la acción referida.  
</t>
  </si>
  <si>
    <t xml:space="preserve">Hacienda </t>
  </si>
  <si>
    <t xml:space="preserve">Secretaría Distrital de  Hacienda </t>
  </si>
  <si>
    <t>Realizar cuatro (4) mesas de Arte, una (1) anual, que fomente el diálogo intercultural con la participación de los agentes, artistas y organizaciones artísticas de los 14 cabildos indígenas que hacen parte del espacio autónomo.</t>
  </si>
  <si>
    <t>Mesas de arte indígena desde donde se desarrollará las estrategias de formación artística desde el pensamiento propio de los pueblos indígenas</t>
  </si>
  <si>
    <t>Sumatoria de mesas de Arte Indígena realizadas de manera anual (1) durante el cuatrienio</t>
  </si>
  <si>
    <t>#VALUE!</t>
  </si>
  <si>
    <t>Se realiza reunión el día 16 de marzo del 2021 y se acuerda tener mayor ampliación de este acuerdo en la sesión del 12 de abril, en donde se acuerda que el énfasis de la mesa se realizará en torno de la reactivación económica del campo artístico, permitiendo que en dicho espacio de participación concurran delegaciones de al menos 5 artistas de cada cabildo con los que se formularían estrategias que favorezcan la reactivación de nuestro campo. Se sugiere la reactivación de la plataforma “Por los senderos del arte indígena de Bogotá” a manera de circuito artístico virtual, en donde se pueda presentar la relatoría resultado de este ejercicio, además de los resultados artísticos producto de las 14 iniciativas artísticas (acuerdo 4). Por lo tanto, el recurso permitirá el desarrollo del espacio y la producción técnica del circuito virtual.</t>
  </si>
  <si>
    <t>$ -</t>
  </si>
  <si>
    <t>Se define estrategia para el desarrollo de este espacio de participación con la asistencia de un artista representa de cada cabildo. Con ayuda del artista se actualizarán la información asociada con la caracterización de los grupos artísticos de cada cabildo. Por parte del IDARTES, se incluyó los recursos en la alternativa de gestión junto con el desarrollo de las otras acciones, lo que facilitará el desarrollo de este acuerdo.</t>
  </si>
  <si>
    <t>Por el momento ninguno</t>
  </si>
  <si>
    <t xml:space="preserve">La acción se ejecutará en el último trimestre del año según acuerdo e información enviada por cada uno de los 13 de los 14 cabildos, quienes indicarán el nombre del o la artista que asignarán para el desarrollo de la acción. </t>
  </si>
  <si>
    <t>Se genera herramientas que permita no solo caracterizar sino tomas medidas acordes con las características y especificidades del grupo étnico, que fomenten la participación y un alto poder de decisión de los miembros de la comunidad, especialmente los que tiene que ver con el campo.</t>
  </si>
  <si>
    <t>Promover 19500 acciones para el fortalecimiento y la participación en prácticas artísticas, culturales y patrimoniales en los territorios generando espacios de encuentro y reconocimiento del otro.</t>
  </si>
  <si>
    <t>Cultura</t>
  </si>
  <si>
    <t>Educación de calidad</t>
  </si>
  <si>
    <t>Política Pública Distrital para el Reconocimiento de la Diversidad Cultural, la garantía, la protección y el restablecimiento de los Derechos de la Población Raizal en Bogotá</t>
  </si>
  <si>
    <t>Política Pública Distrital para el grupo étnico Rrom o Gitano en el Distrito Capital</t>
  </si>
  <si>
    <t>Política Pública Distrital para el reconocimiento de la diversidad cultural y la garantía de los derechos de los Afrodescendientes</t>
  </si>
  <si>
    <t>Pueblo Palenquero
Se retomanlos lineamientos de la Política Pública Distrital para el reconocimiento de la diversidad cultural y la garantía de los derechos de los Afrodescendientes</t>
  </si>
  <si>
    <t>Decreto 554 de 2011, Artículo 5°</t>
  </si>
  <si>
    <t>Decreto 543 de 2011, Artículo 6°</t>
  </si>
  <si>
    <t>Decreto 582 de 2011, Artículo 5°</t>
  </si>
  <si>
    <t>Decreto 151 de 2008, Artículo 4°</t>
  </si>
  <si>
    <t>Ejes estructurantes</t>
  </si>
  <si>
    <t>Líneas de acción</t>
  </si>
  <si>
    <t>Lineamientos</t>
  </si>
  <si>
    <t>1. Eje de Cultura e Identidad Raizal</t>
  </si>
  <si>
    <t xml:space="preserve">1.1 Reconocimiento, visibilización y fortalecimiento integral de la cultura e identidad del pueblo Raizal en el Distrito Capital, para garantizar el ejercicio de sus derechos y el mejoramiento de sus condiciones de vida, con énfasis en derechos humanos y derechos étnicos; a través de planes, programas, proyectos, acciones, y recursos para los procesos de visibilización, afianzamiento y promoción de sus formas de vida, cosmovisión, usos, costumbres y prácticas culturales. </t>
  </si>
  <si>
    <t>1.1 Garantizar acciones para la pervivencia, permanencia y fortalecimiento de la autonomía para la gobernabilidad de los pueblos indígenas y sus instituciones representativas en la ciudad, de conformidad con el Derecho Mayor, la Ley de Origen y la Ley Natural en armonía con la Constitución y la ley.</t>
  </si>
  <si>
    <t>1. Mejoramiento de la calidad de vida de la población afrodescendiente del Distrito Capital.</t>
  </si>
  <si>
    <t>1.2 Fomento y desarrollo de la cultura Raizal a través de medidas y estrategias que garanticen su preservación, protección y transmisión a las diferentes generaciones de Raizales, especialmente jóvenes, niñas y niños residentes en la capital.</t>
  </si>
  <si>
    <t>1.2 Garantizar la construcción de mecanismos de coordinación entre el sistema de justicia propia de los pueblos indígenas y el sistema de justicia ordinaria; de tal manera que se garantice, proteja, restituya y restablezca el derecho al ejercicio pleno de la autonomía, del gobierno y de la justicia propia indígena en la ciudad.</t>
  </si>
  <si>
    <t>1. Eje integridad étnica y cultural</t>
  </si>
  <si>
    <t>2. Fortalecimiento de la cultura de la población afrodescendiente.</t>
  </si>
  <si>
    <t>1.3 Garantía para la consolidación y conservación de los valores éticos y espirituales del pueblo Raizal, conservando la esencia que lo ha caracterizado ancestralmente.</t>
  </si>
  <si>
    <t>1.3 Garantizar a las autoridades indígenas legítimamente reconocidas por sus pueblos de origen, Organizaciones Nacionales y Cabildos Indígenas en su calidad de entidades públicas de carácter especial, sus procesos de autonomía política, legislativa, jurisdiccional, jurídica, administrativa, fiscal y financiera de carácter interno en la ciudad, de conformidad con el Derecho Mayor, la Ley de Origen y la Ley Natural, en armonía con la Constitución y la jurisprudencia que rige el Distrito Capital.</t>
  </si>
  <si>
    <t>2. Eje Inclusión y no discriminación</t>
  </si>
  <si>
    <t>3. Garantía del ejercicio de los derechos de los afrodescendientes, con énfasis en los derechos humanos y en el reconocimiento de los derechos históricos y contemporáneos como grupo étnico.</t>
  </si>
  <si>
    <t>1.4 Promoción del Reconocimiento distrital, nacional e internacional del patrimonio tangible e intangible del Pueblo Raizal, representado en sus diferentes expresiones, como parte del legado cultural de este pueblo al patrimonio de Bogotá y de la Nación.</t>
  </si>
  <si>
    <t>2.1 Garantizar la participación e interlocución de los pueblos indígenas en las decisiones administrativas y legislativas susceptibles de afectarlos en su plan de vida, a través de la aplicación del derecho fundamental y colectivo a la consulta previa, libre e informada, para garantizar su permanencia y pervivencia, la preservación de la integridad étnica, social, económica y cultural en el Distrito.</t>
  </si>
  <si>
    <t>3. Eje Desarrollo Económico</t>
  </si>
  <si>
    <t>4. Promoción de la construcción de relaciones de entendimiento intercultural entre los afrodescendientes y el conjunto de la población bogotana.</t>
  </si>
  <si>
    <t>1.5 Reconocimiento y valoración del conocimiento tradicional y propiedad intelectual, biológica y energética del Pueblo Raizal.</t>
  </si>
  <si>
    <t>2.2. Garantizar la participación entendida como acción política organizada de los pueblos indígenas en espacios de toma de decisiones y concertación política, cultural, social, económica y ambiental para que puedan incidir como pueblos milenarios en el conjunto de decisiones públicas, en pro de la pervivencia y permanencia cultural como pueblos en la ciudad.</t>
  </si>
  <si>
    <t>4. Eje de Educación</t>
  </si>
  <si>
    <t>5. Toma de medidas eficaces, especialmente en las esferas de la enseñanza, la educación, la cultura, y la información para combatir los prejuicios que conduzcan a la discriminación racial de los afrodescendientes.</t>
  </si>
  <si>
    <t>1.6 Garantía para la construcción de relaciones de entendimiento intercultural entre los Raizales y el conjunto de la población bogotana.</t>
  </si>
  <si>
    <t>2.3 Garantizar instancias propias de participación e interlocución de los pueblos indígenas en lo distrital y local de conformidad con el marco de reconocimiento a sus derechos, espacios generados desde las instituciones representativas, sus autoridades y aquellos espacios que se creen de manera concertada entre autoridades distritales y gobierno propio de los pueblos indígenas.</t>
  </si>
  <si>
    <t>5. Eje Salud</t>
  </si>
  <si>
    <t>6. Reconocimiento y apoyo a las iniciativas de los afrodescendientes, relacionadas con la acción política no violenta, la resistencia civil y la solución política del conflicto armado.</t>
  </si>
  <si>
    <t>1.7 Promoción de la condición trilingüe de los Raizales para su inclusión en programas culturales y educativos.</t>
  </si>
  <si>
    <t>6. Eje Seguridad Social y Alimentaria</t>
  </si>
  <si>
    <t>7. Promoción de relaciones de corresponsabilidad social, transparencia y confianza de la administración distrital y los afrodescendientes.</t>
  </si>
  <si>
    <t>2. Eje de Participación y Autodeterminación Raizal</t>
  </si>
  <si>
    <t>2.1 Inclusión real y efectiva de representantes de la comunidad Raizal, residente en Bogotá, en las instancias de participación, planificación, toma de decisiones, seguimiento y control de las materias que los afecten.</t>
  </si>
  <si>
    <t>7. Eje de Hábitat</t>
  </si>
  <si>
    <t>8. Reconocimiento y apoyo a las dinámicas socioculturales, económicas y organizativas particulares de los afrodescendientes, incluyendo las perspectivas de género y generacionales.</t>
  </si>
  <si>
    <t>2.2. Garantía de acciones de participación de las mujeres y los hombres Raizales, como acción política organizada para su empoderamiento en el ejercicio de su ciudadanía diferenciada que incida en las decisiones públicas que las/os afecten, relativas a sus derechos, necesidades e intereses.</t>
  </si>
  <si>
    <t>8. Eje de Género y Generaciones</t>
  </si>
  <si>
    <t>2.3 Garantía de la participación de la comunidad Raizal en las decisiones que afecten su desarrollo cultural, político, ambiental y económico a través de la Consulta Previa, Libre e Informada como derecho fundamental para la preservación de la integridad étnica, social, económica y cultural de la comunidad Raizal.</t>
  </si>
  <si>
    <t>3.4 Promoción de procesos de investigación cultural para recuperar, proteger, preservar, mantener, transmitir y proyectar las prácticas y expresiones culturales de los pueblos indígenas, a partir de sus conocimientos ancestrales y saberes tradicionales, en coordinación y concertación con las autoridades de cada pueblo.</t>
  </si>
  <si>
    <t>9. Eje Goce, Disfrute de Derechos, Adecuación Institucional y Participación</t>
  </si>
  <si>
    <t>2.4 Fortalecimiento al proceso organizativo de los Raizales en Bogotá para garantizar el ejercicio ciudadano de participación.</t>
  </si>
  <si>
    <t>2.5 Garantía de las condiciones y oportunidades de participación, en materia de información, comunicación, movilización y formación, para el ejercicio efectivo y el cumplimiento de los derechos reconocidos a todos los ciudadanos y las ciudadanas del país, y los derechos especiales reconocidos al pueblo Raizal.</t>
  </si>
  <si>
    <t>3. Eje de Educación Raizal</t>
  </si>
  <si>
    <t>3.1 Promoción de proyectos pedagógicos en los que se consideren las necesidades particulares de la población Raizal, reconociendo la diversidad, su acceso a todos los niveles de la educación y propiciando el respeto mutuo entre las personas de culturas diferentes, a través de la Secretaría Distrital de Educación.</t>
  </si>
  <si>
    <t>3.2 Inclusión de la variable étnica Raizal dentro de los programas de formación de docentes que se desarrollen en el Distrito.</t>
  </si>
  <si>
    <t>4.2 Construcción e implementación de un modelo de educación intercultural para los pueblos indígenas, que incluya niveles de educación propia, diseños curriculares, capacitación a docentes, diseño de material didáctico, investigación, seguimiento y evaluación.</t>
  </si>
  <si>
    <t>3.3 Garantía para el acceso y permanencia de las niñas, los niños, los jóvenes y los/as adultos/as Raizales a la educación básica primaria, secundaria, media y superior en las instituciones educativas del Distrito o en aquellas privadas con las que se establezcan convenios, para su participación de manera diferenciada, aplicando el sistema de cuotas para Raizales en los programas de admisión especial para grupos étnicos.</t>
  </si>
  <si>
    <t>4.3 Desarrollo e implementación de procesos de investigación pedagógica concertados y consultados con las comunidades para permitir que las personas pertenecientes a los pueblos indígenas puedan adquirir, transmitir y compartir conocimientos propios y de la otra cultura para un buen vivir.</t>
  </si>
  <si>
    <t>4. Eje de Salud</t>
  </si>
  <si>
    <t>4.1 Promoción del ejercicio efectivo del derecho a la salud de la población Raizal a través de su inclusión en el diseño e implementación de la política pública intercultural de Salud y en los planes, programas y proyectos que se desarrollen en el Distrito, con enfoque diferencial.</t>
  </si>
  <si>
    <t>5. Eje de Desarrollo Económico Raizal</t>
  </si>
  <si>
    <t>5.1 Diseño e implementación de programas y proyectos con apoyo técnico y financiero, para fomentar las actividades productivas y económicas propias de los Raizales residentes en el Distrito Capital, así como otras derivadas de los programas distritales para el fomento de la empleabilidad, el autoempleo y el emprendimiento, de manera que se mejoren los ingresos familiares y las condiciones de vida de los Raizales.</t>
  </si>
  <si>
    <t>5.2 Inclusión de la producción artística Raizal como forma de emprendimiento y empleabilidad propio de los raizales.</t>
  </si>
  <si>
    <t>4.6 Generación de procesos de construcción de interculturalidad con y entre los pueblos indígenas y la ciudadanía en general mediante el diseño y puesta en marcha de proyectos y estrategias educativas y de comunicación que propicien la convivencia ciudadana.</t>
  </si>
  <si>
    <t>5.3 Promoción de la condición trilingüe de los Raizales para su inclusión en programas educativos, de turismo y desarrollo económico en el Distrito, como un medio de empleabilidad y de productividad.</t>
  </si>
  <si>
    <t>5.1 Fortalecimiento de los sistemas productivos propios de los pueblos indígenas de acuerdo con sus usos y costumbres, buscando un desarrollo sostenible y sustentable de economía y alimentación soberana.</t>
  </si>
  <si>
    <t>6. Eje de Inclusión y no discriminación del Raizal</t>
  </si>
  <si>
    <t>6.1 Establecimiento de medidas eficaces, especialmente en las esferas de la cultura, la educación y la información, para combatir los prejuicios, estereotipos y prácticas sociales y simbólicas de discriminación e inequidad hacia la comunidad Raizal, para garantizar el respeto por la diversidad étnica y cultural distrital.</t>
  </si>
  <si>
    <t>5.2 Implementación de estrategias que promuevan y garanticen la inclusión laboral de los pueblos indígenas, bajo un enfoque diferencial en el sector público y privado.</t>
  </si>
  <si>
    <t>6.2 Promoción de relaciones de confianza y entendimiento entre el Distrito Capital, los Raizales y su organización.</t>
  </si>
  <si>
    <t>5.3 Apoyo técnico y financiero para implementar y fomentar las actividades productivas y económicas tradicionales y contemporáneas, propias de los pueblos indígenas a través de la creación y fortalecimiento de famiempresas, microempresas, empresas asociativas y otras formas comunitarias de producción.</t>
  </si>
  <si>
    <t>6.3 Inclusión del componente de género y generación en todas las acciones que desarrollen e implementen la Política y el Plan de Acciones Afirmativas.</t>
  </si>
  <si>
    <t>5.4 Aplicación e implementación de medidas especiales para salvaguardar la propiedad intelectual de la producción de los pueblos indígenas, evitando la emulación, apropiación de su conocimiento y trabajo en forma indebida.</t>
  </si>
  <si>
    <t>6.4 Promover la adecuación de los procesos y procedimientos administrativos con enfoque diferencial en el marco de la democratización de la contratación y demás disposiciones que regulan la materia.</t>
  </si>
  <si>
    <t>5.5 Generación de canales de comercialización indígena atendiendo los procesos de producción, transformación, distribución y comercialización propios de los pueblos, de acuerdo con las dinámicas de mercado y economía indígena presentes en el Distrito y la región.</t>
  </si>
  <si>
    <t>7. Eje de Protección y Desarrollo Integral Raizal</t>
  </si>
  <si>
    <t>7.1 En este eje se incluye la protección de la seguridad alimentaria y nutricional de la población Raizal acorde a su cultura y la protección de sus condiciones de subsistencia.</t>
  </si>
  <si>
    <t>5.6 Definición de estrategias de capacitación y formación para la inserción laboral y el óptimo desarrollo de las dinámicas productivas, partiendo de las características socioculturales de los pueblos indígenas.</t>
  </si>
  <si>
    <t>7.2 Incorporar concepciones de desarrollo propio del pueblo Raizal a los programas, planes y proyectos que en el Distrito se adopten y se desarrollen en su beneficio.</t>
  </si>
  <si>
    <t>6.1 Incorporación de las características culturales y particulares de la población indígena al Modelo de Atención Integral en Salud de Bogotá, D. C., y diseño de las rutas de atención que correlacionen la medicina ancestral y la medicina facultativa, y una vez aprobado el Sistema Integral de Salud de Pueblos Indígenas –SISPI-, por parte del Gobierno Nacional, el Distrito garantizará su implementación.</t>
  </si>
  <si>
    <t>7.3 Reconocimiento de la justicia económica con un compromiso público de garantizar la superación de la desigualdad económica y la exclusión política para lograr el apropiado desarrollo humano de este grupo étnico.</t>
  </si>
  <si>
    <t>6.2 Atención integral en salud y cobertura total del Régimen Subsidiado para la población indígena, exceptuando los casos definidos en el artículo 5 de la Ley 691 de 2001.</t>
  </si>
  <si>
    <t>6.3 Coordinar con los pueblos indígenas, su participación en los diferentes espacios de concertación del sector, con el propósito de garantizar su inclusión en las instancias de decisión, en los temas referentes al mejoramiento de su calidad de vida y salud.</t>
  </si>
  <si>
    <t>6.4 Prestación adecuada y oportuna de todas las actividades e intervenciones contenidas en el Plan Obligatorio de Salud –POS-; en cuanto a la ejecución del Plan de Intervenciones Colectivas PIC. Las acciones a desarrollar deberán concertarse con las autoridades y organizaciones indígenas y su ejecución se podrá realizar a través de convenios que realicen las ESE con las IPS indígenas, dependiendo de su naturaleza.</t>
  </si>
  <si>
    <t>6.5 Apoyo a procesos de estudios e investigación para la construcción y actualización de los perfiles epidemiológicos y el Plan Obligatorio de Salud indígena, bajo la tutela y dirección de los pueblos indígenas, en coordinación con los equipos de Análisis de Situación de Salud de las Empresas Sociales del Estado que contratan el Plan de Intervenciones Colectivas. En el caso de posibles modificaciones del Plan Obligatorio de Salud, las mismas deberán ser concertadas con el Ministerio de la Protección Social.</t>
  </si>
  <si>
    <t>6.6 Apoyo en el diseño y funcionamiento de la Institución Prestadora de Servicios de Salud (IPS) de los pueblos y autoridades indígenas de Bogotá en articulación con los procesos de prestación de servicios a la EPS pública distrital.</t>
  </si>
  <si>
    <t>6.7 Definición de mecanismos administrativos, de coordinación y control entre las instituciones de salud distrital, los Cabildos Indígenas de Bogotá y los territorios ancestrales, que permitan el aseguramiento y el derecho a la atención en salud de todos los indígenas presentes en el Distrito para lograr una cobertura total.</t>
  </si>
  <si>
    <t>6.8 Creación de estrategias de coordinación y control entre los sistemas de salud propia y el sistema distrital de salud para el uso de plantas y prácticas ancestrales de conformidad al Derecho Mayor.</t>
  </si>
  <si>
    <t>6.9 Apoyo a la creación y sostenimiento de cultivos de plantas medicinales de acuerdo con el pensamiento y prácticas ancestrales y sostenibles de los pueblos indígenas de manera permanente, para el servicio y necesidades en salud de las comunidades indígenas.</t>
  </si>
  <si>
    <t>7.1 Implementación de medidas de atención y protección integral a través de programas, planes y proyectos desde la cosmovisión indígena y sus derechos diferenciales a los grupos etareos de los pueblos indígenas, para prevenir y atender las situaciones de vulnerabilidad social.</t>
  </si>
  <si>
    <t>7.2 Desarrollo de acciones transectoriales y priorización para la atención integral de la población indígena en situación de desplazamiento.</t>
  </si>
  <si>
    <t>7.3 Implementación de las medidas que se definen en el marco de la Sentencia T-025 de 2004 y sus Autos de seguimiento, para la población indígena en Bogotá, en coordinación con el nivel nacional.</t>
  </si>
  <si>
    <t>7.4 Implementación de acciones concertadas entre los pueblos indígenas, el gobierno distrital y nacional para garantizar la atención integral diferencial a las víctimas de la violencia y a la población desplazada para el retorno, reasentamiento o ubicación definitiva en el Distrito Capital.</t>
  </si>
  <si>
    <t>7.5 Garantía para la implementación de medidas de protección integral que tengan en cuenta los derechos diferenciales de los sujetos de protección especial al interior de los pueblos indígenas, concertadas de acuerdo con sus particularidades culturales.</t>
  </si>
  <si>
    <t>7.6 Diseño e implementación de rutas de atención diferencial a los servicios sociales del Estado para los pueblos indígenas.</t>
  </si>
  <si>
    <t>7.7 Fortalecimiento y protección de la familia y el tejido social indígena, desde los derechos diferenciales mediante planes, programas y proyectos que permitan fomentar el libre desarrollo integral y la pervivencia cultural de los pueblos indígenas en la ciudad.</t>
  </si>
  <si>
    <t>8.1 Apoyo a programas, planes y proyectos de iniciativa de los pueblos indígenas, asegurando su articulación y priorización con los ejercicios de producción local, en vía a un ejercicio de soberanía alimentaria.</t>
  </si>
  <si>
    <t>8.2 Diseño e implementación de medidas en el aseguramiento de la calidad y eficiencia del sistema de abastecimiento del Distrito, promoviendo el no uso de productos o cultivos transgénicos en zonas rurales y urbanas en el Distrito.</t>
  </si>
  <si>
    <t>8.3 Creación de medidas que garanticen y fomenten canales de distribución y fortalecimiento de alianzas comerciales entre el Distrito y los territorios de origen, y la creación de centros de abastecimiento para la promoción y el acceso a los alimentos propios de los pueblos indígenas.</t>
  </si>
  <si>
    <t>8.5 Apoyo técnico y financiero a procesos agropecuarios de los pueblos indígenas que estimulen la producción en el Distrito, teniendo en cuenta los usos y costumbres y su organización comunitaria y territorial.</t>
  </si>
  <si>
    <t>8.6 Generación de bancos de semillas, plantas y otras especies nativas para el fomento de su protección e intercambio, de acuerdo con el saber y la práctica ancestral de los pueblos indígenas.</t>
  </si>
  <si>
    <t>8.7 Adecuación de programas y proyectos distritales de Seguridad Alimentaria dirigidos a los pueblos indígenas de acuerdo con sus usos y costumbres y sus requerimientos culturales, mediante la apropiación de una cultura alimentaria.</t>
  </si>
  <si>
    <t>9.1 Promover y facilitar la participación de las organizaciones y pueblos indígenas legítimamente reconocidas/os en el Distrito, en los procesos de administración de las áreas protegidas del orden distrital a través de la inclusión de parámetros diferenciales en las normas aplicables y en los procesos de selección que correspondan.</t>
  </si>
  <si>
    <t>9.2 Apoyo a la gestión para la recuperación y repatriación del patrimonio cultural material de los pueblos indígenas.</t>
  </si>
  <si>
    <t>9.3 Garantía para la inclusión de la visión, derecho y prácticas ancestrales Muiscas en los instrumentos de planeamiento que desarrollen el Plan de Ordenamiento Territorial en los territorios que los afecten.</t>
  </si>
  <si>
    <t>9.4 Identificación, caracterización y resignificación del territorio indígena Muisca en la ciudad, con el fin de recuperar la memoria y práctica ancestral.</t>
  </si>
  <si>
    <t>9.6 Reconocimiento y promoción de la producción social del hábitat propio de las culturas indígenas, con énfasis en oferta de vivienda con criterios de dignidad adecuados a las cosmovisiones, usos y costumbres de los pueblos indígenas, con enfoque diferencial en los criterios de asignación de subsidios de vivienda.</t>
  </si>
  <si>
    <t>9.7 Garantía, fomento y apoyo de espacios colectivos adecuados para la realización de prácticas ancestrales y espirituales, como casas de pensamiento, y acceso a los espacios públicos para el fortalecimiento de la identidad cultural de los pueblos indígenas.</t>
  </si>
  <si>
    <t>Política</t>
  </si>
  <si>
    <t>RAIZAL</t>
  </si>
  <si>
    <t>INDÍGENAS</t>
  </si>
  <si>
    <t>RROM</t>
  </si>
  <si>
    <t>AFRODESCENDIENTES</t>
  </si>
  <si>
    <t>PALENQUEROS</t>
  </si>
  <si>
    <t>Raizal</t>
  </si>
  <si>
    <t>Rrom</t>
  </si>
  <si>
    <t>Afrodescendientes</t>
  </si>
  <si>
    <t>Palenqueros</t>
  </si>
  <si>
    <t>_1._Eje_de_Cultura_e_Identidad_Raizal</t>
  </si>
  <si>
    <t>_2._Eje_de_Participación_y_Autodeterminación_Raizal</t>
  </si>
  <si>
    <t>_3._Eje_de_Educación_Raizal</t>
  </si>
  <si>
    <t>_4._Eje_de_Salud</t>
  </si>
  <si>
    <t>_5._Eje_de_Desarrollo_Económico_Raizal</t>
  </si>
  <si>
    <t>_6._Eje_de_Inclusión_y_no_discriminación_del_Raizal</t>
  </si>
  <si>
    <t>_7._Eje_de_Protección_y_Desarrollo_Integral_Raizal</t>
  </si>
  <si>
    <t>_1._Camino_de_gobierno_propio_y_autonomía</t>
  </si>
  <si>
    <t>_2._Camino_de_Consulta_Previa,_participación_y_concertación</t>
  </si>
  <si>
    <t>_3._Camino_de_identidad_y_cultura</t>
  </si>
  <si>
    <t>_4._Camino_de_educación_propia_e_intercultural</t>
  </si>
  <si>
    <t>_5._Camino_de_economía_indígena</t>
  </si>
  <si>
    <t>_6._Camino_de_salud_y_medicina_ancestral</t>
  </si>
  <si>
    <t>_7._Camino_de_Protección_y_Desarrollo_Integral</t>
  </si>
  <si>
    <t>_8._Camino_hacia_la_soberanía_y_la_seguridad_alimentaria</t>
  </si>
  <si>
    <t>_9._Camino_territorio</t>
  </si>
  <si>
    <t>_1._Eje_integridad_étnica_y_cultural</t>
  </si>
  <si>
    <t>_2._Eje_Inclusión_y_no_discriminación</t>
  </si>
  <si>
    <t>_3._Eje_Desarrollo_Económico</t>
  </si>
  <si>
    <t>_4._Eje_de_Educación</t>
  </si>
  <si>
    <t>_5._Eje_Salud</t>
  </si>
  <si>
    <t>_6._Eje_Seguridad_Social_y_Alimentaria</t>
  </si>
  <si>
    <t>_7._Eje_de_Hábitat</t>
  </si>
  <si>
    <t>_8._Eje_de_Género_y_Generaciones</t>
  </si>
  <si>
    <t>_9._Eje_Goce,_Disfrute_de_Derechos,_Adecuación_Institucional_y_Participación</t>
  </si>
  <si>
    <t>Agua limpia y saneamiento</t>
  </si>
  <si>
    <t>Energía asequible y no contaminante</t>
  </si>
  <si>
    <t>Industria, innovación e infraestructura</t>
  </si>
  <si>
    <t>Producción y consumo responsables</t>
  </si>
  <si>
    <t>Vida submarina</t>
  </si>
  <si>
    <t>Vida de ecosistemas terrestres</t>
  </si>
  <si>
    <t>Alianzas para lograr los objetivos</t>
  </si>
  <si>
    <t>Con corte a 31 de diciembre de 2021, se reporta la formación de un total de 65 mujeres indígenas, superando la meta de 25 mujeres para el año 2021. De las 65 mujeres, 13 de ellas se formaron en el tercer trimestre del 2021. Las mujeres indígenas se formaron en los cursos de constructoras TIC para la paz, Habilidades Digitales, Habilidades socio-emocionales y Prevención de las violencias digitales.</t>
  </si>
  <si>
    <t xml:space="preserve">Para el mes de septiembre del 2021 el equipo territorial de la estrategia de Emprendimiento y Empleabilidad realizó articulación con la Dirección de Enfoque Diferencial. Después de las reuniones entre ambos equipos, las gestoras territoriales desarrollaron documento "Metodologias para cursos de habilidades financieras para grupos étnicos sesiones sincrónicas" la cual fue validad por la Dirección de Enfoque Diferencial.                                            Para el mes de noviembre se llevó a cabo de  nuevo reunión con referentas étnicas de la Dirección de Enfoque Diferencial y las gestoras del equipo Territorial de la Estrategia de Emprendimiento y Empleabilidad, en dicha reunión se llegó al acuerdo que para el año 2021 únicamente tomarían el curso de Educación Financiera mujeres indígenas y afro.                                   Del 01 al 05 de diciembre el equipo territorial realizó convocatoria telefónica a mujeres indígenas a listado de mujeres suministrado por la gestora étnica del equipo territorial.                La reunión de inducción se llevó a cabo el día 07 de diciembre. El curso se realizó durante todo el mes de diciembre. El total de mujeres indígenas inscritas fue de 9. El total de mujeres que han culminado el curso son 3.  </t>
  </si>
  <si>
    <t xml:space="preserve">La gestora étnica del equipo territorial realizó llamadas de seguimiento a las mujeres indígenas inscritas en el curso de habilidades financieras, aquí se pudo identificar que del total de las 9 mujeres inscritas 6 no han culminado el curso, la razón es porque durante el mes de diciembre viajaron de regreso a sus territorios y no contaban ni con el tiempo ni con el acceso a internet para poder realizar este curso. La gestora étnica del equipo territorial vía llamada telefónica ánima a las mujeres a terminar el curso para recibir el certificado y les manifiesta culminarlo en un periodo de 2 semanas (finales de enero y primera semana de febrero). Se realizará llamadas de seguimiento para verificación. </t>
  </si>
  <si>
    <t xml:space="preserve">Desde el equipo territorial de la estrategia de emprendimiento y empleabilidad la gestora contratada en julio fue la encargada de realizar las diferentes acciones de convocatoria y seguimiento a la participación de mujeres indígenas en  curso de Educación Financiera con enfoque étnico </t>
  </si>
  <si>
    <t>No se reportan dificultades en esta tema para diciembre</t>
  </si>
  <si>
    <t>Esta acción está programada para 2023</t>
  </si>
  <si>
    <t>Se hizo la gestión de los espacios en las CIOMs que fueron solicitando las contratistas de la Dirección de Enfoque Diferencial. Las mujeres indígenas hicieron uso de las CIOMs de Engativá, La Candelaria, Ciudad Bolívar, Fontibón y Teusaquillo. También se posibilitó la CIO Chapinero para una actividad puntual de las mujeres Embera.</t>
  </si>
  <si>
    <t>La programación vario a último momento por parte de las mujeres indígenas, tanto de cancelación de espacios como movimiento en los horarios. 
Sobre esto, se acordo confirmar con las profesionales  de la Dirección de Enfoque Diferencial el uso de los espacios los jueves y los viernes de cada semana. De tal manera, ya no se manejó una programación mensual, sino semanal, dadas las contigencias en las agendas de las mujeres indígenas. También las colegas crearon un chat para mantener una comunicación más fluida.</t>
  </si>
  <si>
    <t xml:space="preserve">Durante el último trimestre se concertó reunión con las autoridades indígenas con el fin de presentar el modelo de asistencia técnica de fortalecimiento y el instrumento de caracterización. Se realizaron estos ejercicios y se acuerda revisar el instrumento de caracterización de los procesos organizativos de las mujeres indígenas a fin de ajustar el lenguaje y las palabras del instrumento a los usos y costumbres de los pueblos indígenas.
Se realizan dos las jornadas de trabajo necesarias donde participo una mujer autoridad indígena y dos contratistas de la Dirección de ED, que representan los pueblos indígenas con el fin de apoyar la tarea de ajuste del instrumento de caracterización. 
Como resultado se ha dejado el instrumento para ser socializado de nuevo a las autoridades indígenas y posibilitar la aplicación del mismo para avanzar en el proceso pleno de fortalecimiento. 
</t>
  </si>
  <si>
    <t xml:space="preserve">Debido a las dinámicas propias de los pueblos indígenas, hasta el momento no se ha logrado establecer espacios de concertación que posibiliten presentar el instrumento de caracterización ajustado a su lenguaje, usos y costumbres, requisito fundamental para avanzar en el proceso de fortalecimiento pleno, el cual también debe ser un ejercicio de concertación. 
Dentro de las soluciones se contempla enviar vía casilla electrónica el instrumento de caracterización ajustado al lenguaje, usos y costumbres de los pueblos indígenas, con el fin de que las autoridades lo vayan conociendo y posibilitando su aprobación e implementación.  Con el fin de garantizar los recursos para el fortalecimiento, desde la Dirección de Territorialización de Derechos y Participaciòn se ha dispuesto los recursos, en un convenio firmado, para apoyar las orrganizaciones en 2022. 
</t>
  </si>
  <si>
    <t xml:space="preserve">El enfoque se aplica en tanto se ha dialogado con las mujeres indigenas en los elementos a incorporar en el modelo de asistencia técnica para el fortalecimiento a las organizaciones. </t>
  </si>
  <si>
    <t>Esta accion empieza en el 2022</t>
  </si>
  <si>
    <t>116.6%</t>
  </si>
  <si>
    <t>La Dirección de Derechos y Diseño de Política realizó  una jornada de socialización del Conpes 14 de la Política Pública de Mujeres y Equidad de Género con representantes de los pueblos indígenas que habitan bogotá. Fecha de la reunión 26 de noviembre de 2021. Lugar: Calle 9 No 9-60. Se anexa la respectiva acta.</t>
  </si>
  <si>
    <t>La acción fue concertada con las autoridades indìgenas y se articuló con ellas para que la reunión contara con alimentos acorde con las costumbres y preferencias alimentarias de los pueblos convocados. Algunas mujeres de los pueblos indígenas fueron contratadas por el operador de la SDMujer para la preparación de refrigerios y almuerzos.</t>
  </si>
  <si>
    <t>El enfoque poblacional se aplicó en tanto que es una investigación específicamente para una población: los pueblos indígenas. Y el enfoque de género fue aplicado dado que el documento analiza de forma diferencial cuáles son las normas sociales que identifican hombres y mujeres indígenas con respecto al trabajo de cuidado.</t>
  </si>
  <si>
    <t>El enfoque diferencial en esta acción se aplicó a través de garantizar la participación de mujeres cuidadoras indígenas en la realización de grupos focales cuya información otorgada permitió realizar el documento de caracterización que contiene el desarrollo de los siguientes componentes: quiénes son las cuidadoras, significado o sentires sobre el cuidar, sentimientos alrededor del trabajo de cuidado, prácticas del trabajo de cuidado y necesidades de las cuidadoras, desde la cosmogonía y cosmovisión de los pueblos indígenas que hacen parte del decreto 612.</t>
  </si>
  <si>
    <t> $        13.817.500,00 </t>
  </si>
  <si>
    <t>El día 08 de octubre se realizó reunión con la Consejería Distrital de Mujeres Indígenas en donde se socializó el proceso de certificación de saberes con el SENA y se recibió retroalimentación por parte de las mujeres indígenas en donde manifestaron su interés en que los saberes propios de partería sean certificados a través de los procesos de homologación de saberes con el SENA. Como compromisos se definió: i)enviar las piezas comunicativas del proceso para su difusión en los grupos de las comunidades; ii) la referenta Indy Tuntaquimba presentará la propuesta a las delegadas indígenas quienes definirán la viabilidad de la certificación de saberes de partería y según esto, realizar la gesión respectiva con el SENA.
Con respecto a los compromisos anteriores, el día 27 de octubre se enviaron (vía correo electrónico) las piezas comunicativas del proceso de certificación de saberes a las Autoridades Indígenas y a la Consejería Distrital de Mujeres Indígenas con el fin de que estas piezas se divulgaran a la comunidad, y el 14 de diciembre la referenta Indy Tuntaquimba informó que en conversaciones con la Gobernadora Patricia Jacanamijoy sobre la acción afirmativa, la gobernadora dio a conocer que años atrás se han adelantado con éxito procesos de formación con el SENA en temas como: técnico en salud pública, enfermería y primera infancia, dirigidos a las comunidades indígenas y por tanto es viable realizar la gestión con el SENA para la certificación de saberes en partería. Al respecto, se remitió el mismo 14 de diciembre correo al SENA en donde se presenta el interés articular estos procesos de formación en el Convenio existente entre la SDMujer y el SENA así como incluir la certificación de saberes en partería. Se está a la espera de respuesta por parte del SENA.
El día 04 de noviembre se realizó reunión con la Consejería Distrital de Mujeres Indígenas para presentar avances en la implementación de las acciones afirmativas, en donde las mujeres solicitan que las piezas comunicativas de formación sean enviadas por WhatsApp para mayor difusión a los diferentes pueblos y comunidades, y aclaran que darán inicio al proceso de convocatoria para formación a partir del año 2022. 
Por otra parte, es importante mencionar que el 29 de octubre se realizó el Segundo Comité Operativo con el SENA en donde se realizó consulta con respecto al requisito de noveno grado para iniciar procesos de certificación de saberes. El 08 de noviembre el SENA confirma a través de correo que no se requiere como requisito de inscripción para la norma "Atender necesidades de acompañamiento según preferencias espirituales y emocionales", el noveno grado de estudio o cualquier otro grado de formación. </t>
  </si>
  <si>
    <t>En reunión del día 04 de noviembre la Consejería Distrital de Mujeres Indígenas aclaró que darán inicio al proceso de convocatoria para formación a partir del año 2022.
Adicionalmente, el 1 de diciembre el SENA infomó que solo se atenderán los grupos que se encuentran en ejecución debido a que los instructores tienen contrato hasta el día 17 de diciembre de 2021, por tanto se retomarán los procesos de convocatoria a partir del año 2022.</t>
  </si>
  <si>
    <t>El enfoque diferencial en esta acción se ha aplicado por medio del diálogo constante con las delegadas y consejerías de la comunidad indígena con el fin de recibir retroalimentación frente al proceso de certificación de saberes, así como con el diseño de piezas comunicativas con enfoque diferencial sobre el proceso de certificación para realizar las convocatorias.</t>
  </si>
  <si>
    <t> $          9.607.500,00 </t>
  </si>
  <si>
    <t>El día 08 de octubre se realizó reunión con la Consejería de Mujeres Indígenas en donde propusieron los siguientes cuatro tipos de espacios respiro con el fin de avanzar en la implementación de esta acción afirmativa:
1. Armonización corporal: masajes corporales a partir de los saberes de medicina ancestral de los pueblos inga, kankuamo, muisca bosa, muisca suba, para los cuales recomiendan las delegaciones, contar con insumos como camillas, batas y esencias preparadas por las mujeres indígenas. 
2. Expresiones culturales: tiene como objetivo el intercambio cultural con acompañamiento de un instructor o sabedor (técnico o profesional indígena) en las siguientes temáticas: música, danza y pintura, garantizando los insumos propios.
3. Alimentos propios: tiene como objetivo intercambiar saberes. Se propone que para esta actividad cada mujer lleve el alimento que compartirá preparado previamente.
4. Natación: las delegadas proponen a la SDMujer revisar la posibilidad de articular un espacio en esta temática.
De esta reunión quedó como compromiso de la SDMujer validar con las entidades distritales la posibilidad de implementar alguno de los espacios propuestos para los meses restantes del año 2021. 
El día 04 de noviembre se realizó reunión con la Consejería de Mujeres Indígenas en donde de los 4 tipos de espacio que propusieron, las mujeres dieron prioridad al espacio respiro de natación. Allí se informó por parte de la referenta a la comunidad la posbilidad de realizar el espacio respiro de natación en tres complejos acuáticos del IDRD: Fontanar, San Cristóbal y El Tunal, de los cuales las mujeres indígenas escogieron El Tunal. Posteriormente se informó a la comunidad que por disponibilidad, el espacio de natación se realizará en la manzana del cuidado de Usme el 16 de diciembre. 
El día 30 de noviembre se implementó 1 espacio respiro de avistamiento de fauna en articulación con el IDPYBA y la Secretaría Distrital de Ambiente en el Humedal Santa María del Lago con un total de 16 atenciones a personas cuidadoras indígenas del pueblo Kichwa. 
Finalmente, se tiene programada la implementación de 01 espacio respiro de avistamiento de fauna en el parque La Florida en articulación con el IDPYBA, con mujeres indígenas del pueblo Muisca de Suba para el martes 21 de diciembre.</t>
  </si>
  <si>
    <t>Se han evidenciado las siguientes dificultades: 
(i) Mayor tiempo del esperado para articular a nivel institucional el espacio de natación; si bien en la reunión del 04 de noviembre la comunidad eligió el complejo acuático del IDRD ubicado en el Tunal para implementar el espacio respiro de natación, el día 10 de noviembre a través de WhatsApp la funcionaria del IDRD Tania Carvajal confirma que no hay cupos para este servicio en noviembre ni diciembre. Como solución se inició coordinación con las manzanas del cuidado que cuentan con piscina que son Bosa, Kennedy y Usme. Esta última confirmó el 20 de noviembre que contaba con un espacio para implementar el espacio respiro de natación el 16 de diciembre.
(ii) Diferencias entre la disponibilidad de tiempo de las comunidades y la disponibilidad o cupos de las entidades causando demoras para la programación e implementación de los espacios respiro.
(iii) Debido a que los espacios respiro solicitados por la comunidad de armonización corporal y expresiones culturales son espacios con unas características muy específicas solicitadas por la comunidad, estos espacios no existen en la oferta institucional actual y por lo tanto se propondrá su creación ante las entidades e incorporación en una ruta de servicios para el año 2022. La solución que se ha desarrollado ha sido implementar en dupla los espacios respiro y los talleres de cambio cultural, de tal forma que desde la estrategia de cambio cultural se pueda garantizar el suministro de los insumos necesarios para realizar los rituales que permiten la incorporación del enfoque diferencial en los espacios respiro, lo cual ha sido demandado por la comunidad indígena para apoyar la convocatoria a estos servicios.</t>
  </si>
  <si>
    <t>El enfoque diferencial en esta acción se aplicó a través de: (i) participación a la fecha de 16 personas cuidadoras indígenas en espacios respiro, (ii) priorización de servicios teniendo en cuenta las necesidades e intereses de las cuidadoras indígenas, plasmados en el documento de caracterización, (iii) incorporación de las sugerencias y retroalimentación de las mujeres indígenas a la priorización de servicios como el de natación, (iv) gestión para la incorporación del enfoque diferencial en la realización de espacios respiro, en articulación con el Instituto Distrital de Bienestar y Protección Animal, la Secretaría Distrital de Ambiente y la Estrategia de Cambio Cultural, como el avistamiento de fauna y la realización de rituales ancestrales dinamizados por sabedores de la comunidad indígena.</t>
  </si>
  <si>
    <t>Esta acción se cumplió en su totalidad en el segundo trimestre con la contratación de Indy Tuntaquimba el 25 de mayo quien ha adelantado acciones de articulación entre la Secretaría Distrital de la Mujer y las comunidades indígenas, llevando a cabo procesos de convocatoria y difusión de los servicios para cuidadoras y de transformación cultural, en el marco del Sistema Distrital de Cuidado. Ha gestionado la implementación de 01 espacio respiro de avistamiento de aves y se encuentra pendiente por implementar un espacio respiro de natación. Así mismo, elaboró 01 documento con recomendaciones sobre cómo incluir enfoque diferencial indígena en el servicio de recorrido turístico. Adicionalmente, Indy Tuntaquimba implementó talleres de cambio cultural con 69 personas que se autorreconocen como indígenas. 
A la fecha no se presentan novedades con respecto a la ejecución del contrato.</t>
  </si>
  <si>
    <t>El enfoque diferencial en esta acción se aplicó a través de la contratación de una mujer indígena, recomendada y reconocida por la comunidad, con experiencia y conocimiento en trabajo comunitario étnico. Con el apoyo de la profesional, se desarrollaron contenidos pedagógicos y actividades pedagógicas que buscaban garantizar el enfoque diferencial. </t>
  </si>
  <si>
    <t>Esta acción se cumplió en su totalidad en el tercer trimestre de la vigencia.</t>
  </si>
  <si>
    <t xml:space="preserve">Se diseño de manera conjunta con las referentes indígenas un semillero de empoderamiento dirigido adolescentes indígenas en conjunto con las delegadas de la consejería. Donde la implementación inicio el 30 de octubre, 6,13,20 y 27 de noviembre, 4 y 11 de diciembre en la casa de pesamiento indígena, con un alcance relacionado con insumos, refrigerios y talento humana para 40 adolescentes.
La  acción solo contaba con la contratación de  las sabedoras por sesiones   sin embargo se realizó la contratación de las dos Sabedoras tiempo completo y una dinamizadora que no se concertó en la acción  
</t>
  </si>
  <si>
    <t xml:space="preserve">Intermitencia o inasistencia de algunas adolescentes desde la tercera sesión, no permitió el cumplimiento del  número de adolescentes vinculadas,  Para la vigencia 2022 se dará continuidad al semillero teniendo en cuenta las observaciones, lecciones  aprendidas y aspectos a mejorar
</t>
  </si>
  <si>
    <t>La actividad se cumplió en el trimestre III, vinculado en la actividad a 35 mujeres indigenas</t>
  </si>
  <si>
    <t>Se envió la propuesta de infografía para revisión y ajustes por parte de las autoridades indígenas. Una vez se haga la revisión y se envíen ajustes, se incorporarán y se enviará la pieza definitiva</t>
  </si>
  <si>
    <t>Esta acción le apunta a la garantía del derecho de las mujeres a una vida libre de violencias, entendiendo que las mujeres tienes experiencias particulares no solamente en relación al ser mujeres sino a las demás características que las constituyen, en este caso, la pertenencia étnica. En este sentido, se toma en cuenta el enfoque de Derechos Humanos, el enfoque de género y el diferencial para dar respuesta institucionalmente a las mujeres indígenas que han hecho parte de este proceso</t>
  </si>
  <si>
    <t>Profesional vinculada por contrato de prestación de servicios a la Dirección de Eliminación de Violencias contra las Mujeres y Acceso a la Justicia en el equipo de Duplas de atención psicosocial.</t>
  </si>
  <si>
    <t xml:space="preserve">Los encuentros de conversación psicosocial se pactaron para realizar entre noviembre y diciembre, sin embargo, el 4 e noviembre se adelantó una reunión de coordinación metodologíca y las mujeres consideraron que al no ver condiciones materiales y de recursos para la realización de la actividad, esta no se realizaba, este año. Desde la Dir de Territorialización se contó con los recursos humanos y de refrigerios para su realización. </t>
  </si>
  <si>
    <t>Durante la preparaciòn metodológica se tuvo en cuenta las voces y experiencias de las mujeres indigenas, en la implementación ellas liderarian los encuenrtos con acompañamiento de los equipos psicosociales de las CIOM</t>
  </si>
  <si>
    <t xml:space="preserve">Se han realizado acercamientos con la Escuela Judicial Lara Bonilla para la realización del proceso de formación en justicia propia para mujeres indígenas, a través de un acuerdo de entendimiento con la Secretaría Distrital de la Mujer para garantizar la vinculación de 25 mujeres indígenas
Se desarrollo la contratación de un profesional indígena, vinculado el dia 16 de diciembre quien realizará la construcción tematica, tecnica y metodológica, para la implementación  de la formación ya sea con la Escuela Lara Bonilla o la UAIN (Universidad Autónoma Indígena) </t>
  </si>
  <si>
    <t xml:space="preserve">Desde el mes de julio no se ha tenido respuesta de la Escuela Judicial Lara Bonilla lo que dificulto generar el acuerdo de entendimiento, para el 2022 se realizara indagación de otras entidades academicas para posibilitar convenio de entendimiento que posibilite la formación, esta actividad en concertación con las autoridades indigenas 
</t>
  </si>
  <si>
    <t>Durante el año 2021 se realizaron 11 planes de trabajo correspondientes a cada una de las Casas de Pensamiento Intercultural,con el acompañamiento del profesional de seguimiento quien apoyo la ejecucion de estos planes de trabajo;la organizaciòn de esta acciòn hizo que la casa de Pensamiento Wawitakunapawasi le fuera otorgado un reconocimiento en los Premios Por la niñez 2021,en la categoria de primera infancia,nivel parvulos.</t>
  </si>
  <si>
    <t>Los planes de trabajo realizados en cada Casa de pensamiento intercultural se realizan de forma conjunta con  la mirada propia de las autoridades indígenas, a travès de círculos de palabra (una figura similar a los grupos focales), en los que se dio una dinámica de diálogo entre todos los participantes que, a partir del conocimiento del proyecto pedagogico y los planes de trabajo, manifestaron sus recomendaciones y planteamientos. Estos círculos de palabra, parten del carácter sagrado que tiene la palabra entre los pueblos indígenas, del profundo respeto que tienen por el pensamiento y la voz del otro, y por la disciplina para la escucha y la valoración del silencio de los demás.</t>
  </si>
  <si>
    <t>Durante el año 2021, la subdirecciòn para la infancia garantizo el funcionamiento de las 11 casas de pensamiento intercultural con las que cuenta el distrito,apuesta que promueve el reconocimiento de la diversidad, la identidad étnica y cultural de las niñas y niños de primera infancia que habitan en Bogotá. 
En el mes de octubre se realizo el traslado de la Casa de Pensamiento Wawitakunapawasi desde la localidad de San Cristobal hacia la localidad de Santa fè-Candelaria,esto aporta a mejorar la calidad de vida de las familias Inga que desarrollan sus actividades laborales en el centro dela ciudad ya que la unidad operativa les queda màs cerca.
Durante el cuarto trimestre se realizo la contrataciòn total del talento humano que hace parte de las Casas de Pensamiento,de igual forma cada subdireccion local ejecuto el presupuesto previsto para el funcionamiento de las 11 casas de pensamiento intercultural.</t>
  </si>
  <si>
    <t>Las casas de pensamiento intercultural son una respuesta directa a las acciones afirmativas pactadas con los pueblos indigenas,obteniendo un servicio de Educación Inicial con atención integral a la Primera Infancia en el marco de la Ruta Integral de Atenciones -RIA- donde se promueve su desarrollo integral con enfoque diferencial a través de procesos pedagógicos para el potenciamiento del desarrollo, cuidado calificado, apoyo alimentario con calidad y oportunidad y promoción de la corresponsabilidad de las familias, orientado hacia el reconocimiento de la diversidad, la identidad étnica y cultural.</t>
  </si>
  <si>
    <t>Contar con talento humano indigena permite movilizar el saber cultural de la mano de las sabedoras y sabedores, que son conocidos como abuelas, abuelos, taitas, autoridades, mayor o mayora, y son los pilares del proceso cultural que transforman el lineamiento pedagógico, acompañan y movilizan el pensamiento de cada uno de los pueblos.
Cada casa de pensamiento, parte de una construcción del proyecto pedagógico que es autónoma y se basa en la cosmogonía, las historias de vida y el propio escenario de participación. Los tres pilares que están presentes en todas las casas –de manera distinta– son las costumbres de la siembra y la espiritualidad. Las niñas y los niños que crecen en estos entornos ven la diversidad y la diferencia de forma natural, se acercan a la música, conocen de su pasado y ancestros, así como cultivan un amor por la tierra, las plantas y los demás.</t>
  </si>
  <si>
    <t>Las y los sabedores de las casas de pensamiento intercultural marcan la pauta para asegurar el proceso de enfoque diferencial en cada casa de pensamiento intercultural transmitiendo su saberes ancentrales que son todos aquellos saberes que poseen los pueblos  indígenas y comunidades sobre las relaciones con su entorno y son 
transmitidos de generación en generación, habitualmente de manera oral.</t>
  </si>
  <si>
    <t>Esta acción se pretende llevar a cabo en la vigencia 2022 ya que para el año 2021 todas las Casas de Pensamiento Intercultural fueron dotadas con elementos ancetrales y de uso continuo.</t>
  </si>
  <si>
    <t>El cabildo indigena Inga reporto en el mes de noviembre 15 mujeres gestantes y lactantes, para que fueran vinculadas a la modalidad de atenciòn Creciendo juntos,profesionales de este servicio realizaron el tramite para la vinculacion y se encuentran en lista de espera,con un puntaje de priorizaciòn superior por tener la variable de poblaciòn indigena.</t>
  </si>
  <si>
    <t>La elaboraciòn de la ruta para la atenciòn de mujeres gestantes, lactantes pertenecientes a pueblos indigenas se creo teniendo en cuenta la diversidad en la cosmogonia para cada uno de los pueblos frente al parto y la lactancia; además de proveer el alimento a los bebés, es también un hilo que transmite saberes, vínculo, afecto, es el vehículo de algo muy importante que es la lengua.</t>
  </si>
  <si>
    <t>Se ha tenido la reunión en plenaria el 10 de diciembre de 2021, donde se socializó los avances de esta acción afirmativa, además constantemente se ha gestionó comunicación con la gobernadora Paulina para realizar la continuidad de la revisión de los criterios de priorización para garantizar la atención del 100% de cuidadores y cuidadoras de personas con discapacidad de los pueblos indígenas, sin embargo, por su agenda se sugiere parte de la gobernadora programar en enero 2022, en pro de continuar con la acción afirmativa. Por otro lado, es importante mencionar que se contó con dos reuniones técnicas una el 21 de junio y la otra el 12 de julio de 2021, donde se socializó el documento y se recibieron aportes por parte de ese sector poblacional que habitan en la ciudad de Bogotá D.C.
Por último, es importante mencionar que la meta 1 de la Subdirección para la Discapacidad es global y no de un solo sector poblacional, por el contrario, se deben de garantizar los derechos y ofrecer un servicio a la comunidad vulnerable, que habita en la ciudad, de acuerdo a la misionalidad de la entidad, de conformidad con la Resolución 456 del 5 de abril de 2021.</t>
  </si>
  <si>
    <t>Implementar  la  estrategia  territorial para cuidadoras y cuidadores de personas con discapacidad, que incluya el enfoque diferencial  indígena  para cuidadoras-es de personas con discapacidad,  teniendo  en cuenta  los  criterios  de priorización.</t>
  </si>
  <si>
    <t>Se cuenta con la vinculación en calidad de referente a Yesmin Eliza Yalanda Yalanda, como beneficiaria y avalada por la comunidad Indígena, quien actualmente presta sus servicios en el punto de atención Renacer, en el cargo de auxiliar de enfermería, número de contrato 5689-2021, con fecha de inicio el 3 de mayo de 2021 y fecha de terminación el 01 de febrero de 2022.</t>
  </si>
  <si>
    <t>Contar  con la vinculación  de un gestor  territorial indígena  en el marco de la  subdirección para la discapacidad,  con el objeto de fortalecer  la mediación  y la garantía de las PcD , cuidadoras-es de los pueblos indígenas.</t>
  </si>
  <si>
    <t xml:space="preserve">Para la vigencia 2021 en el cuarto trimestre, se tienen vinculadas 5 personas con pertenencia indígena y con discapacidad en las modalidades de los centros Crecer (localidad de Usme y Ciudad Bolívar), centro Integrarte (Localidad de Suba y Barrios Unidos), Centro Renacer (Localidad de Engativá), correspondientes a los pueblos EMBERA, INGAS, MUISCA, NAZA (PAEZ) y UITOTO; </t>
  </si>
  <si>
    <t>Implementar  una   estrategia  territorial bilateral  (institución-comunidad)  para   la ruta de  atención  de personas con discapacidad, que incluya el enfoque diferencial  indígena.</t>
  </si>
  <si>
    <t>Desde  la  Subdirección para  la  discapacidad en la  realización  de  la acción  afirmativa  se ha tenido  en cuenta los elementos  identitarios específicos y  diferenciales de la  comunidad  indígena, para garantizar adecuadamente su integridad étnica y cultural, así de  esta  manera  contribuir a la garantía del ejercicio pleno de sus derechos  en  la  participación   de  las  diferentes  modalidades  de  atención.</t>
  </si>
  <si>
    <t>Para este cuarto trimestre se encuentra 1 persona vinculada al CADIS (Centro de Atención para la Inclusión Social) con pertenencia indígena de la comunidad Muisca, de la localidad de San Cristóbal, para la Inclusión en el entorno productivo y educativo, teniendo en cuenta el enfoque diferencial indígena. Es importante resaltar que es oferta demanda y además los profesionales del CADIS y de la Estrategia para el Fortalecimiento a la Inclusión, articularon con el sector privado empresarial, para concientizar y acompañar el seguimiento de procesos de inclusión, pero que no se tuvo más registros de personas con discapacidad de los pueblos indígenas que estuvieran interesados en el ingreso al entorno productivo laboral o educativo del distrito.
Por último, es importante mencionar que la meta 3 de la Subdirección para la Discapacidad es global y no de un solo sector poblacional, por el contrario, se deben de garantizar los derechos y ofrecer un servicio a la comunidad vulnerable, que habita en la ciudad, de acuerdo a la misionalidad de la entidad, de conformidad con la Resolución 456 del 5 de abril de 2021.</t>
  </si>
  <si>
    <t>Identificar e incluir en entornos de inclusión educativa o productiva a personas con discapacidad, cuidadoras-es  de los pueblos indígenas en articulación con la comunidad.</t>
  </si>
  <si>
    <t>Desde  la  Subdirección para  la  discapacidad en la  realización  de  la acción  afirmativa   de  incluir  y  atender  Personas con discapacidad y cuidadores-as de la  comunidad  indígena   en los procesos de inclusión educativa y productiva,  una  vez  se  identifiquen  se tendrán   en cuenta los elementos  identitarios específicos y  diferenciales donde  se  garantiza adecuadamente su integridad étnica y cultural, así de  esta  manera  contribuir a la garantía del ejercicio pleno de sus derechos individuales y colectivos.</t>
  </si>
  <si>
    <t>Se realizó socialización de los elementos constitutivos del documento borrador para la implementación de la estrategia territorial de personas cuidadoras-es de personas con discapacidad con énfasis en el enfoque diferencial Indígena, de igual manera en la reunión en plenaria el 10 de diciembre de 2021, se comunicó esta acción, para continuar con la conformación de la ruta de trabajo con la SDIS y el espacio autónomo para aportar a la ficha de caracterización de registro de cuidadoras-es de PcD, constantemente se ha gestionado comunicación con la gobernadora Paulina para realizar la continuidad de la revisión de los criterios, sin embargo, por su agenda se sugiere parte de la gobernadora programar en enero 2022, en pro de continuar con la acción afirmativa. Por otro lado, es importante mencionar que se contó con dos reuniones técnicas una el 21 de junio y la otra el 12 de julio de 2021, donde se socializó el documento y se recibieron aportes por parte de ese sector poblacional que habitan en la ciudad de Bogotá D.C.
Por último, es importante mencionar que la meta 1 de la Subdirección para la Discapacidad es global y no de un solo sector poblacional, por el contrario, se deben de garantizar los derechos y ofrecer un servicio a la comunidad vulnerable, que habita en la ciudad, de acuerdo a la misionalidad de la entidad, de conformidad con la Resolución 456 del 5 de abril de 2021.</t>
  </si>
  <si>
    <t xml:space="preserve">Implementar  la  estrategia  territorial para cuidadoras y cuidadores de personas con discapacidad, que incluya el enfoque diferencial Indígena para cuidadoras-es de personas con discapacidad. </t>
  </si>
  <si>
    <t xml:space="preserve"> $ 4.000.000,00 </t>
  </si>
  <si>
    <t>En el mes de octubre se contacto a diferentes Autoridades Indígenas para socializar la nueva ley y presentar  la actualización a las Acciones afirmativas, sin embargo no fue posible. Posteriormente, en el mes de noviembre se convocó una mesa a  las Autoridades de los 14 cabildos para socializar nuevamente la ley 2126 de 2021 y dar a conocer la propuesta de Actualización de las Acciones afirmativas para dar cumplimiento a las mismas, sin embargo no hubo cuorum participaron 4 gobernadoras y gobernadores de los 14 cabildos y dos repesentantes de los cabildos. Finalmente el 15 de diciembre de 2021 se solicitó un espacio en el Consejo Consultivo Indígena para socializar  nuevamente apartes de la ley 2126 de 2021 y la propuesta de actualización de las Acciones Afirmativas, las cuales fueron aprobadas por todas las Autoridades presentes en el momento en el Consejo que fueron 11 Autoridades, dando así cumplimiento al tercer mecanismo y con esta aprobación se continuó con el diseño del cuarto mecanismo de articulación, que consiten en la propuesta de coordinación con 5 pueblos indigenas para iniciar la prouesta de avances para el año 2022. A la fecha se cuenta con los 4 documentos de los 4 mecanismos de articulación.</t>
  </si>
  <si>
    <t>Aunque se logró en el último trimestre dar cumplimiento a lo programado, es de resaltar que una de las grandes dificultades que se presentaron en el año, fue la falta de cuorum para poder avanzar en el cumplimiento de las Acciones afirmativas de manera oportuna.</t>
  </si>
  <si>
    <t xml:space="preserve">La implementación de los enfoques se brinda a traves de los mecanismos de articulación socializados con el espacio autonomo indígena, los cuales se ajustaran de acuerdo al enfoque diferencial indígenas y  teniendo en cuenta la jurisdicción especial indígena.. </t>
  </si>
  <si>
    <t>Se logró la aprobación por parte de 11 Autoridades de los siguientes cabildos: Pueblo Yanacona, Pueblo Uitoto, Pueblo Inga, Pueblo Tubu, Pueblo Pasto, Pueblo Muisca de Suba, Pueblo Muisca de Bosa, Pueblo Kichwa, Pueblo Wounaan, pueblo Eperara Siapidara y pueblo Nasa. EL pueblo Ambicá de la Etnia Pijao no se hayaba en el momento de la votación en el recinto y las autoridades Misak Misak y Camëntsá Biya no asistieron a la hora y fecha señalada. Igualmente se logró realizar la propuesta para avanzar en el 2022 con las Autoridades de los siguientes cinco (5) pueblos: Muisca de Bosa, Muisca de Bosa, Ambicá de la etnia Pijao, Kichwa e Inga. porque aplica a la justicia ordinaria y se ha podido implementar en Bogotá D.C. También se trabajará en coordinación con las comisarías de familia de las localidades donde se encuentran estos cinco pueblos Indígenas: Suba, Bosa, Usme, Engativá, Santa fe, San Cristóbal, Ciudad Bolívar y Rafael Uribe Uribe.</t>
  </si>
  <si>
    <t>Una de las grandes dificultades fue la falta de cuorum por parte de las Autoridades Indígenas en las mesas convocadas.</t>
  </si>
  <si>
    <t xml:space="preserve">La implementación de los enfoques se brinda a traves de los mecanismos de articulación socializados con el espacio autonomo indígena, los cuales se ajustaran de acuerdo al enfoque diferencial indígenas y  teniendo en cuenta la jurisdicción especial indígena y el enfoque territorial,. </t>
  </si>
  <si>
    <t>Para la contratación de canastas con los cabildos indígenas se reibieron recursos adicionales durante la vigencia 2021, programando un total de $5.943.360.990 y llegando a ejecutar 5.890.407.936 a cierre de año (31/12/2021), garantizando así la entrega del apoyo alimentario para toda la vigencia. Esto refleja una sobre ejecución de recursos frente a lo programado inicialmente en la acción afirmativa. Se requiere por tanto, realizar un análisis de la programación presupuestal asociada a la acción afirmativa, dada la ejecución 2021 y que la programación de las otras vigencias no es acorde a ello.</t>
  </si>
  <si>
    <t>La Dirección de Nutrición y  Abastecimiento incluye el enfoque diferencial teniendo en cuenta que se entrega canastas a las familias afro, indígenas y rurales de acuerdo con sus usos, costumbres y atendiendo a las diferencias culturales, por lo cual, estos apoyos alimentarios y las minutas establecidas enlas fichas y anexos técnicos de la modalidad, se trabajan de conformidad con la cultura alimentaria de estos grupos étnicos.</t>
  </si>
  <si>
    <t xml:space="preserve">Con corte al 31/12/2021, el proyecto 7745 en su modalidad bonos canjeables por alimentos, ha contado con un total de 776 personas únicas indígenas atendidas así: 327 hombres y 449 mujeres, aportando a una alimentación adecuada e inocua a las familias indigenas. </t>
  </si>
  <si>
    <t>Se presentaban restricciones para el ingreso de familias indígenas a la modalidad de bonos ya que uno de los criterios esta definido por puntaje Sisbén. Como alternativa la SDIS genera la resolución 0509/2021 para permitir el ingreso de las familias y personas en condición de vulnerabilidad, atendiendo a otros criterios de focalización complementarios y no solamente SISBEN. Por tanto, se habilita el certificado emitido por la autoridad tradicional indígena para el registro en esta modalidad de atención.</t>
  </si>
  <si>
    <t>La Dirección de Nutrición y  Abastecimiento incluye el enfoque diferencial ya que dentro de sus criterios de la modalidad establecidos bajo la Resolución 0509/2021 se incorpora la pertenencia étnica para el ingreso al servicio Alimentación Integral un camino hacia la inclusión social, por lo cual se tienen en cuenta los registros oficiales avalados por la entidad competente, los registros del Sistema Nacional de Información Indígena, la certificación 
de los cabildos indígenas, la certificación de la Comisión Consultiva de las Comunidades Negras, Afrocolombianas, Raizales y Palenqueras
Adicional a ello, el bono canjeable por alimentos, tiene en cuenta a todo el hogar/familia priorizado bajo las herramientas de focalización, brindando una alimentación adecuada e inocua a las familias indígenas beneficiadas de esta modalidad.
La planificación alimentaria para todos los cursos de vida atendidos, es basada en la Resolución 3803 de 2016 y todo el marco técnico establecido por el Ministerio de Salud y protección social para promover la alimentación saludable, desarrollando acciones de vigilancia nutricional e Información, Educación y Comunicación IEC.</t>
  </si>
  <si>
    <t>No se presentan dificultades para el cumplimeinto de este indicador. Se aclara que el presupuesto total de este indicador está asociado al total del presupuesto inicial de canastas indígenas.</t>
  </si>
  <si>
    <t>La planificación alimentaria para todos los cursos de vida atendidos, es basada en la Resolución 3803 de 2016 y todo el marco técnico establecido por el Ministerio de Salud y protección social para promover la alimentación saludable, desarrollando acciones de vigilancia nutricional e Información, Educación y Comunicación IEC.
Adicionalmente, enlos anexos técnicos de la modalidad, se incorpora en el componente social el enfoque diferencial, ya que las actividades a realizar con los hogares/familias, se cetran en el fortalecimiento en usos y costumbres, a través del plan de perviviencia cultural elaborado por cada uno de los cabildos.</t>
  </si>
  <si>
    <t xml:space="preserve">En la implementación de la acción afirmativa se tienen en cuenta los enfoques territorial y diferencial toda vez que la contratación de referentes indígenas responde a un proceso participativo de las autoridades del Espacio Autónomo, que se refleja en la postulación de hojas de vida, emisión de avales, participación en el proceso de selección y seguimiento. Así mismo, los y las referentes indígenas contratados tienen un enfoque de acción territorial, buscando llegar a la ponblación étnica  que habita en los territorios más vulnerables del Distrito. </t>
  </si>
  <si>
    <t xml:space="preserve">En el cuarto trimestre de 2021 se realiza atención a 1.760  personas  con pertenencia indígena desde el servicio de Respuesta Social (antes "Enlace Social"), así: 
Entrega de Bonos canjeables por alimentos: 40 Personas Únicas Atendidas
Auxilio Funerario: 7 atenciones  
Alojamiento transitorio: 1.696 personas (186 personas únicas atendidas, más 1.510 acogidos)
Suministros: 17 atenciones (entre personas únicas atendidas y acogidos). 
Fuente: Sistema para el Registro de Beneficiarios -SIRBE de la Secretaría Distrital de Integración Social Fecha de consulta: 04/01/2022 NOTAS: 1). Frente al cálculo del % de ejecución presupuestal, es necesario señalar que el servicio de Respuesta Social atiende por demanda. En este sentido, y teniendo en cuenta el contexto de salud pública por COVID19 que también ha aumentado las demandas en el ámbito social, la demanda de atenciones para este servicio ha sido mayor que en vigencias pasadas, sobre las cuales se proyectó el presupuesto a ejecutar en el cuatrienio 2020-2024.
</t>
  </si>
  <si>
    <t>En el proceso de atención a la poblacion con pertenencia étnica indígena el servicio Respuesta Social ha venido implementando los enfoques territorial, diferencial y de género, toda vez que han sido orientadores para la construcción de los criterios técnicos del servicio y sus modalidades de atención. En el marco de tales criterios, se priorizan situaciones y condiciones desde el enfoque de género y diferencial a la hora de analizar la fragilidad y vulnerabilidad de las personas y hogares. El servicio se presta por demanda, para toda la población que habita los territorios del Distrito, a través de atención en 19 unidades operativas (16 Subdirecciones Locales para la Integración Social, Terminal de Transportes El Salitre, Casa Rosada y Centro de Atención Penal Integral a Víctimas -CAPIV); además, se realizan diálogos informativos en los territorios y búsqueda activa de la población étnica. Finalmente, cabe señalar que la implementación del enfoque étnico en el marco de esta acción afirmativa ha sido potenciada por la contratación de referentes con pertenencia étnica en el servicio, para la atención de esta población.</t>
  </si>
  <si>
    <t xml:space="preserve">   El día 25 de noviembre se particpó en la subdirección de asuntos etnicos donde se presenteraron las entidades para exponer sus acciones concertadas entre las comunidades negras afrocolombianas.                      El día 01 de diciembre  se sustentó la segunda sesión del consejo consultivo y de concertación los pueblos indigenas, y el día 02 de diciembre se realizó reunión para socializar el trazador presupuestal de grupos etnitcos </t>
  </si>
  <si>
    <t>No se han presentado dificultades en el trasncurso del cuarto trimestre</t>
  </si>
  <si>
    <t xml:space="preserve">A lo largo del cuarto trimestre, la vinculación de jóvenes a estimulos de corresponsabilidad se cuenta con 16 personas vinculadas entre enero y diciembre de 2021., correspondiendo 10 hombres y 06 mujeres 
 organizados en 07 diferentes convenios, con pertenencia etnica indigena.        </t>
  </si>
  <si>
    <t xml:space="preserve">Para llevar a cabo la Mesa de Arte Indígena que se realizará entre finales del mes de enero y comienzos del mes de febrero del 2022, se ha llevado a cabo una fase previa de definición de formato de caracterización en donde se capturará la información que aplicará cada artista comunitario y que retroalimentará en dicho espacio, donde se recogerá dicha información para asociar con la plataforma de georreferenciación Geoclick.   0%. [9:45] Susana Tapia (Idartes) (Invitado)
Para ser posible la mesa se requiere el desarrollo de una serie de  actividades previas que 14 de los 13 cabildos han llevado a cabo antes de finalizar el 2022. Las actividades previas son la contratación del artista seleccionado por cada cabildo y la caracterización, base de información para presentar en la mesa. Quedó faltando el evento final que quedó postergado al 2022 (mayo del 2022), fecha que programara media te agenda la Universidad Nacional de Colombia.
      MARITZA SILVA IDRD (Invitado) se ha unido temporalmente al chat.
    </t>
  </si>
  <si>
    <t>Por agenda de las comunidades, la Mesa no se pudo llevarse a cabo en diciembre del 2021, razón por la cual se realizará en enero del 2022, ajustándose a las dimensiones organizativas de estos pueblos. Idartes confirma que, solo hasta finales del mes de marzo del 2022, fue posible conocer y empezar proceso de contratación del último artista del grupo seleccionado por su cabildo de origen (Muisca de Bosa), para comenzar ejercicio de caracterización. Está situación es la que conllevó a qué no se culminará la acción el año 2021.
​</t>
  </si>
  <si>
    <t xml:space="preserve">En el proceso de investigación para la realización de las fichas y mapeos del Patrimonio Cultural Inmaterial PCI con los pueblos indígenas, el IDPC presentó las fases a desarrollar en el cumplimiento de la acción concertada, correspondientes a:  concertación 2021, investigación 2022 y 2023 y creación de fichas 2024. En este sentido, en 2021 se realizó el proceso de concertación frente a las metodologías de implementación de la acción. 
Se desarrollaron dos encuentros como propuesta de las actividades previstas para la primera fase de concertación para le proceso de identificación de las  manifestaciones del patrimonio cultural de los 14  pueblos indígenas pertenecientes a la mesa  autónoma consultiva de cabildos indígenas en contexto de ciudad.  </t>
  </si>
  <si>
    <t xml:space="preserve">Esta acción se cumplió en su totalidad en el segundo trimestre de la vigencia del  2021 </t>
  </si>
  <si>
    <t xml:space="preserve">El presupuesto indicado en la concertación de acciones se habia dejado de manera estimada frente a la proyección del contrato de logistica de la SdMujer, sin embargo, en la firma de dicho contrato y la ejecución de la acción concertada se utilizaron unos recursos adicionales teniendo en cuenta los valores este y las solicitudes de la comunidad. 
Se realizó la contratación de dos referentes indígenas, avalada por las autoridades indígenas del espacio autónomo 612, quienes han generado articulación en la implementación de las acciones afirmativas del espacio autónomo de autoridades y la Consejería de Mujeres indígenas, así como han apoyado los procesos misionales e incorporar el enfoque de género y diferencial, desde las particularidades de las mujeres indígenas. 
</t>
  </si>
  <si>
    <t>Esta acción se cumplió en su totalidad en el primer trimestre de la vigencia 2021.</t>
  </si>
  <si>
    <t> $          36.000.000,00 </t>
  </si>
  <si>
    <t xml:space="preserve">Es importante precisar que para la vigencia 2021, en esta actividad se programó la participación de 7 mujeres indígenas y en los procesos de concertación se definió y concretó la asistencia de 35 mujeres de los pueblos indigenas, en todo el proceso. Se resalta que, si bien se hace una planeación de cobertura si hay mayor respuesta de las ciudadanas los procesos se adelantan por cuanto responden a lógicas de demanda que deben ser atendidas por la entidad.  
Esta acciòn permite a las mujeres indigenas conocer la metodologìa de presupuestos participativos y preparar sus propuestas para la concertaciòn con las Alcaldìas Locales, aportando a los enfoques de la PPMYEG y a la tranversalización en el nivel local </t>
  </si>
  <si>
    <t xml:space="preserve">No se realizaron los encuentros por cuanto las mujeres índígenas consideran que los recursos dispuestos por la SD Mujer no son suficientes para cubrir los gastos. </t>
  </si>
  <si>
    <t>Desde  la  Subdirección para  la  discapacidad en la  realización  de  la acción  afirmativa  se ha tenido  en cuenta los elementos  identitarios específicos y  diferenciales de  los  pueblos indígenas, con  el  propósito  de garantizar adecuadamente su integridad étnica y cultural, así de  esta  manera  contribuir a la garantía del ejercicio pleno de sus derechos individuales y colectivos, por  medio de la identificación  de  una Estrategia Territorial para cuidadoras y cuidadores de personas con discapacidad que  impacte  directamente  en  la   transformación social encaminadas a salvaguardar y proteger la cultura de la  comunidad.</t>
  </si>
  <si>
    <t>Desde  la  Subdirección para  la  discapacidad en la  realización  de  la acción  afirmativa  de  la  vinculación de  un  gestor en el proyecto de discapacidad con enfoque diferencial indígena   avalado por los representantes del Pueblo, donde  por medio de diálogos, se tiene en cuenta los elementos  identitarios específicos y  diferenciales de la  misma , para garantizar adecuadamente su integridad étnica y cultural   y  apoyo  a  las personas con discapacidad  de  su comunidad  para  que  participen   directamente  en  las    modalidades  de  atención, en pro de preservar los  usos  y costumbres</t>
  </si>
  <si>
    <t xml:space="preserve">Desde  la  Subdirección para  la  discapacidad en la  realización  de  la acción  afirmativa  de  Conformar una ruta de trabajo entre la SDIS y el espacio autónomo indígena para aportar a ficha de caracterización del registro de cuidadores y cuidadoras de personas con discapacidad pertenecientes a los pueblos indígenas,  se han promovido  por medio de diálogos  con el pueblo  los elementos  identitarios específicos y  diferenciales   con el fin de tener  en cuenta  los elementos generales constitutivos del documento borrador para la implementación  de la  estrategia territorial de personas cuidadoras-es de personas con discapacidad  con énfasis  en el  enfoque  diferencial  indígena. </t>
  </si>
  <si>
    <t xml:space="preserve">Con corte al 31/12/2021, se cuenta con contratación vigente para la entrega de canasta alimentaria con los 5 cabildos indígenas de la ciudad, con un total mensual de 876 canasta básicas indígenas así: Muisca Bosa 152, Muisca Suba 222, Ambika Pijao 258, Inga 121, Kichwa 125.  A cierre de la vigencia 2021 se han atendido un total de 3050 personas únicas de los 5 cabildos indígenas así: 1678 mujeres y 1372 hombres. Se cuenta con una articulación constante con los equipos de canasta y las autoridades tradicionales para la ejecución contractual. </t>
  </si>
  <si>
    <t>A corte de 31/12/2021, se cuenta con un registro de 985 personas, pertenecientes a 563 hogares de la modalidad de canasta básica indígena - Cabildos que cuentan con educación nutricional. 611 mujeres y 374 hombres.</t>
  </si>
  <si>
    <t>En el 4to trimestre de la vigencia 2021 se mantuvo la contratación de cuatro (4) personas indígenas en la Dirección Territorial, así:
Una profesional indígena en el proyecto 7749 contrato 4662 - 2021, fecha de inicio 15/04/21, plazo de 10  meses, fecha fin 14/02/22, por valor total de $45.630.000. 
Un profesional indígena en el proyecto 7735, contrato 7104-2021, fecha inicio 01/06/21, plazo de 9 meses, valor total 47.907.360.
Una agente etnocomunitaria indígena proyecto 7768, contrato 4830-2021, fecha inicio 19/04/21, fecha fin 18/02/2022 plazo 9 meses, valor total 16.450.000
Un agente comunitario indígena proyecto 7768, contrato 3928-2021, fecha inicio 8/04/21, fecha fin 07/02/2022 plazo 9 meses, valor total 16.450.000
NOTAS: 1). Frente a la ejecución presupuestal del contrato 4662-2021 en la vigencia 2021 se ejecutaron 34.374.600, quedando por ejecutar 11.255.400, correspondientes a los honorarios de diciembre 2021, enero 2022 y 14 días de febrero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</si>
</sst>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dd/mm/yyyy;@"/>
    <numFmt numFmtId="166" formatCode="d/m/yyyy"/>
    <numFmt numFmtId="167" formatCode="_-* #,##0_-;\-* #,##0_-;_-* &quot;-&quot;??_-;_-@_-"/>
    <numFmt numFmtId="168" formatCode="0.0%"/>
    <numFmt numFmtId="169" formatCode="_-&quot;$&quot;\ * #,##0_-;\-&quot;$&quot;\ * #,##0_-;_-&quot;$&quot;\ * &quot;-&quot;??_-;_-@_-"/>
    <numFmt numFmtId="170" formatCode="_-&quot;$&quot;\ * #,##0.00_-;\-&quot;$&quot;\ * #,##0.00_-;_-&quot;$&quot;\ * &quot;-&quot;??_-;_-@"/>
    <numFmt numFmtId="171" formatCode="[$$-240A]\ #,##0.00"/>
    <numFmt numFmtId="172" formatCode="_-&quot;$&quot;\ * #,##0.0_-;\-&quot;$&quot;\ * #,##0.0_-;_-&quot;$&quot;\ * &quot;-&quot;??_-;_-@_-"/>
    <numFmt numFmtId="173" formatCode="#,##0_ ;\-#,##0\ "/>
  </numFmts>
  <fonts count="38" x14ac:knownFonts="1">
    <font>
      <sz val="11"/>
      <color theme="1"/>
      <name val="Arial"/>
    </font>
    <font>
      <sz val="11"/>
      <color theme="1"/>
      <name val="Calibri"/>
      <family val="2"/>
      <scheme val="minor"/>
    </font>
    <font>
      <sz val="11"/>
      <color theme="1"/>
      <name val="Calibri"/>
      <family val="2"/>
      <scheme val="minor"/>
    </font>
    <font>
      <sz val="11"/>
      <name val="Arial"/>
      <family val="2"/>
    </font>
    <font>
      <sz val="10"/>
      <name val="Arial"/>
      <family val="2"/>
    </font>
    <font>
      <b/>
      <sz val="11"/>
      <name val="Arial Narrow"/>
      <family val="2"/>
    </font>
    <font>
      <b/>
      <sz val="12"/>
      <name val="Arial Narrow"/>
      <family val="2"/>
    </font>
    <font>
      <sz val="12"/>
      <color theme="1"/>
      <name val="Arial Narrow"/>
      <family val="2"/>
    </font>
    <font>
      <b/>
      <sz val="14"/>
      <name val="Arial Narrow"/>
      <family val="2"/>
    </font>
    <font>
      <sz val="12"/>
      <name val="Arial Narrow"/>
      <family val="2"/>
    </font>
    <font>
      <sz val="11"/>
      <name val="Arial Narrow"/>
      <family val="2"/>
    </font>
    <font>
      <i/>
      <sz val="12"/>
      <name val="Arial Narrow"/>
      <family val="2"/>
    </font>
    <font>
      <i/>
      <sz val="11"/>
      <name val="Arial Narrow"/>
      <family val="2"/>
    </font>
    <font>
      <sz val="11"/>
      <color theme="1"/>
      <name val="Arial"/>
      <family val="2"/>
    </font>
    <font>
      <b/>
      <sz val="12"/>
      <color theme="1"/>
      <name val="Arial Narrow"/>
      <family val="2"/>
    </font>
    <font>
      <b/>
      <sz val="11"/>
      <color theme="1"/>
      <name val="Calibri"/>
      <family val="2"/>
      <scheme val="minor"/>
    </font>
    <font>
      <sz val="11"/>
      <color rgb="FF000000"/>
      <name val="Arial"/>
      <family val="2"/>
    </font>
    <font>
      <sz val="11"/>
      <color rgb="FFFF0000"/>
      <name val="Arial"/>
      <family val="2"/>
    </font>
    <font>
      <sz val="11"/>
      <color theme="1"/>
      <name val="Arial"/>
      <family val="2"/>
    </font>
    <font>
      <u/>
      <sz val="11"/>
      <color theme="10"/>
      <name val="Arial"/>
      <family val="2"/>
    </font>
    <font>
      <b/>
      <sz val="9"/>
      <color indexed="81"/>
      <name val="Tahoma"/>
      <family val="2"/>
    </font>
    <font>
      <sz val="9"/>
      <color indexed="81"/>
      <name val="Tahoma"/>
      <family val="2"/>
    </font>
    <font>
      <sz val="12"/>
      <color theme="1"/>
      <name val="Arial"/>
      <family val="2"/>
    </font>
    <font>
      <sz val="12"/>
      <name val="Arial"/>
      <family val="2"/>
    </font>
    <font>
      <sz val="12"/>
      <color rgb="FF000000"/>
      <name val="Arial"/>
      <family val="2"/>
    </font>
    <font>
      <sz val="10"/>
      <color theme="1"/>
      <name val="Arial"/>
      <family val="2"/>
    </font>
    <font>
      <b/>
      <sz val="11"/>
      <name val="Arial"/>
      <family val="2"/>
    </font>
    <font>
      <sz val="10"/>
      <name val="Arial"/>
      <family val="2"/>
      <charset val="1"/>
    </font>
    <font>
      <b/>
      <sz val="11"/>
      <color theme="1"/>
      <name val="Arial"/>
      <family val="2"/>
    </font>
    <font>
      <sz val="11"/>
      <color theme="0"/>
      <name val="Arial"/>
      <family val="2"/>
    </font>
    <font>
      <b/>
      <sz val="11"/>
      <color rgb="FF000000"/>
      <name val="Arial"/>
      <family val="2"/>
    </font>
    <font>
      <u/>
      <sz val="11"/>
      <name val="Arial"/>
      <family val="2"/>
    </font>
    <font>
      <u/>
      <sz val="11"/>
      <color theme="1"/>
      <name val="Arial"/>
      <family val="2"/>
    </font>
    <font>
      <i/>
      <sz val="11"/>
      <color theme="1"/>
      <name val="Arial"/>
      <family val="2"/>
    </font>
    <font>
      <sz val="11"/>
      <color rgb="FF444444"/>
      <name val="Arial"/>
      <family val="2"/>
    </font>
    <font>
      <b/>
      <sz val="11"/>
      <color rgb="FFFF0000"/>
      <name val="Arial"/>
      <family val="2"/>
    </font>
    <font>
      <sz val="12"/>
      <name val="Arial"/>
      <family val="2"/>
      <charset val="1"/>
    </font>
    <font>
      <sz val="12"/>
      <color rgb="FF000000"/>
      <name val="Arial"/>
      <family val="2"/>
      <charset val="1"/>
    </font>
  </fonts>
  <fills count="32">
    <fill>
      <patternFill patternType="none"/>
    </fill>
    <fill>
      <patternFill patternType="gray125"/>
    </fill>
    <fill>
      <patternFill patternType="solid">
        <fgColor theme="7" tint="0.39997558519241921"/>
        <bgColor rgb="FF00CCFF"/>
      </patternFill>
    </fill>
    <fill>
      <patternFill patternType="solid">
        <fgColor theme="7" tint="0.39997558519241921"/>
        <bgColor rgb="FF99CCFF"/>
      </patternFill>
    </fill>
    <fill>
      <patternFill patternType="solid">
        <fgColor theme="7" tint="0.39997558519241921"/>
        <bgColor indexed="64"/>
      </patternFill>
    </fill>
    <fill>
      <patternFill patternType="solid">
        <fgColor theme="0"/>
        <bgColor indexed="64"/>
      </patternFill>
    </fill>
    <fill>
      <patternFill patternType="solid">
        <fgColor theme="2" tint="-0.249977111117893"/>
        <bgColor indexed="64"/>
      </patternFill>
    </fill>
    <fill>
      <patternFill patternType="solid">
        <fgColor theme="7" tint="0.59999389629810485"/>
        <bgColor rgb="FF99CCFF"/>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2" tint="-0.34998626667073579"/>
        <bgColor indexed="64"/>
      </patternFill>
    </fill>
    <fill>
      <patternFill patternType="solid">
        <fgColor rgb="FFFFFFFF"/>
        <bgColor rgb="FF000000"/>
      </patternFill>
    </fill>
    <fill>
      <patternFill patternType="solid">
        <fgColor theme="0"/>
        <bgColor rgb="FF000000"/>
      </patternFill>
    </fill>
    <fill>
      <patternFill patternType="solid">
        <fgColor rgb="FFFFFFFF"/>
        <bgColor rgb="FFFFFFFF"/>
      </patternFill>
    </fill>
    <fill>
      <patternFill patternType="solid">
        <fgColor theme="0"/>
        <bgColor theme="0"/>
      </patternFill>
    </fill>
    <fill>
      <patternFill patternType="solid">
        <fgColor rgb="FFE7E6E6"/>
        <bgColor rgb="FFE7E6E6"/>
      </patternFill>
    </fill>
    <fill>
      <patternFill patternType="solid">
        <fgColor rgb="FFFFFFFF"/>
        <bgColor indexed="64"/>
      </patternFill>
    </fill>
    <fill>
      <patternFill patternType="solid">
        <fgColor rgb="FFEDEDED"/>
        <bgColor rgb="FF000000"/>
      </patternFill>
    </fill>
    <fill>
      <patternFill patternType="solid">
        <fgColor rgb="FF00B0F0"/>
        <bgColor indexed="64"/>
      </patternFill>
    </fill>
    <fill>
      <patternFill patternType="solid">
        <fgColor theme="4" tint="0.79998168889431442"/>
        <bgColor indexed="64"/>
      </patternFill>
    </fill>
    <fill>
      <patternFill patternType="solid">
        <fgColor theme="7" tint="-0.249977111117893"/>
        <bgColor indexed="64"/>
      </patternFill>
    </fill>
    <fill>
      <patternFill patternType="solid">
        <fgColor theme="2" tint="-0.14999847407452621"/>
        <bgColor indexed="64"/>
      </patternFill>
    </fill>
    <fill>
      <patternFill patternType="solid">
        <fgColor rgb="FFFFFFCC"/>
        <bgColor indexed="64"/>
      </patternFill>
    </fill>
  </fills>
  <borders count="43">
    <border>
      <left/>
      <right/>
      <top/>
      <bottom/>
      <diagonal/>
    </border>
    <border>
      <left/>
      <right/>
      <top/>
      <bottom/>
      <diagonal/>
    </border>
    <border>
      <left style="thin">
        <color auto="1"/>
      </left>
      <right style="thin">
        <color auto="1"/>
      </right>
      <top style="thin">
        <color auto="1"/>
      </top>
      <bottom style="thin">
        <color auto="1"/>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thin">
        <color indexed="64"/>
      </top>
      <bottom/>
      <diagonal/>
    </border>
    <border>
      <left/>
      <right/>
      <top style="thin">
        <color indexed="64"/>
      </top>
      <bottom/>
      <diagonal/>
    </border>
    <border>
      <left style="double">
        <color indexed="64"/>
      </left>
      <right style="double">
        <color auto="1"/>
      </right>
      <top/>
      <bottom/>
      <diagonal/>
    </border>
    <border>
      <left/>
      <right style="double">
        <color auto="1"/>
      </right>
      <top/>
      <bottom/>
      <diagonal/>
    </border>
    <border>
      <left style="thin">
        <color indexed="64"/>
      </left>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indexed="64"/>
      </right>
      <top style="thin">
        <color rgb="FF000000"/>
      </top>
      <bottom style="thin">
        <color auto="1"/>
      </bottom>
      <diagonal/>
    </border>
    <border>
      <left style="thin">
        <color rgb="FF000000"/>
      </left>
      <right style="thin">
        <color rgb="FF000000"/>
      </right>
      <top/>
      <bottom/>
      <diagonal/>
    </border>
    <border>
      <left/>
      <right/>
      <top style="medium">
        <color rgb="FF000000"/>
      </top>
      <bottom style="medium">
        <color rgb="FF000000"/>
      </bottom>
      <diagonal/>
    </border>
    <border>
      <left style="thin">
        <color rgb="FF000000"/>
      </left>
      <right/>
      <top style="thin">
        <color rgb="FF000000"/>
      </top>
      <bottom/>
      <diagonal/>
    </border>
    <border>
      <left/>
      <right style="thin">
        <color auto="1"/>
      </right>
      <top/>
      <bottom/>
      <diagonal/>
    </border>
    <border>
      <left/>
      <right style="thin">
        <color auto="1"/>
      </right>
      <top/>
      <bottom style="thin">
        <color auto="1"/>
      </bottom>
      <diagonal/>
    </border>
  </borders>
  <cellStyleXfs count="39">
    <xf numFmtId="0" fontId="0" fillId="0" borderId="0"/>
    <xf numFmtId="0" fontId="4" fillId="0" borderId="1"/>
    <xf numFmtId="9" fontId="13" fillId="0" borderId="0" applyFont="0" applyFill="0" applyBorder="0" applyAlignment="0" applyProtection="0"/>
    <xf numFmtId="0" fontId="13" fillId="0" borderId="1"/>
    <xf numFmtId="0" fontId="18" fillId="0" borderId="1"/>
    <xf numFmtId="9" fontId="13" fillId="0" borderId="1" applyFont="0" applyFill="0" applyBorder="0" applyAlignment="0" applyProtection="0"/>
    <xf numFmtId="43" fontId="13" fillId="0" borderId="1" applyFont="0" applyFill="0" applyBorder="0" applyAlignment="0" applyProtection="0"/>
    <xf numFmtId="0" fontId="13" fillId="0" borderId="1"/>
    <xf numFmtId="0" fontId="13" fillId="0" borderId="1"/>
    <xf numFmtId="9" fontId="13" fillId="0" borderId="1" applyFont="0" applyFill="0" applyBorder="0" applyAlignment="0" applyProtection="0"/>
    <xf numFmtId="0" fontId="19" fillId="0" borderId="1" applyNumberFormat="0" applyFill="0" applyBorder="0" applyAlignment="0" applyProtection="0"/>
    <xf numFmtId="42" fontId="13" fillId="0" borderId="1" applyFont="0" applyFill="0" applyBorder="0" applyAlignment="0" applyProtection="0"/>
    <xf numFmtId="44" fontId="13" fillId="0" borderId="1" applyFont="0" applyFill="0" applyBorder="0" applyAlignment="0" applyProtection="0"/>
    <xf numFmtId="0" fontId="2" fillId="0" borderId="1"/>
    <xf numFmtId="0" fontId="2" fillId="0" borderId="1"/>
    <xf numFmtId="0" fontId="13" fillId="0" borderId="1"/>
    <xf numFmtId="41" fontId="13" fillId="0" borderId="1" applyFont="0" applyFill="0" applyBorder="0" applyAlignment="0" applyProtection="0"/>
    <xf numFmtId="0" fontId="19" fillId="0" borderId="1" applyNumberFormat="0" applyFill="0" applyBorder="0" applyAlignment="0" applyProtection="0"/>
    <xf numFmtId="0" fontId="13" fillId="0" borderId="1"/>
    <xf numFmtId="0" fontId="13" fillId="0" borderId="1"/>
    <xf numFmtId="0" fontId="2" fillId="0" borderId="1"/>
    <xf numFmtId="0" fontId="18" fillId="0" borderId="1"/>
    <xf numFmtId="43" fontId="13" fillId="0" borderId="1" applyFont="0" applyFill="0" applyBorder="0" applyAlignment="0" applyProtection="0"/>
    <xf numFmtId="44" fontId="18" fillId="0" borderId="0" applyFont="0" applyFill="0" applyBorder="0" applyAlignment="0" applyProtection="0"/>
    <xf numFmtId="0" fontId="19" fillId="0" borderId="1" applyNumberFormat="0" applyFill="0" applyBorder="0" applyAlignment="0" applyProtection="0"/>
    <xf numFmtId="44" fontId="1" fillId="0" borderId="1" applyFont="0" applyFill="0" applyBorder="0" applyAlignment="0" applyProtection="0"/>
    <xf numFmtId="9" fontId="13" fillId="0" borderId="1" applyFont="0" applyFill="0" applyBorder="0" applyAlignment="0" applyProtection="0"/>
    <xf numFmtId="0" fontId="18" fillId="0" borderId="1"/>
    <xf numFmtId="0" fontId="13" fillId="0" borderId="1"/>
    <xf numFmtId="43" fontId="13" fillId="0" borderId="1" applyFont="0" applyFill="0" applyBorder="0" applyAlignment="0" applyProtection="0"/>
    <xf numFmtId="42" fontId="13" fillId="0" borderId="1" applyFont="0" applyFill="0" applyBorder="0" applyAlignment="0" applyProtection="0"/>
    <xf numFmtId="44" fontId="13" fillId="0" borderId="1" applyFont="0" applyFill="0" applyBorder="0" applyAlignment="0" applyProtection="0"/>
    <xf numFmtId="0" fontId="1" fillId="0" borderId="1"/>
    <xf numFmtId="0" fontId="1" fillId="0" borderId="1"/>
    <xf numFmtId="41" fontId="13" fillId="0" borderId="1" applyFont="0" applyFill="0" applyBorder="0" applyAlignment="0" applyProtection="0"/>
    <xf numFmtId="0" fontId="1" fillId="0" borderId="1"/>
    <xf numFmtId="0" fontId="13" fillId="0" borderId="1"/>
    <xf numFmtId="43" fontId="13" fillId="0" borderId="1" applyFont="0" applyFill="0" applyBorder="0" applyAlignment="0" applyProtection="0"/>
    <xf numFmtId="44" fontId="13" fillId="0" borderId="1" applyFont="0" applyFill="0" applyBorder="0" applyAlignment="0" applyProtection="0"/>
  </cellStyleXfs>
  <cellXfs count="774">
    <xf numFmtId="0" fontId="0" fillId="0" borderId="0" xfId="0"/>
    <xf numFmtId="0" fontId="7" fillId="0" borderId="0" xfId="0" applyFont="1"/>
    <xf numFmtId="0" fontId="9" fillId="0" borderId="4" xfId="1" applyFont="1" applyBorder="1" applyAlignment="1">
      <alignment vertical="center" wrapText="1"/>
    </xf>
    <xf numFmtId="0" fontId="6" fillId="0" borderId="6" xfId="1" applyFont="1" applyBorder="1" applyAlignment="1">
      <alignment vertical="center" wrapText="1"/>
    </xf>
    <xf numFmtId="0" fontId="9" fillId="0" borderId="6" xfId="1" applyFont="1" applyBorder="1" applyAlignment="1">
      <alignment vertical="center" wrapText="1"/>
    </xf>
    <xf numFmtId="0" fontId="9" fillId="0" borderId="6" xfId="1" applyFont="1" applyBorder="1" applyAlignment="1">
      <alignment vertical="top" wrapText="1"/>
    </xf>
    <xf numFmtId="0" fontId="6" fillId="4" borderId="20" xfId="1" applyFont="1" applyFill="1" applyBorder="1" applyAlignment="1">
      <alignment horizontal="center" vertical="center"/>
    </xf>
    <xf numFmtId="0" fontId="6" fillId="4" borderId="21" xfId="1" applyFont="1" applyFill="1" applyBorder="1" applyAlignment="1">
      <alignment horizontal="center" vertical="center"/>
    </xf>
    <xf numFmtId="0" fontId="9" fillId="0" borderId="0" xfId="0" applyFont="1"/>
    <xf numFmtId="0" fontId="7" fillId="0" borderId="2" xfId="0" applyFont="1" applyBorder="1" applyAlignment="1">
      <alignment vertical="center" wrapText="1"/>
    </xf>
    <xf numFmtId="0" fontId="15" fillId="12" borderId="2" xfId="0" applyFont="1" applyFill="1" applyBorder="1" applyAlignment="1">
      <alignment horizontal="center" vertical="center" wrapText="1"/>
    </xf>
    <xf numFmtId="0" fontId="15" fillId="13" borderId="2"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14" borderId="2" xfId="0" applyFont="1" applyFill="1" applyBorder="1" applyAlignment="1">
      <alignment horizontal="center" vertical="center"/>
    </xf>
    <xf numFmtId="0" fontId="15" fillId="15" borderId="2" xfId="0" applyFont="1" applyFill="1" applyBorder="1" applyAlignment="1">
      <alignment horizontal="center" vertical="center"/>
    </xf>
    <xf numFmtId="0" fontId="15" fillId="16" borderId="2" xfId="0" applyFont="1" applyFill="1" applyBorder="1" applyAlignment="1">
      <alignment horizontal="center" vertical="center"/>
    </xf>
    <xf numFmtId="0" fontId="15" fillId="10" borderId="2" xfId="0" applyFont="1" applyFill="1" applyBorder="1" applyAlignment="1">
      <alignment horizontal="center"/>
    </xf>
    <xf numFmtId="0" fontId="15" fillId="11" borderId="2" xfId="0" applyFont="1" applyFill="1" applyBorder="1" applyAlignment="1">
      <alignment horizontal="center"/>
    </xf>
    <xf numFmtId="0" fontId="15" fillId="14" borderId="2" xfId="0" applyFont="1" applyFill="1" applyBorder="1" applyAlignment="1">
      <alignment horizontal="center"/>
    </xf>
    <xf numFmtId="0" fontId="15" fillId="15" borderId="2" xfId="0" applyFont="1" applyFill="1" applyBorder="1" applyAlignment="1">
      <alignment horizontal="center"/>
    </xf>
    <xf numFmtId="0" fontId="15" fillId="16" borderId="2" xfId="0" applyFont="1" applyFill="1" applyBorder="1" applyAlignment="1">
      <alignment horizontal="center"/>
    </xf>
    <xf numFmtId="0" fontId="0" fillId="5" borderId="2" xfId="0" applyFill="1" applyBorder="1"/>
    <xf numFmtId="0" fontId="0" fillId="5" borderId="0" xfId="0" applyFill="1"/>
    <xf numFmtId="0" fontId="0" fillId="0" borderId="0" xfId="0" applyAlignment="1">
      <alignment wrapText="1"/>
    </xf>
    <xf numFmtId="0" fontId="15" fillId="8" borderId="2" xfId="0" applyFont="1" applyFill="1" applyBorder="1" applyAlignment="1">
      <alignment vertical="center" wrapText="1"/>
    </xf>
    <xf numFmtId="0" fontId="0" fillId="5" borderId="2" xfId="0" applyFill="1" applyBorder="1" applyAlignment="1">
      <alignment vertical="center"/>
    </xf>
    <xf numFmtId="0" fontId="15" fillId="9" borderId="2" xfId="0" applyFont="1" applyFill="1" applyBorder="1" applyAlignment="1">
      <alignment vertical="center" wrapText="1"/>
    </xf>
    <xf numFmtId="0" fontId="13" fillId="12" borderId="2" xfId="0" applyFont="1" applyFill="1" applyBorder="1"/>
    <xf numFmtId="0" fontId="13" fillId="17" borderId="2" xfId="0" applyFont="1" applyFill="1" applyBorder="1"/>
    <xf numFmtId="0" fontId="0" fillId="5" borderId="2" xfId="0" applyFill="1" applyBorder="1" applyAlignment="1">
      <alignment wrapText="1"/>
    </xf>
    <xf numFmtId="0" fontId="0" fillId="0" borderId="0" xfId="0" applyAlignment="1">
      <alignment horizontal="center" vertical="center"/>
    </xf>
    <xf numFmtId="0" fontId="0" fillId="5" borderId="2" xfId="0" applyFill="1" applyBorder="1" applyAlignment="1">
      <alignment horizontal="center" vertical="center"/>
    </xf>
    <xf numFmtId="0" fontId="0" fillId="5" borderId="2" xfId="0" applyFill="1" applyBorder="1" applyAlignment="1">
      <alignment vertical="center" wrapText="1"/>
    </xf>
    <xf numFmtId="0" fontId="0" fillId="5" borderId="2" xfId="0" applyFill="1" applyBorder="1" applyAlignment="1">
      <alignment horizontal="center" vertical="center" wrapText="1"/>
    </xf>
    <xf numFmtId="0" fontId="0" fillId="0" borderId="0" xfId="0" applyAlignment="1">
      <alignment vertical="center"/>
    </xf>
    <xf numFmtId="0" fontId="23" fillId="0" borderId="2" xfId="0" applyFont="1" applyBorder="1" applyAlignment="1" applyProtection="1">
      <alignment horizontal="left" vertical="center" wrapText="1"/>
      <protection locked="0"/>
    </xf>
    <xf numFmtId="0" fontId="23" fillId="0" borderId="2" xfId="0" applyFont="1" applyBorder="1" applyAlignment="1" applyProtection="1">
      <alignment horizontal="center" vertical="center"/>
      <protection locked="0"/>
    </xf>
    <xf numFmtId="0" fontId="23" fillId="25" borderId="2" xfId="0" applyFont="1" applyFill="1" applyBorder="1" applyAlignment="1" applyProtection="1">
      <alignment horizontal="center" vertical="center" wrapText="1"/>
      <protection locked="0"/>
    </xf>
    <xf numFmtId="0" fontId="13" fillId="0" borderId="0" xfId="0" applyFont="1" applyAlignment="1">
      <alignment horizontal="left" vertical="top"/>
    </xf>
    <xf numFmtId="0" fontId="0" fillId="5" borderId="2" xfId="0" applyFill="1" applyBorder="1" applyAlignment="1">
      <alignment horizontal="left" vertical="center"/>
    </xf>
    <xf numFmtId="164" fontId="13" fillId="25" borderId="2" xfId="0" applyNumberFormat="1" applyFont="1" applyFill="1" applyBorder="1" applyAlignment="1" applyProtection="1">
      <alignment horizontal="left" vertical="top"/>
      <protection locked="0"/>
    </xf>
    <xf numFmtId="0" fontId="3" fillId="25" borderId="2" xfId="0" applyFont="1" applyFill="1" applyBorder="1" applyAlignment="1" applyProtection="1">
      <alignment horizontal="left" vertical="top" wrapText="1"/>
      <protection locked="0"/>
    </xf>
    <xf numFmtId="0" fontId="28" fillId="5" borderId="1" xfId="0" applyFont="1" applyFill="1" applyBorder="1" applyAlignment="1" applyProtection="1">
      <alignment horizontal="left" vertical="top"/>
      <protection locked="0"/>
    </xf>
    <xf numFmtId="44" fontId="28" fillId="5" borderId="0" xfId="23" applyFont="1" applyFill="1" applyAlignment="1" applyProtection="1">
      <alignment horizontal="left" vertical="top"/>
      <protection locked="0"/>
    </xf>
    <xf numFmtId="0" fontId="28" fillId="5" borderId="0" xfId="0" applyFont="1" applyFill="1" applyAlignment="1" applyProtection="1">
      <alignment horizontal="left" vertical="top"/>
      <protection locked="0"/>
    </xf>
    <xf numFmtId="44" fontId="26" fillId="5" borderId="0" xfId="23" applyFont="1" applyFill="1" applyAlignment="1" applyProtection="1">
      <alignment horizontal="left" vertical="top"/>
      <protection locked="0"/>
    </xf>
    <xf numFmtId="9" fontId="28" fillId="5" borderId="0" xfId="2" applyFont="1" applyFill="1" applyAlignment="1" applyProtection="1">
      <alignment horizontal="left" vertical="top"/>
      <protection locked="0"/>
    </xf>
    <xf numFmtId="0" fontId="28" fillId="0" borderId="0" xfId="0" applyFont="1" applyAlignment="1" applyProtection="1">
      <alignment horizontal="left" vertical="top"/>
      <protection locked="0"/>
    </xf>
    <xf numFmtId="0" fontId="28" fillId="6" borderId="2" xfId="0" applyFont="1" applyFill="1" applyBorder="1" applyAlignment="1" applyProtection="1">
      <alignment horizontal="left" vertical="top" wrapText="1"/>
      <protection locked="0"/>
    </xf>
    <xf numFmtId="0" fontId="13" fillId="5" borderId="1" xfId="0" applyFont="1" applyFill="1" applyBorder="1" applyAlignment="1" applyProtection="1">
      <alignment horizontal="left" vertical="top"/>
      <protection locked="0"/>
    </xf>
    <xf numFmtId="44" fontId="13" fillId="5" borderId="0" xfId="23" applyFont="1" applyFill="1" applyAlignment="1" applyProtection="1">
      <alignment horizontal="left" vertical="top"/>
      <protection locked="0"/>
    </xf>
    <xf numFmtId="0" fontId="13" fillId="5" borderId="0" xfId="0" applyFont="1" applyFill="1" applyAlignment="1" applyProtection="1">
      <alignment horizontal="left" vertical="top"/>
      <protection locked="0"/>
    </xf>
    <xf numFmtId="44" fontId="3" fillId="5" borderId="0" xfId="23" applyFont="1" applyFill="1" applyAlignment="1" applyProtection="1">
      <alignment horizontal="left" vertical="top"/>
      <protection locked="0"/>
    </xf>
    <xf numFmtId="9" fontId="13" fillId="5" borderId="0" xfId="2" applyFont="1" applyFill="1" applyAlignment="1" applyProtection="1">
      <alignment horizontal="left" vertical="top"/>
      <protection locked="0"/>
    </xf>
    <xf numFmtId="0" fontId="13" fillId="0" borderId="0" xfId="0" applyFont="1" applyAlignment="1" applyProtection="1">
      <alignment horizontal="left" vertical="top"/>
      <protection locked="0"/>
    </xf>
    <xf numFmtId="0" fontId="28" fillId="18" borderId="2" xfId="0" applyFont="1" applyFill="1" applyBorder="1" applyAlignment="1" applyProtection="1">
      <alignment horizontal="left" vertical="top" wrapText="1"/>
      <protection locked="0"/>
    </xf>
    <xf numFmtId="44" fontId="29" fillId="5" borderId="0" xfId="23" applyFont="1" applyFill="1" applyAlignment="1" applyProtection="1">
      <alignment horizontal="left" vertical="top"/>
      <protection locked="0"/>
    </xf>
    <xf numFmtId="0" fontId="29" fillId="5" borderId="0" xfId="0" applyFont="1" applyFill="1" applyAlignment="1" applyProtection="1">
      <alignment horizontal="left" vertical="top"/>
      <protection locked="0"/>
    </xf>
    <xf numFmtId="9" fontId="29" fillId="5" borderId="0" xfId="2" applyFont="1" applyFill="1" applyAlignment="1" applyProtection="1">
      <alignment horizontal="left" vertical="top"/>
      <protection locked="0"/>
    </xf>
    <xf numFmtId="0" fontId="28" fillId="5" borderId="11" xfId="0" applyFont="1" applyFill="1" applyBorder="1" applyAlignment="1" applyProtection="1">
      <alignment horizontal="left" vertical="top"/>
      <protection locked="0"/>
    </xf>
    <xf numFmtId="0" fontId="13" fillId="5" borderId="11" xfId="0" applyFont="1" applyFill="1" applyBorder="1" applyAlignment="1" applyProtection="1">
      <alignment horizontal="left" vertical="top"/>
      <protection locked="0"/>
    </xf>
    <xf numFmtId="0" fontId="29" fillId="5" borderId="1" xfId="0" applyFont="1" applyFill="1" applyBorder="1" applyAlignment="1" applyProtection="1">
      <alignment horizontal="left" vertical="top"/>
      <protection locked="0"/>
    </xf>
    <xf numFmtId="9" fontId="29" fillId="5" borderId="1" xfId="2" applyFont="1" applyFill="1" applyBorder="1" applyAlignment="1" applyProtection="1">
      <alignment horizontal="left" vertical="top"/>
      <protection locked="0"/>
    </xf>
    <xf numFmtId="0" fontId="13" fillId="0" borderId="1" xfId="0" applyFont="1" applyBorder="1" applyAlignment="1" applyProtection="1">
      <alignment horizontal="left" vertical="top"/>
      <protection locked="0"/>
    </xf>
    <xf numFmtId="0" fontId="26" fillId="4" borderId="11" xfId="1" applyFont="1" applyFill="1" applyBorder="1" applyAlignment="1" applyProtection="1">
      <alignment horizontal="left" vertical="top"/>
      <protection locked="0"/>
    </xf>
    <xf numFmtId="0" fontId="26" fillId="4" borderId="11" xfId="1" applyFont="1" applyFill="1" applyBorder="1" applyAlignment="1" applyProtection="1">
      <alignment horizontal="left" vertical="top" wrapText="1"/>
      <protection locked="0"/>
    </xf>
    <xf numFmtId="0" fontId="26" fillId="9" borderId="2" xfId="0" applyFont="1" applyFill="1" applyBorder="1" applyAlignment="1" applyProtection="1">
      <alignment horizontal="left" vertical="top" wrapText="1"/>
      <protection locked="0"/>
    </xf>
    <xf numFmtId="44" fontId="26" fillId="9" borderId="2" xfId="23" applyFont="1" applyFill="1" applyBorder="1" applyAlignment="1" applyProtection="1">
      <alignment horizontal="left" vertical="top" wrapText="1"/>
      <protection locked="0"/>
    </xf>
    <xf numFmtId="0" fontId="26" fillId="11" borderId="2" xfId="0" applyFont="1" applyFill="1" applyBorder="1" applyAlignment="1" applyProtection="1">
      <alignment horizontal="left" vertical="top" wrapText="1"/>
      <protection locked="0"/>
    </xf>
    <xf numFmtId="44" fontId="26" fillId="11" borderId="2" xfId="23" applyFont="1" applyFill="1" applyBorder="1" applyAlignment="1" applyProtection="1">
      <alignment horizontal="left" vertical="top" wrapText="1"/>
    </xf>
    <xf numFmtId="0" fontId="26" fillId="4" borderId="15" xfId="1" applyFont="1" applyFill="1" applyBorder="1" applyAlignment="1" applyProtection="1">
      <alignment horizontal="left" vertical="top"/>
      <protection locked="0"/>
    </xf>
    <xf numFmtId="0" fontId="26" fillId="4" borderId="15" xfId="1" applyFont="1" applyFill="1" applyBorder="1" applyAlignment="1" applyProtection="1">
      <alignment horizontal="left" vertical="top" wrapText="1"/>
      <protection locked="0"/>
    </xf>
    <xf numFmtId="0" fontId="3" fillId="5" borderId="2" xfId="15" applyFont="1" applyFill="1" applyBorder="1" applyAlignment="1" applyProtection="1">
      <alignment horizontal="left" vertical="top"/>
      <protection locked="0"/>
    </xf>
    <xf numFmtId="0" fontId="3" fillId="5" borderId="14" xfId="15" applyFont="1" applyFill="1" applyBorder="1" applyAlignment="1" applyProtection="1">
      <alignment horizontal="left" vertical="top" wrapText="1"/>
      <protection locked="0"/>
    </xf>
    <xf numFmtId="0" fontId="3" fillId="5" borderId="2" xfId="15" applyFont="1" applyFill="1" applyBorder="1" applyAlignment="1" applyProtection="1">
      <alignment horizontal="left" vertical="top" wrapText="1"/>
      <protection locked="0"/>
    </xf>
    <xf numFmtId="0" fontId="3" fillId="5" borderId="2" xfId="15" applyFont="1" applyFill="1" applyBorder="1" applyAlignment="1">
      <alignment horizontal="left" vertical="top" wrapText="1"/>
    </xf>
    <xf numFmtId="0" fontId="13" fillId="5" borderId="2" xfId="15" applyFill="1" applyBorder="1" applyAlignment="1">
      <alignment horizontal="left" vertical="top" wrapText="1"/>
    </xf>
    <xf numFmtId="165" fontId="3" fillId="5" borderId="2" xfId="15" applyNumberFormat="1" applyFont="1" applyFill="1" applyBorder="1" applyAlignment="1">
      <alignment horizontal="left" vertical="top" wrapText="1"/>
    </xf>
    <xf numFmtId="9" fontId="3" fillId="5" borderId="2" xfId="9" applyFont="1" applyFill="1" applyBorder="1" applyAlignment="1">
      <alignment horizontal="left" vertical="top" wrapText="1"/>
    </xf>
    <xf numFmtId="44" fontId="13" fillId="5" borderId="2" xfId="23" applyFont="1" applyFill="1" applyBorder="1" applyAlignment="1">
      <alignment horizontal="left" vertical="top" wrapText="1"/>
    </xf>
    <xf numFmtId="44" fontId="3" fillId="5" borderId="22" xfId="23" applyFont="1" applyFill="1" applyBorder="1" applyAlignment="1">
      <alignment horizontal="left" vertical="top"/>
    </xf>
    <xf numFmtId="44" fontId="3" fillId="5" borderId="2" xfId="23" applyFont="1" applyFill="1" applyBorder="1" applyAlignment="1" applyProtection="1">
      <alignment horizontal="left" vertical="top"/>
      <protection locked="0"/>
    </xf>
    <xf numFmtId="9" fontId="13" fillId="5" borderId="2" xfId="9" applyFont="1" applyFill="1" applyBorder="1" applyAlignment="1" applyProtection="1">
      <alignment horizontal="left" vertical="top"/>
    </xf>
    <xf numFmtId="9" fontId="13" fillId="5" borderId="2" xfId="9" applyFont="1" applyFill="1" applyBorder="1" applyAlignment="1" applyProtection="1">
      <alignment horizontal="left" vertical="top"/>
      <protection locked="0"/>
    </xf>
    <xf numFmtId="9" fontId="3" fillId="5" borderId="2" xfId="9" applyFont="1" applyFill="1" applyBorder="1" applyAlignment="1" applyProtection="1">
      <alignment horizontal="left" vertical="top" wrapText="1"/>
    </xf>
    <xf numFmtId="0" fontId="13" fillId="5" borderId="2" xfId="15" applyFill="1" applyBorder="1" applyAlignment="1" applyProtection="1">
      <alignment horizontal="left" vertical="top" wrapText="1"/>
      <protection locked="0"/>
    </xf>
    <xf numFmtId="0" fontId="13" fillId="5" borderId="14" xfId="15" applyFill="1" applyBorder="1" applyAlignment="1" applyProtection="1">
      <alignment horizontal="left" vertical="top" wrapText="1"/>
      <protection locked="0"/>
    </xf>
    <xf numFmtId="44" fontId="13" fillId="5" borderId="23" xfId="23" applyFont="1" applyFill="1" applyBorder="1" applyAlignment="1" applyProtection="1">
      <alignment horizontal="left" vertical="top"/>
      <protection locked="0"/>
    </xf>
    <xf numFmtId="9" fontId="3" fillId="5" borderId="2" xfId="9" applyFont="1" applyFill="1" applyBorder="1" applyAlignment="1" applyProtection="1">
      <alignment horizontal="left" vertical="top" wrapText="1"/>
      <protection locked="0"/>
    </xf>
    <xf numFmtId="0" fontId="3" fillId="5" borderId="24" xfId="15" applyFont="1" applyFill="1" applyBorder="1" applyAlignment="1" applyProtection="1">
      <alignment horizontal="left" vertical="top" wrapText="1"/>
      <protection locked="0"/>
    </xf>
    <xf numFmtId="164" fontId="13" fillId="0" borderId="2" xfId="15" applyNumberFormat="1" applyBorder="1" applyAlignment="1" applyProtection="1">
      <alignment horizontal="left" vertical="top"/>
      <protection locked="0"/>
    </xf>
    <xf numFmtId="9" fontId="13" fillId="0" borderId="2" xfId="9" applyFont="1" applyFill="1" applyBorder="1" applyAlignment="1" applyProtection="1">
      <alignment horizontal="left" vertical="top"/>
    </xf>
    <xf numFmtId="9" fontId="3" fillId="0" borderId="2" xfId="9" applyFont="1" applyFill="1" applyBorder="1" applyAlignment="1" applyProtection="1">
      <alignment horizontal="left" vertical="top" wrapText="1"/>
      <protection locked="0"/>
    </xf>
    <xf numFmtId="9" fontId="3" fillId="0" borderId="2" xfId="9" applyFont="1" applyFill="1" applyBorder="1" applyAlignment="1" applyProtection="1">
      <alignment horizontal="left" vertical="top" wrapText="1"/>
    </xf>
    <xf numFmtId="0" fontId="3" fillId="0" borderId="2" xfId="15" applyFont="1" applyBorder="1" applyAlignment="1" applyProtection="1">
      <alignment horizontal="left" vertical="top" wrapText="1"/>
      <protection locked="0"/>
    </xf>
    <xf numFmtId="6" fontId="16" fillId="0" borderId="2" xfId="0" applyNumberFormat="1" applyFont="1" applyBorder="1" applyAlignment="1">
      <alignment horizontal="left" vertical="top"/>
    </xf>
    <xf numFmtId="9" fontId="16" fillId="0" borderId="13" xfId="0" applyNumberFormat="1" applyFont="1" applyBorder="1" applyAlignment="1">
      <alignment horizontal="left" vertical="top"/>
    </xf>
    <xf numFmtId="9" fontId="3" fillId="0" borderId="13" xfId="0" applyNumberFormat="1" applyFont="1" applyBorder="1" applyAlignment="1">
      <alignment horizontal="left" vertical="top" wrapText="1"/>
    </xf>
    <xf numFmtId="0" fontId="3" fillId="0" borderId="13" xfId="0" applyFont="1" applyBorder="1" applyAlignment="1">
      <alignment horizontal="left" vertical="top" wrapText="1"/>
    </xf>
    <xf numFmtId="9" fontId="3" fillId="0" borderId="2" xfId="9" applyFont="1" applyFill="1" applyBorder="1" applyAlignment="1">
      <alignment horizontal="left" vertical="top" wrapText="1"/>
    </xf>
    <xf numFmtId="0" fontId="3" fillId="0" borderId="2" xfId="0" applyFont="1" applyBorder="1" applyAlignment="1" applyProtection="1">
      <alignment horizontal="left" vertical="top" wrapText="1"/>
      <protection locked="0"/>
    </xf>
    <xf numFmtId="0" fontId="3" fillId="5" borderId="13" xfId="15" applyFont="1" applyFill="1" applyBorder="1" applyAlignment="1">
      <alignment horizontal="left" vertical="top" wrapText="1"/>
    </xf>
    <xf numFmtId="0" fontId="3" fillId="5" borderId="2" xfId="0" applyFont="1" applyFill="1" applyBorder="1" applyAlignment="1" applyProtection="1">
      <alignment horizontal="left" vertical="top" wrapText="1"/>
      <protection locked="0"/>
    </xf>
    <xf numFmtId="3" fontId="13" fillId="5" borderId="2" xfId="15" applyNumberFormat="1" applyFill="1" applyBorder="1" applyAlignment="1">
      <alignment horizontal="left" vertical="top" wrapText="1"/>
    </xf>
    <xf numFmtId="44" fontId="3" fillId="5" borderId="2" xfId="23" applyFont="1" applyFill="1" applyBorder="1" applyAlignment="1">
      <alignment horizontal="left" vertical="top" wrapText="1"/>
    </xf>
    <xf numFmtId="3" fontId="3" fillId="5" borderId="2" xfId="15" applyNumberFormat="1" applyFont="1" applyFill="1" applyBorder="1" applyAlignment="1">
      <alignment horizontal="left" vertical="top" wrapText="1"/>
    </xf>
    <xf numFmtId="0" fontId="13" fillId="5" borderId="2" xfId="15" applyFill="1" applyBorder="1" applyAlignment="1" applyProtection="1">
      <alignment horizontal="left" vertical="top"/>
      <protection locked="0"/>
    </xf>
    <xf numFmtId="2" fontId="13" fillId="5" borderId="2" xfId="9" applyNumberFormat="1" applyFont="1" applyFill="1" applyBorder="1" applyAlignment="1" applyProtection="1">
      <alignment horizontal="left" vertical="top"/>
    </xf>
    <xf numFmtId="0" fontId="16" fillId="0" borderId="9" xfId="0" applyFont="1" applyBorder="1" applyAlignment="1">
      <alignment horizontal="left" vertical="top"/>
    </xf>
    <xf numFmtId="9" fontId="16" fillId="0" borderId="42" xfId="0" applyNumberFormat="1" applyFont="1" applyBorder="1" applyAlignment="1">
      <alignment horizontal="left" vertical="top"/>
    </xf>
    <xf numFmtId="0" fontId="3" fillId="0" borderId="42" xfId="0" applyFont="1" applyBorder="1" applyAlignment="1">
      <alignment horizontal="left" vertical="top" wrapText="1"/>
    </xf>
    <xf numFmtId="9" fontId="3" fillId="0" borderId="42" xfId="0" applyNumberFormat="1" applyFont="1" applyBorder="1" applyAlignment="1">
      <alignment horizontal="left" vertical="top" wrapText="1"/>
    </xf>
    <xf numFmtId="3" fontId="3" fillId="0" borderId="2" xfId="15" applyNumberFormat="1" applyFont="1" applyBorder="1" applyAlignment="1">
      <alignment horizontal="left" vertical="top" wrapText="1"/>
    </xf>
    <xf numFmtId="0" fontId="13" fillId="5" borderId="2" xfId="0" applyFont="1" applyFill="1" applyBorder="1" applyAlignment="1">
      <alignment horizontal="left" vertical="top" wrapText="1"/>
    </xf>
    <xf numFmtId="4" fontId="3" fillId="0" borderId="2" xfId="15" applyNumberFormat="1" applyFont="1" applyBorder="1" applyAlignment="1">
      <alignment horizontal="left" vertical="top" wrapText="1"/>
    </xf>
    <xf numFmtId="165" fontId="13" fillId="5" borderId="2" xfId="15" applyNumberFormat="1" applyFill="1" applyBorder="1" applyAlignment="1">
      <alignment horizontal="left" vertical="top" wrapText="1"/>
    </xf>
    <xf numFmtId="9" fontId="3" fillId="5" borderId="2" xfId="15" applyNumberFormat="1" applyFont="1" applyFill="1" applyBorder="1" applyAlignment="1">
      <alignment horizontal="left" vertical="top" wrapText="1"/>
    </xf>
    <xf numFmtId="9" fontId="3" fillId="0" borderId="2" xfId="15" applyNumberFormat="1" applyFont="1" applyBorder="1" applyAlignment="1">
      <alignment horizontal="left" vertical="top" wrapText="1"/>
    </xf>
    <xf numFmtId="0" fontId="13" fillId="5" borderId="13" xfId="15" applyFill="1" applyBorder="1" applyAlignment="1">
      <alignment horizontal="left" vertical="top" wrapText="1"/>
    </xf>
    <xf numFmtId="0" fontId="3" fillId="0" borderId="24" xfId="15" applyFont="1" applyBorder="1" applyAlignment="1" applyProtection="1">
      <alignment horizontal="left" vertical="top" wrapText="1"/>
      <protection locked="0"/>
    </xf>
    <xf numFmtId="9" fontId="3" fillId="0" borderId="2" xfId="15" applyNumberFormat="1" applyFont="1" applyBorder="1" applyAlignment="1" applyProtection="1">
      <alignment horizontal="left" vertical="top" wrapText="1"/>
      <protection locked="0"/>
    </xf>
    <xf numFmtId="3" fontId="13" fillId="0" borderId="2" xfId="15" applyNumberFormat="1" applyBorder="1" applyAlignment="1">
      <alignment horizontal="left" vertical="top" wrapText="1"/>
    </xf>
    <xf numFmtId="0" fontId="13" fillId="8" borderId="0" xfId="0" applyFont="1" applyFill="1" applyAlignment="1" applyProtection="1">
      <alignment horizontal="left" vertical="top"/>
      <protection locked="0"/>
    </xf>
    <xf numFmtId="0" fontId="3" fillId="0" borderId="2" xfId="0" applyFont="1" applyBorder="1" applyAlignment="1" applyProtection="1">
      <alignment horizontal="left" vertical="top"/>
      <protection locked="0"/>
    </xf>
    <xf numFmtId="0" fontId="3" fillId="0" borderId="2" xfId="3" applyFont="1" applyBorder="1" applyAlignment="1" applyProtection="1">
      <alignment horizontal="left" vertical="top" wrapText="1"/>
      <protection locked="0"/>
    </xf>
    <xf numFmtId="0" fontId="3" fillId="20" borderId="2" xfId="1" applyFont="1" applyFill="1" applyBorder="1" applyAlignment="1" applyProtection="1">
      <alignment horizontal="left" vertical="top" wrapText="1"/>
      <protection locked="0"/>
    </xf>
    <xf numFmtId="0" fontId="31" fillId="0" borderId="2" xfId="0" applyFont="1" applyBorder="1" applyAlignment="1" applyProtection="1">
      <alignment horizontal="left" vertical="top" wrapText="1"/>
      <protection locked="0"/>
    </xf>
    <xf numFmtId="14" fontId="3" fillId="0" borderId="2" xfId="0" applyNumberFormat="1" applyFont="1" applyBorder="1" applyAlignment="1" applyProtection="1">
      <alignment horizontal="left" vertical="top" wrapText="1"/>
      <protection locked="0"/>
    </xf>
    <xf numFmtId="44" fontId="13" fillId="0" borderId="2" xfId="23" applyFont="1" applyBorder="1" applyAlignment="1" applyProtection="1">
      <alignment horizontal="left" vertical="top"/>
      <protection locked="0"/>
    </xf>
    <xf numFmtId="44" fontId="3" fillId="0" borderId="2" xfId="23" applyFont="1" applyBorder="1" applyAlignment="1" applyProtection="1">
      <alignment horizontal="left" vertical="top" wrapText="1"/>
      <protection locked="0"/>
    </xf>
    <xf numFmtId="164" fontId="3" fillId="0" borderId="2" xfId="0" applyNumberFormat="1" applyFont="1" applyBorder="1" applyAlignment="1" applyProtection="1">
      <alignment horizontal="left" vertical="top" wrapText="1"/>
      <protection locked="0"/>
    </xf>
    <xf numFmtId="44" fontId="3" fillId="0" borderId="2" xfId="23" applyFont="1" applyBorder="1" applyAlignment="1">
      <alignment horizontal="left" vertical="top" wrapText="1"/>
    </xf>
    <xf numFmtId="44" fontId="13" fillId="0" borderId="2" xfId="23" applyFont="1" applyFill="1" applyBorder="1" applyAlignment="1" applyProtection="1">
      <alignment horizontal="left" vertical="top"/>
    </xf>
    <xf numFmtId="44" fontId="13" fillId="5" borderId="2" xfId="25" applyFont="1" applyFill="1" applyBorder="1" applyAlignment="1" applyProtection="1">
      <alignment horizontal="left" vertical="top"/>
      <protection locked="0"/>
    </xf>
    <xf numFmtId="9" fontId="13" fillId="5" borderId="2" xfId="26" applyFont="1" applyFill="1" applyBorder="1" applyAlignment="1" applyProtection="1">
      <alignment horizontal="left" vertical="top"/>
    </xf>
    <xf numFmtId="9" fontId="3" fillId="5" borderId="2" xfId="26" applyFont="1" applyFill="1" applyBorder="1" applyAlignment="1" applyProtection="1">
      <alignment horizontal="left" vertical="top" wrapText="1"/>
    </xf>
    <xf numFmtId="9" fontId="13" fillId="0" borderId="2" xfId="9" applyFont="1" applyFill="1" applyBorder="1" applyAlignment="1" applyProtection="1">
      <alignment horizontal="left" vertical="top" wrapText="1"/>
    </xf>
    <xf numFmtId="0" fontId="13" fillId="0" borderId="2" xfId="0" applyFont="1" applyBorder="1" applyAlignment="1" applyProtection="1">
      <alignment horizontal="left" vertical="top"/>
      <protection locked="0"/>
    </xf>
    <xf numFmtId="0" fontId="3" fillId="0" borderId="14" xfId="0" applyFont="1" applyBorder="1" applyAlignment="1" applyProtection="1">
      <alignment horizontal="left" vertical="top" wrapText="1"/>
      <protection locked="0"/>
    </xf>
    <xf numFmtId="0" fontId="3" fillId="0" borderId="2" xfId="13" applyFont="1" applyBorder="1" applyAlignment="1" applyProtection="1">
      <alignment horizontal="left" vertical="top" wrapText="1"/>
      <protection locked="0"/>
    </xf>
    <xf numFmtId="0" fontId="3" fillId="0" borderId="13" xfId="1" applyFont="1" applyBorder="1" applyAlignment="1" applyProtection="1">
      <alignment horizontal="left" vertical="top" wrapText="1"/>
      <protection locked="0"/>
    </xf>
    <xf numFmtId="0" fontId="3" fillId="0" borderId="2" xfId="1" applyFont="1" applyBorder="1" applyAlignment="1" applyProtection="1">
      <alignment horizontal="left" vertical="top" wrapText="1"/>
      <protection locked="0"/>
    </xf>
    <xf numFmtId="0" fontId="31" fillId="0" borderId="2" xfId="10" applyFont="1" applyFill="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44" fontId="13" fillId="0" borderId="2" xfId="23" applyFont="1" applyFill="1" applyBorder="1" applyAlignment="1" applyProtection="1">
      <alignment horizontal="left" vertical="top"/>
      <protection locked="0"/>
    </xf>
    <xf numFmtId="44" fontId="13" fillId="0" borderId="2" xfId="23" applyFont="1" applyFill="1" applyBorder="1" applyAlignment="1" applyProtection="1">
      <alignment horizontal="left" vertical="top" wrapText="1"/>
      <protection locked="0"/>
    </xf>
    <xf numFmtId="164" fontId="13" fillId="0" borderId="2" xfId="0" applyNumberFormat="1" applyFont="1" applyBorder="1" applyAlignment="1" applyProtection="1">
      <alignment horizontal="left" vertical="top" wrapText="1"/>
      <protection locked="0"/>
    </xf>
    <xf numFmtId="44" fontId="3" fillId="0" borderId="2" xfId="23" applyFont="1" applyFill="1" applyBorder="1" applyAlignment="1">
      <alignment horizontal="left" vertical="top" wrapText="1"/>
    </xf>
    <xf numFmtId="44" fontId="13" fillId="0" borderId="2" xfId="25" applyFont="1" applyFill="1" applyBorder="1" applyAlignment="1" applyProtection="1">
      <alignment horizontal="left" vertical="top"/>
      <protection locked="0"/>
    </xf>
    <xf numFmtId="9" fontId="13" fillId="0" borderId="2" xfId="26" applyFont="1" applyFill="1" applyBorder="1" applyAlignment="1" applyProtection="1">
      <alignment horizontal="left" vertical="top"/>
    </xf>
    <xf numFmtId="9" fontId="3" fillId="0" borderId="2" xfId="26" applyFont="1" applyFill="1" applyBorder="1" applyAlignment="1" applyProtection="1">
      <alignment horizontal="left" vertical="top" wrapText="1"/>
    </xf>
    <xf numFmtId="44" fontId="13" fillId="0" borderId="2" xfId="12" applyFont="1" applyFill="1" applyBorder="1" applyAlignment="1" applyProtection="1">
      <alignment horizontal="left" vertical="top" wrapText="1"/>
      <protection locked="0"/>
    </xf>
    <xf numFmtId="9" fontId="3" fillId="0" borderId="2" xfId="0" applyNumberFormat="1" applyFont="1" applyBorder="1" applyAlignment="1" applyProtection="1">
      <alignment horizontal="left" vertical="top" wrapText="1"/>
      <protection locked="0"/>
    </xf>
    <xf numFmtId="44" fontId="3" fillId="0" borderId="2" xfId="23" applyFont="1" applyFill="1" applyBorder="1" applyAlignment="1" applyProtection="1">
      <alignment horizontal="left" vertical="top" wrapText="1"/>
      <protection locked="0"/>
    </xf>
    <xf numFmtId="9" fontId="13" fillId="0" borderId="2" xfId="25" applyNumberFormat="1" applyFont="1" applyFill="1" applyBorder="1" applyAlignment="1" applyProtection="1">
      <alignment horizontal="left" vertical="top"/>
      <protection locked="0"/>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15" xfId="0" applyFont="1" applyBorder="1" applyAlignment="1">
      <alignment horizontal="left" vertical="top"/>
    </xf>
    <xf numFmtId="44" fontId="13" fillId="0" borderId="12" xfId="25" applyFont="1" applyFill="1" applyBorder="1" applyAlignment="1" applyProtection="1">
      <alignment horizontal="left" vertical="top"/>
      <protection locked="0"/>
    </xf>
    <xf numFmtId="9" fontId="13" fillId="0" borderId="12" xfId="26" applyFont="1" applyFill="1" applyBorder="1" applyAlignment="1" applyProtection="1">
      <alignment horizontal="left" vertical="top"/>
    </xf>
    <xf numFmtId="0" fontId="3" fillId="0" borderId="12" xfId="0" applyFont="1" applyBorder="1" applyAlignment="1" applyProtection="1">
      <alignment horizontal="left" vertical="top" wrapText="1"/>
      <protection locked="0"/>
    </xf>
    <xf numFmtId="9" fontId="3" fillId="0" borderId="12" xfId="26" applyFont="1" applyFill="1" applyBorder="1" applyAlignment="1" applyProtection="1">
      <alignment horizontal="left" vertical="top" wrapText="1"/>
    </xf>
    <xf numFmtId="44" fontId="13" fillId="0" borderId="12" xfId="23" applyFont="1" applyFill="1" applyBorder="1" applyAlignment="1" applyProtection="1">
      <alignment horizontal="left" vertical="top"/>
      <protection locked="0"/>
    </xf>
    <xf numFmtId="9" fontId="13" fillId="0" borderId="12" xfId="9" applyFont="1" applyFill="1" applyBorder="1" applyAlignment="1" applyProtection="1">
      <alignment horizontal="left" vertical="top"/>
    </xf>
    <xf numFmtId="9" fontId="3" fillId="0" borderId="12" xfId="9" applyFont="1" applyFill="1" applyBorder="1" applyAlignment="1" applyProtection="1">
      <alignment horizontal="left" vertical="top" wrapText="1"/>
    </xf>
    <xf numFmtId="0" fontId="3" fillId="0" borderId="12" xfId="0" applyFont="1" applyBorder="1" applyAlignment="1" applyProtection="1">
      <alignment horizontal="left" vertical="top"/>
      <protection locked="0"/>
    </xf>
    <xf numFmtId="14" fontId="13" fillId="0" borderId="2" xfId="0" applyNumberFormat="1" applyFont="1" applyBorder="1" applyAlignment="1" applyProtection="1">
      <alignment horizontal="left" vertical="top" wrapText="1"/>
      <protection locked="0"/>
    </xf>
    <xf numFmtId="0" fontId="13" fillId="0" borderId="1" xfId="0" applyFont="1" applyBorder="1" applyAlignment="1">
      <alignment horizontal="left" vertical="top"/>
    </xf>
    <xf numFmtId="164" fontId="13" fillId="0" borderId="2" xfId="0" applyNumberFormat="1" applyFont="1" applyBorder="1" applyAlignment="1" applyProtection="1">
      <alignment horizontal="left" vertical="top"/>
      <protection locked="0"/>
    </xf>
    <xf numFmtId="0" fontId="3" fillId="0" borderId="2" xfId="0" applyFont="1" applyBorder="1" applyAlignment="1">
      <alignment horizontal="left" vertical="top" wrapText="1"/>
    </xf>
    <xf numFmtId="0" fontId="13" fillId="0" borderId="14" xfId="0" applyFont="1" applyBorder="1" applyAlignment="1" applyProtection="1">
      <alignment horizontal="left" vertical="top" wrapText="1"/>
      <protection locked="0"/>
    </xf>
    <xf numFmtId="0" fontId="13" fillId="0" borderId="2" xfId="13" applyFont="1" applyBorder="1" applyAlignment="1" applyProtection="1">
      <alignment horizontal="left" vertical="top" wrapText="1"/>
      <protection locked="0"/>
    </xf>
    <xf numFmtId="14" fontId="16" fillId="0" borderId="2" xfId="0" applyNumberFormat="1" applyFont="1" applyBorder="1" applyAlignment="1" applyProtection="1">
      <alignment horizontal="left" vertical="top" wrapText="1"/>
      <protection locked="0"/>
    </xf>
    <xf numFmtId="9" fontId="13" fillId="0" borderId="2" xfId="0" applyNumberFormat="1" applyFont="1" applyBorder="1" applyAlignment="1" applyProtection="1">
      <alignment horizontal="left" vertical="top" wrapText="1"/>
      <protection locked="0"/>
    </xf>
    <xf numFmtId="0" fontId="13" fillId="0" borderId="25" xfId="0" applyFont="1" applyBorder="1" applyAlignment="1">
      <alignment horizontal="left" vertical="top" wrapText="1"/>
    </xf>
    <xf numFmtId="9" fontId="13" fillId="0" borderId="25" xfId="0" applyNumberFormat="1" applyFont="1" applyBorder="1" applyAlignment="1">
      <alignment horizontal="left" vertical="top" wrapText="1"/>
    </xf>
    <xf numFmtId="0" fontId="32" fillId="0" borderId="25" xfId="0" applyFont="1" applyBorder="1" applyAlignment="1">
      <alignment horizontal="left" vertical="top" wrapText="1"/>
    </xf>
    <xf numFmtId="166" fontId="13" fillId="0" borderId="25" xfId="0" applyNumberFormat="1" applyFont="1" applyBorder="1" applyAlignment="1">
      <alignment horizontal="left" vertical="top" wrapText="1"/>
    </xf>
    <xf numFmtId="44" fontId="13" fillId="0" borderId="25" xfId="23" applyFont="1" applyFill="1" applyBorder="1" applyAlignment="1">
      <alignment horizontal="left" vertical="top" wrapText="1"/>
    </xf>
    <xf numFmtId="44" fontId="13" fillId="0" borderId="25" xfId="23" applyFont="1" applyFill="1" applyBorder="1" applyAlignment="1">
      <alignment horizontal="left" vertical="top"/>
    </xf>
    <xf numFmtId="0" fontId="3" fillId="0" borderId="25" xfId="0" applyFont="1" applyBorder="1" applyAlignment="1">
      <alignment horizontal="left" vertical="top" wrapText="1"/>
    </xf>
    <xf numFmtId="9" fontId="3" fillId="0" borderId="25" xfId="0" applyNumberFormat="1" applyFont="1" applyBorder="1" applyAlignment="1">
      <alignment horizontal="left" vertical="top"/>
    </xf>
    <xf numFmtId="164" fontId="3" fillId="0" borderId="25" xfId="0" applyNumberFormat="1" applyFont="1" applyBorder="1" applyAlignment="1">
      <alignment horizontal="left" vertical="top" wrapText="1"/>
    </xf>
    <xf numFmtId="9" fontId="3" fillId="0" borderId="25" xfId="0" applyNumberFormat="1" applyFont="1" applyBorder="1" applyAlignment="1">
      <alignment horizontal="left" vertical="top" wrapText="1"/>
    </xf>
    <xf numFmtId="0" fontId="13" fillId="0" borderId="25" xfId="0" applyFont="1" applyBorder="1" applyAlignment="1">
      <alignment horizontal="left" vertical="top"/>
    </xf>
    <xf numFmtId="0" fontId="3" fillId="0" borderId="29"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41" fontId="3" fillId="0" borderId="2" xfId="16" applyFont="1" applyFill="1" applyBorder="1" applyAlignment="1" applyProtection="1">
      <alignment horizontal="left" vertical="top" wrapText="1"/>
      <protection locked="0"/>
    </xf>
    <xf numFmtId="0" fontId="13" fillId="0" borderId="13" xfId="0" applyFont="1" applyBorder="1" applyAlignment="1" applyProtection="1">
      <alignment horizontal="left" vertical="top" wrapText="1"/>
      <protection locked="0"/>
    </xf>
    <xf numFmtId="1" fontId="3" fillId="0" borderId="2" xfId="0" applyNumberFormat="1" applyFont="1" applyBorder="1" applyAlignment="1" applyProtection="1">
      <alignment horizontal="left" vertical="top" wrapText="1"/>
      <protection locked="0"/>
    </xf>
    <xf numFmtId="164" fontId="3" fillId="0" borderId="2" xfId="0" applyNumberFormat="1" applyFont="1" applyBorder="1" applyAlignment="1">
      <alignment horizontal="left" vertical="top"/>
    </xf>
    <xf numFmtId="9" fontId="3" fillId="0" borderId="2" xfId="26" applyFont="1" applyFill="1" applyBorder="1" applyAlignment="1" applyProtection="1">
      <alignment horizontal="left" vertical="top"/>
    </xf>
    <xf numFmtId="0" fontId="3" fillId="0" borderId="2" xfId="1" applyFont="1" applyBorder="1" applyAlignment="1" applyProtection="1">
      <alignment horizontal="left" vertical="top"/>
      <protection locked="0"/>
    </xf>
    <xf numFmtId="44" fontId="3" fillId="0" borderId="22" xfId="23" applyFont="1" applyFill="1" applyBorder="1" applyAlignment="1">
      <alignment horizontal="left" vertical="top"/>
    </xf>
    <xf numFmtId="0" fontId="3" fillId="20" borderId="2" xfId="1" applyFont="1" applyFill="1" applyBorder="1" applyAlignment="1" applyProtection="1">
      <alignment horizontal="left" vertical="top"/>
      <protection locked="0"/>
    </xf>
    <xf numFmtId="9" fontId="13" fillId="0" borderId="2" xfId="0" applyNumberFormat="1" applyFont="1" applyBorder="1" applyAlignment="1" applyProtection="1">
      <alignment horizontal="left" vertical="top"/>
      <protection locked="0"/>
    </xf>
    <xf numFmtId="44" fontId="3" fillId="0" borderId="22" xfId="23" applyFont="1" applyBorder="1" applyAlignment="1">
      <alignment horizontal="left" vertical="top"/>
    </xf>
    <xf numFmtId="9" fontId="3" fillId="5" borderId="2" xfId="0" applyNumberFormat="1" applyFont="1" applyFill="1" applyBorder="1" applyAlignment="1" applyProtection="1">
      <alignment horizontal="left" vertical="top" wrapText="1"/>
      <protection locked="0"/>
    </xf>
    <xf numFmtId="0" fontId="3" fillId="20" borderId="2" xfId="0" applyFont="1" applyFill="1" applyBorder="1" applyAlignment="1">
      <alignment horizontal="left" vertical="top" wrapText="1"/>
    </xf>
    <xf numFmtId="0" fontId="31" fillId="0" borderId="2" xfId="0" applyFont="1" applyBorder="1" applyAlignment="1">
      <alignment horizontal="left" vertical="top" wrapText="1"/>
    </xf>
    <xf numFmtId="0" fontId="16" fillId="0" borderId="2" xfId="0" applyFont="1" applyBorder="1" applyAlignment="1">
      <alignment horizontal="left" vertical="top"/>
    </xf>
    <xf numFmtId="0" fontId="16" fillId="0" borderId="2" xfId="0" applyFont="1" applyBorder="1" applyAlignment="1">
      <alignment horizontal="left" vertical="top" wrapText="1"/>
    </xf>
    <xf numFmtId="44" fontId="16" fillId="0" borderId="2" xfId="23" applyFont="1" applyBorder="1" applyAlignment="1">
      <alignment horizontal="left" vertical="top"/>
    </xf>
    <xf numFmtId="41" fontId="3" fillId="0" borderId="2" xfId="16" applyFont="1" applyBorder="1" applyAlignment="1" applyProtection="1">
      <alignment horizontal="left" vertical="top" wrapText="1"/>
      <protection locked="0"/>
    </xf>
    <xf numFmtId="0" fontId="3" fillId="23" borderId="25" xfId="0" applyFont="1" applyFill="1" applyBorder="1" applyAlignment="1">
      <alignment horizontal="left" vertical="top" wrapText="1"/>
    </xf>
    <xf numFmtId="0" fontId="3" fillId="22" borderId="25" xfId="0" applyFont="1" applyFill="1" applyBorder="1" applyAlignment="1">
      <alignment horizontal="left" vertical="top" wrapText="1"/>
    </xf>
    <xf numFmtId="44" fontId="13" fillId="5" borderId="2" xfId="25" applyFont="1" applyFill="1" applyBorder="1" applyAlignment="1" applyProtection="1">
      <alignment horizontal="left" vertical="top"/>
    </xf>
    <xf numFmtId="10" fontId="13" fillId="5" borderId="2" xfId="26" applyNumberFormat="1" applyFont="1" applyFill="1" applyBorder="1" applyAlignment="1" applyProtection="1">
      <alignment horizontal="left" vertical="top"/>
    </xf>
    <xf numFmtId="1" fontId="13" fillId="5" borderId="2" xfId="26" applyNumberFormat="1" applyFont="1" applyFill="1" applyBorder="1" applyAlignment="1" applyProtection="1">
      <alignment horizontal="left" vertical="top"/>
    </xf>
    <xf numFmtId="9" fontId="13" fillId="5" borderId="2" xfId="26" applyFont="1" applyFill="1" applyBorder="1" applyAlignment="1" applyProtection="1">
      <alignment horizontal="left" vertical="top" wrapText="1"/>
    </xf>
    <xf numFmtId="0" fontId="16" fillId="0" borderId="14" xfId="0" applyFont="1" applyBorder="1" applyAlignment="1">
      <alignment horizontal="left" vertical="top" wrapText="1"/>
    </xf>
    <xf numFmtId="0" fontId="16" fillId="20" borderId="2" xfId="0" applyFont="1" applyFill="1" applyBorder="1" applyAlignment="1">
      <alignment horizontal="left" vertical="top" wrapText="1"/>
    </xf>
    <xf numFmtId="0" fontId="3" fillId="5" borderId="2" xfId="3" applyFont="1" applyFill="1" applyBorder="1" applyAlignment="1" applyProtection="1">
      <alignment horizontal="left" vertical="top" wrapText="1"/>
      <protection locked="0"/>
    </xf>
    <xf numFmtId="0" fontId="3" fillId="20" borderId="2" xfId="0" applyFont="1" applyFill="1" applyBorder="1" applyAlignment="1">
      <alignment horizontal="left" vertical="top"/>
    </xf>
    <xf numFmtId="15" fontId="16" fillId="0" borderId="2" xfId="0" applyNumberFormat="1" applyFont="1" applyBorder="1" applyAlignment="1">
      <alignment horizontal="left" vertical="top" wrapText="1"/>
    </xf>
    <xf numFmtId="15" fontId="16" fillId="0" borderId="2" xfId="0" applyNumberFormat="1" applyFont="1" applyBorder="1" applyAlignment="1">
      <alignment horizontal="left" vertical="top"/>
    </xf>
    <xf numFmtId="164" fontId="3" fillId="5" borderId="2" xfId="0" applyNumberFormat="1" applyFont="1" applyFill="1" applyBorder="1" applyAlignment="1" applyProtection="1">
      <alignment horizontal="left" vertical="top" wrapText="1"/>
      <protection locked="0"/>
    </xf>
    <xf numFmtId="1" fontId="3" fillId="5" borderId="2" xfId="0" applyNumberFormat="1" applyFont="1" applyFill="1" applyBorder="1" applyAlignment="1" applyProtection="1">
      <alignment horizontal="left" vertical="top" wrapText="1"/>
      <protection locked="0"/>
    </xf>
    <xf numFmtId="9" fontId="3" fillId="0" borderId="2" xfId="0" applyNumberFormat="1" applyFont="1" applyBorder="1" applyAlignment="1">
      <alignment horizontal="left" vertical="top" wrapText="1"/>
    </xf>
    <xf numFmtId="0" fontId="13" fillId="5" borderId="2" xfId="0" applyFont="1" applyFill="1" applyBorder="1" applyAlignment="1" applyProtection="1">
      <alignment horizontal="left" vertical="top" wrapText="1"/>
      <protection locked="0"/>
    </xf>
    <xf numFmtId="0" fontId="3" fillId="0" borderId="0" xfId="0" applyFont="1" applyAlignment="1">
      <alignment horizontal="left" vertical="top"/>
    </xf>
    <xf numFmtId="0" fontId="3" fillId="21" borderId="2" xfId="1" applyFont="1" applyFill="1" applyBorder="1" applyAlignment="1" applyProtection="1">
      <alignment horizontal="left" vertical="top"/>
      <protection locked="0"/>
    </xf>
    <xf numFmtId="0" fontId="31" fillId="5" borderId="2" xfId="0" applyFont="1" applyFill="1" applyBorder="1" applyAlignment="1" applyProtection="1">
      <alignment horizontal="left" vertical="top" wrapText="1"/>
      <protection locked="0"/>
    </xf>
    <xf numFmtId="14" fontId="13" fillId="5" borderId="2" xfId="0" applyNumberFormat="1" applyFont="1" applyFill="1" applyBorder="1" applyAlignment="1" applyProtection="1">
      <alignment horizontal="left" vertical="top" wrapText="1"/>
      <protection locked="0"/>
    </xf>
    <xf numFmtId="44" fontId="13" fillId="5" borderId="2" xfId="23" applyFont="1" applyFill="1" applyBorder="1" applyAlignment="1" applyProtection="1">
      <alignment horizontal="left" vertical="top"/>
      <protection locked="0"/>
    </xf>
    <xf numFmtId="0" fontId="3" fillId="21" borderId="2" xfId="1" applyFont="1" applyFill="1" applyBorder="1" applyAlignment="1" applyProtection="1">
      <alignment horizontal="left" vertical="top" wrapText="1"/>
      <protection locked="0"/>
    </xf>
    <xf numFmtId="14" fontId="3" fillId="5" borderId="2" xfId="0" applyNumberFormat="1" applyFont="1" applyFill="1" applyBorder="1" applyAlignment="1" applyProtection="1">
      <alignment horizontal="left" vertical="top" wrapText="1" readingOrder="1"/>
      <protection locked="0"/>
    </xf>
    <xf numFmtId="44" fontId="13" fillId="5" borderId="2" xfId="23" applyFont="1" applyFill="1" applyBorder="1" applyAlignment="1" applyProtection="1">
      <alignment horizontal="left" vertical="top" wrapText="1"/>
      <protection locked="0"/>
    </xf>
    <xf numFmtId="3" fontId="13" fillId="5" borderId="2" xfId="0" applyNumberFormat="1" applyFont="1" applyFill="1" applyBorder="1" applyAlignment="1" applyProtection="1">
      <alignment horizontal="left" vertical="top" wrapText="1"/>
      <protection locked="0"/>
    </xf>
    <xf numFmtId="44" fontId="13" fillId="0" borderId="2" xfId="23" applyFont="1" applyBorder="1" applyAlignment="1" applyProtection="1">
      <alignment horizontal="left" vertical="top" wrapText="1"/>
      <protection locked="0"/>
    </xf>
    <xf numFmtId="169" fontId="13" fillId="5" borderId="2" xfId="25" applyNumberFormat="1" applyFont="1" applyFill="1" applyBorder="1" applyAlignment="1" applyProtection="1">
      <alignment horizontal="left" vertical="top" wrapText="1"/>
      <protection locked="0"/>
    </xf>
    <xf numFmtId="0" fontId="13" fillId="5" borderId="2" xfId="13" applyFont="1" applyFill="1" applyBorder="1" applyAlignment="1" applyProtection="1">
      <alignment horizontal="left" vertical="top" wrapText="1"/>
      <protection locked="0"/>
    </xf>
    <xf numFmtId="0" fontId="13" fillId="5" borderId="14" xfId="13" applyFont="1" applyFill="1" applyBorder="1" applyAlignment="1" applyProtection="1">
      <alignment horizontal="left" vertical="top" wrapText="1"/>
      <protection locked="0"/>
    </xf>
    <xf numFmtId="0" fontId="3" fillId="5" borderId="2" xfId="13" applyFont="1" applyFill="1" applyBorder="1" applyAlignment="1" applyProtection="1">
      <alignment horizontal="left" vertical="top" wrapText="1"/>
      <protection locked="0"/>
    </xf>
    <xf numFmtId="0" fontId="3" fillId="5" borderId="13" xfId="3" applyFont="1" applyFill="1" applyBorder="1" applyAlignment="1" applyProtection="1">
      <alignment horizontal="left" vertical="top" wrapText="1"/>
      <protection locked="0"/>
    </xf>
    <xf numFmtId="0" fontId="13" fillId="0" borderId="2" xfId="0" applyFont="1" applyBorder="1" applyAlignment="1">
      <alignment horizontal="left" vertical="top" wrapText="1"/>
    </xf>
    <xf numFmtId="44" fontId="16" fillId="5" borderId="2" xfId="23" applyFont="1" applyFill="1" applyBorder="1" applyAlignment="1">
      <alignment horizontal="left" vertical="top" wrapText="1"/>
    </xf>
    <xf numFmtId="9" fontId="13" fillId="5" borderId="2" xfId="0" applyNumberFormat="1" applyFont="1" applyFill="1" applyBorder="1" applyAlignment="1" applyProtection="1">
      <alignment horizontal="left" vertical="top" wrapText="1"/>
      <protection locked="0"/>
    </xf>
    <xf numFmtId="44" fontId="16" fillId="5" borderId="2" xfId="23" applyFont="1" applyFill="1" applyBorder="1" applyAlignment="1" applyProtection="1">
      <alignment horizontal="left" vertical="top" wrapText="1"/>
      <protection locked="0"/>
    </xf>
    <xf numFmtId="9" fontId="16" fillId="5" borderId="2" xfId="9" applyFont="1" applyFill="1" applyBorder="1" applyAlignment="1" applyProtection="1">
      <alignment horizontal="left" vertical="top" wrapText="1"/>
    </xf>
    <xf numFmtId="0" fontId="16" fillId="5" borderId="2" xfId="0" applyFont="1" applyFill="1" applyBorder="1" applyAlignment="1" applyProtection="1">
      <alignment horizontal="left" vertical="top" wrapText="1"/>
      <protection locked="0"/>
    </xf>
    <xf numFmtId="9" fontId="13" fillId="5" borderId="2" xfId="9" applyFont="1" applyFill="1" applyBorder="1" applyAlignment="1" applyProtection="1">
      <alignment horizontal="left" vertical="top" wrapText="1"/>
    </xf>
    <xf numFmtId="169" fontId="13" fillId="5" borderId="2" xfId="25" applyNumberFormat="1" applyFont="1" applyFill="1" applyBorder="1" applyAlignment="1">
      <alignment horizontal="left" vertical="top"/>
    </xf>
    <xf numFmtId="9" fontId="3" fillId="5" borderId="2" xfId="0" applyNumberFormat="1" applyFont="1" applyFill="1" applyBorder="1" applyAlignment="1">
      <alignment horizontal="left" vertical="top"/>
    </xf>
    <xf numFmtId="0" fontId="13" fillId="5" borderId="2" xfId="0" applyFont="1" applyFill="1" applyBorder="1" applyAlignment="1">
      <alignment horizontal="left" vertical="top"/>
    </xf>
    <xf numFmtId="169" fontId="13" fillId="5" borderId="2" xfId="25" applyNumberFormat="1" applyFont="1" applyFill="1" applyBorder="1" applyAlignment="1" applyProtection="1">
      <alignment horizontal="left" vertical="top"/>
      <protection locked="0"/>
    </xf>
    <xf numFmtId="0" fontId="13" fillId="0" borderId="14" xfId="13" applyFont="1" applyBorder="1" applyAlignment="1" applyProtection="1">
      <alignment horizontal="left" vertical="top" wrapText="1"/>
      <protection locked="0"/>
    </xf>
    <xf numFmtId="0" fontId="3" fillId="0" borderId="14" xfId="1" applyFont="1" applyBorder="1" applyAlignment="1" applyProtection="1">
      <alignment horizontal="left" vertical="top" wrapText="1"/>
      <protection locked="0"/>
    </xf>
    <xf numFmtId="0" fontId="3" fillId="0" borderId="14" xfId="13" applyFont="1" applyBorder="1" applyAlignment="1" applyProtection="1">
      <alignment horizontal="left" vertical="top" wrapText="1"/>
      <protection locked="0"/>
    </xf>
    <xf numFmtId="0" fontId="31" fillId="5" borderId="2" xfId="15" applyFont="1" applyFill="1" applyBorder="1" applyAlignment="1" applyProtection="1">
      <alignment horizontal="left" vertical="top" wrapText="1"/>
      <protection locked="0"/>
    </xf>
    <xf numFmtId="14" fontId="3" fillId="5" borderId="2" xfId="3" applyNumberFormat="1" applyFont="1" applyFill="1" applyBorder="1" applyAlignment="1" applyProtection="1">
      <alignment horizontal="left" vertical="top" wrapText="1"/>
      <protection locked="0"/>
    </xf>
    <xf numFmtId="9" fontId="3" fillId="5" borderId="2" xfId="15" applyNumberFormat="1" applyFont="1" applyFill="1" applyBorder="1" applyAlignment="1" applyProtection="1">
      <alignment horizontal="left" vertical="top" wrapText="1"/>
      <protection locked="0"/>
    </xf>
    <xf numFmtId="164" fontId="13" fillId="5" borderId="2" xfId="15" applyNumberFormat="1" applyFill="1" applyBorder="1" applyAlignment="1" applyProtection="1">
      <alignment horizontal="left" vertical="top" wrapText="1"/>
      <protection locked="0"/>
    </xf>
    <xf numFmtId="0" fontId="13" fillId="0" borderId="2" xfId="0" applyFont="1" applyBorder="1" applyAlignment="1">
      <alignment horizontal="left" vertical="top"/>
    </xf>
    <xf numFmtId="44" fontId="13" fillId="0" borderId="2" xfId="25" applyFont="1" applyBorder="1" applyAlignment="1" applyProtection="1">
      <alignment horizontal="left" vertical="top"/>
      <protection locked="0"/>
    </xf>
    <xf numFmtId="0" fontId="3" fillId="5" borderId="13" xfId="1" applyFont="1" applyFill="1" applyBorder="1" applyAlignment="1" applyProtection="1">
      <alignment horizontal="left" vertical="top" wrapText="1"/>
      <protection locked="0"/>
    </xf>
    <xf numFmtId="0" fontId="3" fillId="5" borderId="2" xfId="1" applyFont="1" applyFill="1" applyBorder="1" applyAlignment="1" applyProtection="1">
      <alignment horizontal="left" vertical="top" wrapText="1"/>
      <protection locked="0"/>
    </xf>
    <xf numFmtId="0" fontId="3" fillId="5" borderId="14" xfId="0" applyFont="1" applyFill="1" applyBorder="1" applyAlignment="1" applyProtection="1">
      <alignment horizontal="left" vertical="top" wrapText="1"/>
      <protection locked="0"/>
    </xf>
    <xf numFmtId="44" fontId="3" fillId="5" borderId="2" xfId="23" applyFont="1" applyFill="1" applyBorder="1" applyAlignment="1" applyProtection="1">
      <alignment horizontal="left" vertical="top" wrapText="1"/>
      <protection locked="0"/>
    </xf>
    <xf numFmtId="44" fontId="13" fillId="0" borderId="2" xfId="12" applyFont="1" applyFill="1" applyBorder="1" applyAlignment="1" applyProtection="1">
      <alignment horizontal="left" vertical="top"/>
      <protection locked="0"/>
    </xf>
    <xf numFmtId="9" fontId="13" fillId="0" borderId="2" xfId="9" applyFont="1" applyFill="1" applyBorder="1" applyAlignment="1" applyProtection="1">
      <alignment horizontal="left" vertical="top"/>
      <protection locked="0"/>
    </xf>
    <xf numFmtId="0" fontId="3" fillId="26" borderId="42" xfId="0" applyFont="1" applyFill="1" applyBorder="1" applyAlignment="1">
      <alignment horizontal="left" vertical="top" wrapText="1"/>
    </xf>
    <xf numFmtId="9" fontId="13" fillId="5" borderId="2" xfId="2" applyFont="1" applyFill="1" applyBorder="1" applyAlignment="1" applyProtection="1">
      <alignment horizontal="left" vertical="top"/>
    </xf>
    <xf numFmtId="9" fontId="3" fillId="5" borderId="2" xfId="2" applyFont="1" applyFill="1" applyBorder="1" applyAlignment="1" applyProtection="1">
      <alignment horizontal="left" vertical="top" wrapText="1"/>
    </xf>
    <xf numFmtId="0" fontId="3" fillId="5" borderId="2" xfId="0" applyFont="1" applyFill="1" applyBorder="1" applyAlignment="1" applyProtection="1">
      <alignment horizontal="left" vertical="top"/>
      <protection locked="0"/>
    </xf>
    <xf numFmtId="4" fontId="3" fillId="20" borderId="9" xfId="0" applyNumberFormat="1" applyFont="1" applyFill="1" applyBorder="1" applyAlignment="1">
      <alignment horizontal="left" vertical="top" wrapText="1"/>
    </xf>
    <xf numFmtId="9" fontId="3" fillId="20" borderId="42" xfId="0" applyNumberFormat="1" applyFont="1" applyFill="1" applyBorder="1" applyAlignment="1">
      <alignment horizontal="left" vertical="top"/>
    </xf>
    <xf numFmtId="0" fontId="3" fillId="20" borderId="42" xfId="0" applyFont="1" applyFill="1" applyBorder="1" applyAlignment="1">
      <alignment horizontal="left" vertical="top" wrapText="1"/>
    </xf>
    <xf numFmtId="9" fontId="3" fillId="20" borderId="42" xfId="0" applyNumberFormat="1" applyFont="1" applyFill="1" applyBorder="1" applyAlignment="1">
      <alignment horizontal="left" vertical="top" wrapText="1"/>
    </xf>
    <xf numFmtId="0" fontId="3" fillId="26" borderId="9" xfId="0" applyFont="1" applyFill="1" applyBorder="1" applyAlignment="1">
      <alignment horizontal="left" vertical="top" wrapText="1"/>
    </xf>
    <xf numFmtId="6" fontId="13" fillId="0" borderId="2" xfId="12" applyNumberFormat="1" applyFont="1" applyFill="1" applyBorder="1" applyAlignment="1" applyProtection="1">
      <alignment horizontal="left" vertical="top"/>
      <protection locked="0"/>
    </xf>
    <xf numFmtId="8" fontId="13" fillId="0" borderId="2" xfId="12" applyNumberFormat="1" applyFont="1" applyFill="1" applyBorder="1" applyAlignment="1" applyProtection="1">
      <alignment horizontal="left" vertical="top"/>
      <protection locked="0"/>
    </xf>
    <xf numFmtId="166" fontId="16" fillId="0" borderId="25" xfId="0" applyNumberFormat="1" applyFont="1" applyBorder="1" applyAlignment="1">
      <alignment horizontal="left" vertical="top" wrapText="1"/>
    </xf>
    <xf numFmtId="0" fontId="13" fillId="23" borderId="25" xfId="0" applyFont="1" applyFill="1" applyBorder="1" applyAlignment="1">
      <alignment horizontal="left" vertical="top" wrapText="1"/>
    </xf>
    <xf numFmtId="44" fontId="13" fillId="0" borderId="25" xfId="23" applyFont="1" applyBorder="1" applyAlignment="1">
      <alignment horizontal="left" vertical="top" wrapText="1"/>
    </xf>
    <xf numFmtId="44" fontId="13" fillId="24" borderId="25" xfId="23" applyFont="1" applyFill="1" applyBorder="1" applyAlignment="1">
      <alignment horizontal="left" vertical="top"/>
    </xf>
    <xf numFmtId="9" fontId="13" fillId="24" borderId="25" xfId="0" applyNumberFormat="1" applyFont="1" applyFill="1" applyBorder="1" applyAlignment="1">
      <alignment horizontal="left" vertical="top"/>
    </xf>
    <xf numFmtId="0" fontId="13" fillId="24" borderId="25" xfId="0" applyFont="1" applyFill="1" applyBorder="1" applyAlignment="1">
      <alignment horizontal="left" vertical="top"/>
    </xf>
    <xf numFmtId="9" fontId="13" fillId="24" borderId="25" xfId="0" applyNumberFormat="1" applyFont="1" applyFill="1" applyBorder="1" applyAlignment="1">
      <alignment horizontal="left" vertical="top" wrapText="1"/>
    </xf>
    <xf numFmtId="0" fontId="13" fillId="0" borderId="33" xfId="0" applyFont="1" applyBorder="1" applyAlignment="1">
      <alignment horizontal="left" vertical="top" wrapText="1"/>
    </xf>
    <xf numFmtId="9" fontId="13" fillId="0" borderId="25" xfId="27" applyNumberFormat="1" applyFont="1" applyBorder="1" applyAlignment="1">
      <alignment horizontal="left" vertical="top" wrapText="1"/>
    </xf>
    <xf numFmtId="0" fontId="13" fillId="0" borderId="25" xfId="27" applyFont="1" applyBorder="1" applyAlignment="1">
      <alignment horizontal="left" vertical="top" wrapText="1"/>
    </xf>
    <xf numFmtId="49" fontId="13" fillId="0" borderId="25" xfId="27" applyNumberFormat="1" applyFont="1" applyBorder="1" applyAlignment="1">
      <alignment horizontal="left" vertical="top" wrapText="1"/>
    </xf>
    <xf numFmtId="173" fontId="13" fillId="0" borderId="25" xfId="12" applyNumberFormat="1" applyFont="1" applyBorder="1" applyAlignment="1">
      <alignment horizontal="left" vertical="top" wrapText="1"/>
    </xf>
    <xf numFmtId="0" fontId="13" fillId="0" borderId="35" xfId="0" applyFont="1" applyBorder="1" applyAlignment="1">
      <alignment horizontal="left" vertical="top" wrapText="1"/>
    </xf>
    <xf numFmtId="44" fontId="13" fillId="0" borderId="25" xfId="31" applyFont="1" applyBorder="1" applyAlignment="1">
      <alignment horizontal="left" vertical="top" wrapText="1"/>
    </xf>
    <xf numFmtId="0" fontId="19" fillId="0" borderId="35" xfId="0" applyFont="1" applyBorder="1" applyAlignment="1">
      <alignment horizontal="left" vertical="top" wrapText="1"/>
    </xf>
    <xf numFmtId="171" fontId="13" fillId="0" borderId="25" xfId="23" applyNumberFormat="1" applyFont="1" applyFill="1" applyBorder="1" applyAlignment="1">
      <alignment horizontal="left" vertical="top" wrapText="1"/>
    </xf>
    <xf numFmtId="44" fontId="13" fillId="0" borderId="25" xfId="38" applyFont="1" applyBorder="1" applyAlignment="1">
      <alignment horizontal="left" vertical="top" wrapText="1"/>
    </xf>
    <xf numFmtId="0" fontId="16" fillId="0" borderId="25" xfId="0" applyFont="1" applyBorder="1" applyAlignment="1">
      <alignment horizontal="left" vertical="top" wrapText="1"/>
    </xf>
    <xf numFmtId="0" fontId="16" fillId="0" borderId="33" xfId="0" applyFont="1" applyBorder="1" applyAlignment="1">
      <alignment horizontal="left" vertical="top" wrapText="1"/>
    </xf>
    <xf numFmtId="44" fontId="13" fillId="5" borderId="25" xfId="31" applyFont="1" applyFill="1" applyBorder="1" applyAlignment="1">
      <alignment horizontal="left" vertical="top" wrapText="1"/>
    </xf>
    <xf numFmtId="9" fontId="13" fillId="5" borderId="25" xfId="27" applyNumberFormat="1" applyFont="1" applyFill="1" applyBorder="1" applyAlignment="1">
      <alignment horizontal="left" vertical="top" wrapText="1"/>
    </xf>
    <xf numFmtId="0" fontId="13" fillId="5" borderId="25" xfId="27" applyFont="1" applyFill="1" applyBorder="1" applyAlignment="1">
      <alignment horizontal="left" vertical="top" wrapText="1"/>
    </xf>
    <xf numFmtId="170" fontId="13" fillId="0" borderId="25" xfId="27" applyNumberFormat="1" applyFont="1" applyBorder="1" applyAlignment="1">
      <alignment horizontal="left" vertical="top" wrapText="1"/>
    </xf>
    <xf numFmtId="166" fontId="13" fillId="0" borderId="25" xfId="0" applyNumberFormat="1" applyFont="1" applyBorder="1" applyAlignment="1">
      <alignment horizontal="left" vertical="top" wrapText="1" readingOrder="1"/>
    </xf>
    <xf numFmtId="0" fontId="16" fillId="0" borderId="0" xfId="0" applyFont="1" applyAlignment="1">
      <alignment horizontal="left" vertical="top" wrapText="1"/>
    </xf>
    <xf numFmtId="44" fontId="13" fillId="23" borderId="25" xfId="23" applyFont="1" applyFill="1" applyBorder="1" applyAlignment="1">
      <alignment horizontal="left" vertical="top" wrapText="1"/>
    </xf>
    <xf numFmtId="0" fontId="13" fillId="0" borderId="35" xfId="27" applyFont="1" applyBorder="1" applyAlignment="1">
      <alignment horizontal="left" vertical="top" wrapText="1"/>
    </xf>
    <xf numFmtId="164" fontId="16" fillId="0" borderId="2" xfId="15" applyNumberFormat="1" applyFont="1" applyBorder="1" applyAlignment="1" applyProtection="1">
      <alignment horizontal="left" vertical="top" wrapText="1"/>
      <protection locked="0"/>
    </xf>
    <xf numFmtId="9" fontId="16" fillId="0" borderId="2" xfId="18" applyNumberFormat="1" applyFont="1" applyBorder="1" applyAlignment="1">
      <alignment horizontal="left" vertical="top" wrapText="1"/>
    </xf>
    <xf numFmtId="0" fontId="16" fillId="0" borderId="2" xfId="18" applyFont="1" applyBorder="1" applyAlignment="1">
      <alignment horizontal="left" vertical="top" wrapText="1"/>
    </xf>
    <xf numFmtId="0" fontId="16" fillId="0" borderId="2" xfId="15" applyFont="1" applyBorder="1" applyAlignment="1" applyProtection="1">
      <alignment horizontal="left" vertical="top" wrapText="1"/>
      <protection locked="0"/>
    </xf>
    <xf numFmtId="0" fontId="19" fillId="0" borderId="35" xfId="17" applyBorder="1" applyAlignment="1">
      <alignment horizontal="left" vertical="top" wrapText="1"/>
    </xf>
    <xf numFmtId="0" fontId="16" fillId="0" borderId="13" xfId="0" applyFont="1" applyBorder="1" applyAlignment="1">
      <alignment horizontal="left" vertical="top" wrapText="1"/>
    </xf>
    <xf numFmtId="0" fontId="13" fillId="22" borderId="33" xfId="0" applyFont="1" applyFill="1" applyBorder="1" applyAlignment="1">
      <alignment horizontal="left" vertical="top" wrapText="1"/>
    </xf>
    <xf numFmtId="0" fontId="19" fillId="22" borderId="36" xfId="0" applyFont="1" applyFill="1" applyBorder="1" applyAlignment="1">
      <alignment horizontal="left" vertical="top" wrapText="1"/>
    </xf>
    <xf numFmtId="44" fontId="13" fillId="0" borderId="30" xfId="38" applyFont="1" applyBorder="1" applyAlignment="1">
      <alignment horizontal="left" vertical="top" wrapText="1"/>
    </xf>
    <xf numFmtId="9" fontId="13" fillId="0" borderId="30" xfId="27" applyNumberFormat="1" applyFont="1" applyBorder="1" applyAlignment="1">
      <alignment horizontal="left" vertical="top" wrapText="1"/>
    </xf>
    <xf numFmtId="0" fontId="13" fillId="0" borderId="30" xfId="27" applyFont="1" applyBorder="1" applyAlignment="1">
      <alignment horizontal="left" vertical="top" wrapText="1"/>
    </xf>
    <xf numFmtId="0" fontId="13" fillId="0" borderId="36" xfId="0" applyFont="1" applyBorder="1" applyAlignment="1">
      <alignment horizontal="left" vertical="top" wrapText="1"/>
    </xf>
    <xf numFmtId="4" fontId="13" fillId="5" borderId="2" xfId="0" applyNumberFormat="1" applyFont="1" applyFill="1" applyBorder="1" applyAlignment="1" applyProtection="1">
      <alignment horizontal="left" vertical="top" wrapText="1"/>
      <protection locked="0"/>
    </xf>
    <xf numFmtId="3" fontId="17" fillId="0" borderId="2" xfId="0" applyNumberFormat="1" applyFont="1" applyBorder="1" applyAlignment="1">
      <alignment horizontal="left" vertical="top" wrapText="1"/>
    </xf>
    <xf numFmtId="9" fontId="16" fillId="0" borderId="2" xfId="0" applyNumberFormat="1" applyFont="1" applyBorder="1" applyAlignment="1">
      <alignment horizontal="left" vertical="top" wrapText="1"/>
    </xf>
    <xf numFmtId="3" fontId="13" fillId="5" borderId="2" xfId="0" applyNumberFormat="1" applyFont="1" applyFill="1" applyBorder="1" applyAlignment="1">
      <alignment horizontal="left" vertical="top" wrapText="1"/>
    </xf>
    <xf numFmtId="9" fontId="13" fillId="0" borderId="0" xfId="0" applyNumberFormat="1" applyFont="1" applyAlignment="1">
      <alignment horizontal="left" vertical="top"/>
    </xf>
    <xf numFmtId="9" fontId="13" fillId="0" borderId="2" xfId="0" applyNumberFormat="1" applyFont="1" applyBorder="1" applyAlignment="1">
      <alignment horizontal="left" vertical="top" wrapText="1"/>
    </xf>
    <xf numFmtId="0" fontId="3" fillId="5" borderId="2" xfId="8" applyFont="1" applyFill="1" applyBorder="1" applyAlignment="1" applyProtection="1">
      <alignment horizontal="left" vertical="top" wrapText="1"/>
      <protection locked="0"/>
    </xf>
    <xf numFmtId="0" fontId="3" fillId="5" borderId="14" xfId="1" applyFont="1" applyFill="1" applyBorder="1" applyAlignment="1" applyProtection="1">
      <alignment horizontal="left" vertical="top" wrapText="1"/>
      <protection locked="0"/>
    </xf>
    <xf numFmtId="0" fontId="3" fillId="25" borderId="14" xfId="0" applyFont="1" applyFill="1" applyBorder="1" applyAlignment="1" applyProtection="1">
      <alignment horizontal="left" vertical="top" wrapText="1"/>
      <protection locked="0"/>
    </xf>
    <xf numFmtId="14" fontId="13" fillId="25" borderId="2" xfId="0" applyNumberFormat="1" applyFont="1" applyFill="1" applyBorder="1" applyAlignment="1" applyProtection="1">
      <alignment horizontal="left" vertical="top" wrapText="1"/>
      <protection locked="0"/>
    </xf>
    <xf numFmtId="0" fontId="13" fillId="25" borderId="2" xfId="0" applyFont="1" applyFill="1" applyBorder="1" applyAlignment="1" applyProtection="1">
      <alignment horizontal="left" vertical="top" wrapText="1"/>
      <protection locked="0"/>
    </xf>
    <xf numFmtId="4" fontId="13" fillId="25" borderId="2" xfId="0" applyNumberFormat="1" applyFont="1" applyFill="1" applyBorder="1" applyAlignment="1" applyProtection="1">
      <alignment horizontal="left" vertical="top" wrapText="1"/>
      <protection locked="0"/>
    </xf>
    <xf numFmtId="44" fontId="3" fillId="25" borderId="2" xfId="23" applyFont="1" applyFill="1" applyBorder="1" applyAlignment="1" applyProtection="1">
      <alignment horizontal="left" vertical="top" wrapText="1"/>
      <protection locked="0"/>
    </xf>
    <xf numFmtId="44" fontId="3" fillId="25" borderId="2" xfId="23" applyFont="1" applyFill="1" applyBorder="1" applyAlignment="1">
      <alignment horizontal="left" vertical="top" wrapText="1"/>
    </xf>
    <xf numFmtId="9" fontId="13" fillId="25" borderId="2" xfId="9" applyFont="1" applyFill="1" applyBorder="1" applyAlignment="1" applyProtection="1">
      <alignment horizontal="left" vertical="top" wrapText="1"/>
    </xf>
    <xf numFmtId="9" fontId="3" fillId="25" borderId="2" xfId="9" applyFont="1" applyFill="1" applyBorder="1" applyAlignment="1" applyProtection="1">
      <alignment horizontal="left" vertical="top" wrapText="1"/>
    </xf>
    <xf numFmtId="44" fontId="13" fillId="25" borderId="2" xfId="23" applyFont="1" applyFill="1" applyBorder="1" applyAlignment="1" applyProtection="1">
      <alignment horizontal="left" vertical="top" wrapText="1"/>
      <protection locked="0"/>
    </xf>
    <xf numFmtId="44" fontId="13" fillId="25" borderId="2" xfId="12" applyFont="1" applyFill="1" applyBorder="1" applyAlignment="1">
      <alignment horizontal="left" vertical="top" wrapText="1"/>
    </xf>
    <xf numFmtId="0" fontId="13" fillId="25" borderId="2" xfId="0" applyFont="1" applyFill="1" applyBorder="1" applyAlignment="1">
      <alignment horizontal="left" vertical="top" wrapText="1"/>
    </xf>
    <xf numFmtId="0" fontId="3" fillId="25" borderId="2" xfId="0" applyFont="1" applyFill="1" applyBorder="1" applyAlignment="1">
      <alignment horizontal="left" vertical="top" wrapText="1"/>
    </xf>
    <xf numFmtId="0" fontId="16" fillId="25" borderId="2" xfId="0" applyFont="1" applyFill="1" applyBorder="1" applyAlignment="1">
      <alignment horizontal="left" vertical="top" wrapText="1"/>
    </xf>
    <xf numFmtId="3" fontId="13" fillId="25" borderId="2" xfId="0" applyNumberFormat="1" applyFont="1" applyFill="1" applyBorder="1" applyAlignment="1">
      <alignment horizontal="left" vertical="top" wrapText="1"/>
    </xf>
    <xf numFmtId="0" fontId="16" fillId="25" borderId="2" xfId="0" applyFont="1" applyFill="1" applyBorder="1" applyAlignment="1" applyProtection="1">
      <alignment horizontal="left" vertical="top" wrapText="1"/>
      <protection locked="0"/>
    </xf>
    <xf numFmtId="0" fontId="3" fillId="25" borderId="2" xfId="8" applyFont="1" applyFill="1" applyBorder="1" applyAlignment="1" applyProtection="1">
      <alignment horizontal="left" vertical="top" wrapText="1"/>
      <protection locked="0"/>
    </xf>
    <xf numFmtId="0" fontId="3" fillId="25" borderId="2" xfId="1" applyFont="1" applyFill="1" applyBorder="1" applyAlignment="1" applyProtection="1">
      <alignment horizontal="left" vertical="top" wrapText="1"/>
      <protection locked="0"/>
    </xf>
    <xf numFmtId="0" fontId="3" fillId="25" borderId="14" xfId="1" applyFont="1" applyFill="1" applyBorder="1" applyAlignment="1" applyProtection="1">
      <alignment horizontal="left" vertical="top" wrapText="1"/>
      <protection locked="0"/>
    </xf>
    <xf numFmtId="0" fontId="13" fillId="25" borderId="1" xfId="0" applyFont="1" applyFill="1" applyBorder="1" applyAlignment="1" applyProtection="1">
      <alignment horizontal="left" vertical="top"/>
      <protection locked="0"/>
    </xf>
    <xf numFmtId="0" fontId="13" fillId="25" borderId="0" xfId="0" applyFont="1" applyFill="1" applyAlignment="1" applyProtection="1">
      <alignment horizontal="left" vertical="top"/>
      <protection locked="0"/>
    </xf>
    <xf numFmtId="3" fontId="13" fillId="25" borderId="2" xfId="0" applyNumberFormat="1" applyFont="1" applyFill="1" applyBorder="1" applyAlignment="1" applyProtection="1">
      <alignment horizontal="left" vertical="top" wrapText="1"/>
      <protection locked="0"/>
    </xf>
    <xf numFmtId="3" fontId="13" fillId="25" borderId="2" xfId="9" applyNumberFormat="1" applyFont="1" applyFill="1" applyBorder="1" applyAlignment="1" applyProtection="1">
      <alignment horizontal="left" vertical="top" wrapText="1"/>
    </xf>
    <xf numFmtId="3" fontId="3" fillId="25" borderId="2" xfId="0" applyNumberFormat="1" applyFont="1" applyFill="1" applyBorder="1" applyAlignment="1" applyProtection="1">
      <alignment horizontal="left" vertical="top" wrapText="1"/>
      <protection locked="0"/>
    </xf>
    <xf numFmtId="9" fontId="13" fillId="25" borderId="2" xfId="0" applyNumberFormat="1" applyFont="1" applyFill="1" applyBorder="1" applyAlignment="1" applyProtection="1">
      <alignment horizontal="left" vertical="top" wrapText="1"/>
      <protection locked="0"/>
    </xf>
    <xf numFmtId="10" fontId="13" fillId="25" borderId="2" xfId="0" applyNumberFormat="1" applyFont="1" applyFill="1" applyBorder="1" applyAlignment="1" applyProtection="1">
      <alignment horizontal="left" vertical="top" wrapText="1"/>
      <protection locked="0"/>
    </xf>
    <xf numFmtId="44" fontId="13" fillId="25" borderId="2" xfId="23" applyFont="1" applyFill="1" applyBorder="1" applyAlignment="1" applyProtection="1">
      <alignment horizontal="left" vertical="top" wrapText="1"/>
    </xf>
    <xf numFmtId="164" fontId="3" fillId="25" borderId="2" xfId="0" applyNumberFormat="1" applyFont="1" applyFill="1" applyBorder="1" applyAlignment="1" applyProtection="1">
      <alignment horizontal="left" vertical="top" wrapText="1"/>
      <protection locked="0"/>
    </xf>
    <xf numFmtId="9" fontId="13" fillId="25" borderId="0" xfId="0" applyNumberFormat="1" applyFont="1" applyFill="1" applyAlignment="1">
      <alignment horizontal="left" vertical="top"/>
    </xf>
    <xf numFmtId="9" fontId="13" fillId="25" borderId="2" xfId="0" applyNumberFormat="1" applyFont="1" applyFill="1" applyBorder="1" applyAlignment="1">
      <alignment horizontal="left" vertical="top" wrapText="1"/>
    </xf>
    <xf numFmtId="172" fontId="3" fillId="25" borderId="2" xfId="23" applyNumberFormat="1" applyFont="1" applyFill="1" applyBorder="1" applyAlignment="1" applyProtection="1">
      <alignment horizontal="left" vertical="top" wrapText="1"/>
      <protection locked="0"/>
    </xf>
    <xf numFmtId="0" fontId="16" fillId="25" borderId="13" xfId="0" applyFont="1" applyFill="1" applyBorder="1" applyAlignment="1">
      <alignment horizontal="left" vertical="top" wrapText="1"/>
    </xf>
    <xf numFmtId="4" fontId="13" fillId="25" borderId="2" xfId="22" applyNumberFormat="1" applyFont="1" applyFill="1" applyBorder="1" applyAlignment="1" applyProtection="1">
      <alignment horizontal="left" vertical="top" wrapText="1"/>
      <protection locked="0"/>
    </xf>
    <xf numFmtId="3" fontId="13" fillId="25" borderId="2" xfId="22" applyNumberFormat="1" applyFont="1" applyFill="1" applyBorder="1" applyAlignment="1" applyProtection="1">
      <alignment horizontal="left" vertical="top" wrapText="1"/>
      <protection locked="0"/>
    </xf>
    <xf numFmtId="164" fontId="16" fillId="25" borderId="2" xfId="0" applyNumberFormat="1" applyFont="1" applyFill="1" applyBorder="1" applyAlignment="1" applyProtection="1">
      <alignment horizontal="left" vertical="top" wrapText="1"/>
      <protection locked="0"/>
    </xf>
    <xf numFmtId="44" fontId="13" fillId="25" borderId="2" xfId="12" applyFont="1" applyFill="1" applyBorder="1" applyAlignment="1" applyProtection="1">
      <alignment horizontal="left" vertical="top"/>
      <protection locked="0"/>
    </xf>
    <xf numFmtId="9" fontId="13" fillId="25" borderId="2" xfId="9" applyFont="1" applyFill="1" applyBorder="1" applyAlignment="1" applyProtection="1">
      <alignment horizontal="left" vertical="top"/>
    </xf>
    <xf numFmtId="0" fontId="16" fillId="25" borderId="25" xfId="0" applyFont="1" applyFill="1" applyBorder="1" applyAlignment="1">
      <alignment horizontal="left" vertical="top" wrapText="1"/>
    </xf>
    <xf numFmtId="9" fontId="13" fillId="25" borderId="2" xfId="2" applyFont="1" applyFill="1" applyBorder="1" applyAlignment="1">
      <alignment horizontal="left" vertical="top"/>
    </xf>
    <xf numFmtId="9" fontId="3" fillId="25" borderId="2" xfId="2" applyFont="1" applyFill="1" applyBorder="1" applyAlignment="1">
      <alignment horizontal="left" vertical="top" wrapText="1"/>
    </xf>
    <xf numFmtId="0" fontId="16" fillId="25" borderId="0" xfId="0" applyFont="1" applyFill="1" applyAlignment="1">
      <alignment horizontal="left" vertical="top" wrapText="1"/>
    </xf>
    <xf numFmtId="6" fontId="16" fillId="25" borderId="2" xfId="0" applyNumberFormat="1" applyFont="1" applyFill="1" applyBorder="1" applyAlignment="1">
      <alignment horizontal="left" vertical="top"/>
    </xf>
    <xf numFmtId="9" fontId="16" fillId="25" borderId="2" xfId="0" applyNumberFormat="1" applyFont="1" applyFill="1" applyBorder="1" applyAlignment="1">
      <alignment horizontal="left" vertical="top"/>
    </xf>
    <xf numFmtId="9" fontId="3" fillId="25" borderId="14" xfId="0" applyNumberFormat="1" applyFont="1" applyFill="1" applyBorder="1" applyAlignment="1">
      <alignment horizontal="left" vertical="top" wrapText="1"/>
    </xf>
    <xf numFmtId="0" fontId="3" fillId="25" borderId="25" xfId="0" applyFont="1" applyFill="1" applyBorder="1" applyAlignment="1">
      <alignment horizontal="left" vertical="top" wrapText="1"/>
    </xf>
    <xf numFmtId="9" fontId="3" fillId="25" borderId="13" xfId="0" applyNumberFormat="1" applyFont="1" applyFill="1" applyBorder="1" applyAlignment="1">
      <alignment horizontal="left" vertical="top" wrapText="1"/>
    </xf>
    <xf numFmtId="0" fontId="3" fillId="25" borderId="13" xfId="0" applyFont="1" applyFill="1" applyBorder="1" applyAlignment="1">
      <alignment horizontal="left" vertical="top" wrapText="1"/>
    </xf>
    <xf numFmtId="0" fontId="3" fillId="25" borderId="13" xfId="0" applyFont="1" applyFill="1" applyBorder="1" applyAlignment="1">
      <alignment horizontal="left" vertical="top"/>
    </xf>
    <xf numFmtId="0" fontId="3" fillId="25" borderId="2" xfId="0" applyFont="1" applyFill="1" applyBorder="1" applyAlignment="1">
      <alignment horizontal="left" vertical="top"/>
    </xf>
    <xf numFmtId="0" fontId="3" fillId="25" borderId="14" xfId="0" applyFont="1" applyFill="1" applyBorder="1" applyAlignment="1">
      <alignment horizontal="left" vertical="top" wrapText="1"/>
    </xf>
    <xf numFmtId="9" fontId="13" fillId="25" borderId="2" xfId="2" applyFont="1" applyFill="1" applyBorder="1" applyAlignment="1" applyProtection="1">
      <alignment horizontal="left" vertical="top"/>
    </xf>
    <xf numFmtId="9" fontId="3" fillId="25" borderId="2" xfId="2" applyFont="1" applyFill="1" applyBorder="1" applyAlignment="1" applyProtection="1">
      <alignment horizontal="left" vertical="top" wrapText="1"/>
    </xf>
    <xf numFmtId="0" fontId="13" fillId="25" borderId="2" xfId="0" applyFont="1" applyFill="1" applyBorder="1" applyAlignment="1" applyProtection="1">
      <alignment horizontal="left" vertical="top"/>
      <protection locked="0"/>
    </xf>
    <xf numFmtId="0" fontId="3" fillId="5" borderId="15" xfId="0" applyFont="1" applyFill="1" applyBorder="1" applyAlignment="1" applyProtection="1">
      <alignment horizontal="left" vertical="top" wrapText="1"/>
      <protection locked="0"/>
    </xf>
    <xf numFmtId="15" fontId="13" fillId="0" borderId="2" xfId="0" applyNumberFormat="1" applyFont="1" applyBorder="1" applyAlignment="1" applyProtection="1">
      <alignment horizontal="left" vertical="top" wrapText="1"/>
      <protection locked="0"/>
    </xf>
    <xf numFmtId="0" fontId="3" fillId="20" borderId="13" xfId="0" applyFont="1" applyFill="1" applyBorder="1" applyAlignment="1">
      <alignment horizontal="left" vertical="top" wrapText="1"/>
    </xf>
    <xf numFmtId="0" fontId="16" fillId="20" borderId="13" xfId="0" applyFont="1" applyFill="1" applyBorder="1" applyAlignment="1">
      <alignment horizontal="left" vertical="top" wrapText="1"/>
    </xf>
    <xf numFmtId="0" fontId="16"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3" fillId="0" borderId="2" xfId="4" applyFont="1" applyBorder="1" applyAlignment="1" applyProtection="1">
      <alignment horizontal="left" vertical="top" wrapText="1"/>
      <protection locked="0"/>
    </xf>
    <xf numFmtId="6" fontId="16" fillId="0" borderId="2" xfId="0" applyNumberFormat="1" applyFont="1" applyBorder="1" applyAlignment="1">
      <alignment horizontal="center" vertical="center" wrapText="1"/>
    </xf>
    <xf numFmtId="9" fontId="16" fillId="0" borderId="2" xfId="0"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0" fontId="13" fillId="5" borderId="2" xfId="4" applyFont="1" applyFill="1" applyBorder="1" applyAlignment="1" applyProtection="1">
      <alignment horizontal="left" vertical="top" wrapText="1"/>
      <protection locked="0"/>
    </xf>
    <xf numFmtId="10" fontId="16" fillId="0" borderId="13" xfId="0" applyNumberFormat="1" applyFont="1" applyBorder="1" applyAlignment="1">
      <alignment horizontal="left" vertical="top" wrapText="1"/>
    </xf>
    <xf numFmtId="0" fontId="13" fillId="5" borderId="14" xfId="0" applyFont="1" applyFill="1" applyBorder="1" applyAlignment="1" applyProtection="1">
      <alignment horizontal="left" vertical="top" wrapText="1"/>
      <protection locked="0"/>
    </xf>
    <xf numFmtId="0" fontId="13" fillId="5" borderId="13" xfId="0" applyFont="1" applyFill="1" applyBorder="1" applyAlignment="1" applyProtection="1">
      <alignment horizontal="left" vertical="top" wrapText="1"/>
      <protection locked="0"/>
    </xf>
    <xf numFmtId="14" fontId="3" fillId="5" borderId="2" xfId="0" applyNumberFormat="1" applyFont="1" applyFill="1" applyBorder="1" applyAlignment="1" applyProtection="1">
      <alignment horizontal="left" vertical="top" wrapText="1"/>
      <protection locked="0"/>
    </xf>
    <xf numFmtId="0" fontId="3" fillId="0" borderId="42" xfId="0" applyFont="1" applyBorder="1" applyAlignment="1">
      <alignment horizontal="center" vertical="center" wrapText="1"/>
    </xf>
    <xf numFmtId="14" fontId="3" fillId="25" borderId="2" xfId="0" applyNumberFormat="1" applyFont="1" applyFill="1" applyBorder="1" applyAlignment="1" applyProtection="1">
      <alignment horizontal="left" vertical="top" wrapText="1"/>
      <protection locked="0"/>
    </xf>
    <xf numFmtId="9" fontId="13" fillId="25" borderId="2" xfId="9" applyFont="1" applyFill="1" applyBorder="1" applyAlignment="1" applyProtection="1">
      <alignment horizontal="left" vertical="top" wrapText="1"/>
      <protection locked="0"/>
    </xf>
    <xf numFmtId="4" fontId="13" fillId="25" borderId="2" xfId="0" applyNumberFormat="1" applyFont="1" applyFill="1" applyBorder="1" applyAlignment="1">
      <alignment horizontal="left" vertical="top" wrapText="1"/>
    </xf>
    <xf numFmtId="4" fontId="3" fillId="25" borderId="2" xfId="0" applyNumberFormat="1" applyFont="1" applyFill="1" applyBorder="1" applyAlignment="1">
      <alignment horizontal="left" vertical="top" wrapText="1"/>
    </xf>
    <xf numFmtId="0" fontId="3" fillId="0" borderId="1" xfId="0" applyFont="1" applyBorder="1" applyAlignment="1" applyProtection="1">
      <alignment horizontal="left" vertical="top"/>
      <protection locked="0"/>
    </xf>
    <xf numFmtId="0" fontId="3" fillId="0" borderId="1" xfId="0" applyFont="1" applyBorder="1" applyAlignment="1" applyProtection="1">
      <alignment horizontal="left" vertical="top" wrapText="1"/>
      <protection locked="0"/>
    </xf>
    <xf numFmtId="44" fontId="3" fillId="0" borderId="1" xfId="23" applyFont="1" applyFill="1" applyBorder="1" applyAlignment="1" applyProtection="1">
      <alignment horizontal="left" vertical="top"/>
      <protection locked="0"/>
    </xf>
    <xf numFmtId="44" fontId="3" fillId="0" borderId="1" xfId="23" applyFont="1" applyFill="1" applyBorder="1" applyAlignment="1" applyProtection="1">
      <alignment horizontal="left" vertical="top"/>
    </xf>
    <xf numFmtId="9" fontId="13" fillId="0" borderId="1" xfId="2" applyFont="1" applyFill="1" applyBorder="1" applyAlignment="1" applyProtection="1">
      <alignment horizontal="left" vertical="top"/>
    </xf>
    <xf numFmtId="9" fontId="3" fillId="0" borderId="1" xfId="2" applyFont="1" applyFill="1" applyBorder="1" applyAlignment="1" applyProtection="1">
      <alignment horizontal="left" vertical="top" wrapText="1"/>
    </xf>
    <xf numFmtId="44" fontId="3" fillId="0" borderId="1" xfId="12" applyFont="1" applyFill="1" applyBorder="1" applyAlignment="1" applyProtection="1">
      <alignment horizontal="left" vertical="top"/>
      <protection locked="0"/>
    </xf>
    <xf numFmtId="9" fontId="13" fillId="0" borderId="1" xfId="9" applyFont="1" applyFill="1" applyBorder="1" applyAlignment="1" applyProtection="1">
      <alignment horizontal="left" vertical="top"/>
    </xf>
    <xf numFmtId="9" fontId="3" fillId="0" borderId="1" xfId="9" applyFont="1" applyFill="1" applyBorder="1" applyAlignment="1" applyProtection="1">
      <alignment horizontal="left" vertical="top" wrapText="1"/>
    </xf>
    <xf numFmtId="9" fontId="13" fillId="0" borderId="1" xfId="2" applyFont="1" applyFill="1" applyBorder="1" applyAlignment="1" applyProtection="1">
      <alignment horizontal="left" vertical="top"/>
      <protection locked="0"/>
    </xf>
    <xf numFmtId="44" fontId="3" fillId="0" borderId="22" xfId="23" applyFont="1" applyFill="1" applyBorder="1" applyAlignment="1" applyProtection="1">
      <alignment horizontal="left" vertical="top"/>
    </xf>
    <xf numFmtId="9" fontId="13" fillId="0" borderId="9" xfId="2" applyFont="1" applyFill="1" applyBorder="1" applyAlignment="1" applyProtection="1">
      <alignment horizontal="left" vertical="top"/>
    </xf>
    <xf numFmtId="9" fontId="3" fillId="0" borderId="9" xfId="2" applyFont="1" applyFill="1" applyBorder="1" applyAlignment="1" applyProtection="1">
      <alignment horizontal="left" vertical="top" wrapText="1"/>
    </xf>
    <xf numFmtId="9" fontId="13" fillId="0" borderId="9" xfId="2" applyFont="1" applyFill="1" applyBorder="1" applyAlignment="1" applyProtection="1">
      <alignment horizontal="left" vertical="top"/>
      <protection locked="0"/>
    </xf>
    <xf numFmtId="0" fontId="3" fillId="0" borderId="0" xfId="0" applyFont="1" applyAlignment="1" applyProtection="1">
      <alignment horizontal="left" vertical="top"/>
      <protection locked="0"/>
    </xf>
    <xf numFmtId="44" fontId="3" fillId="0" borderId="0" xfId="23" applyFont="1" applyFill="1" applyAlignment="1" applyProtection="1">
      <alignment horizontal="left" vertical="top"/>
      <protection locked="0"/>
    </xf>
    <xf numFmtId="9" fontId="13" fillId="0" borderId="2" xfId="2" applyFont="1" applyFill="1" applyBorder="1" applyAlignment="1" applyProtection="1">
      <alignment horizontal="left" vertical="top"/>
    </xf>
    <xf numFmtId="9" fontId="3" fillId="0" borderId="2" xfId="2" applyFont="1" applyFill="1" applyBorder="1" applyAlignment="1" applyProtection="1">
      <alignment horizontal="left" vertical="top" wrapText="1"/>
    </xf>
    <xf numFmtId="9" fontId="13" fillId="0" borderId="2" xfId="2" applyFont="1" applyFill="1" applyBorder="1" applyAlignment="1" applyProtection="1">
      <alignment horizontal="left" vertical="top"/>
      <protection locked="0"/>
    </xf>
    <xf numFmtId="44" fontId="3" fillId="8" borderId="0" xfId="23" applyFont="1" applyFill="1" applyAlignment="1" applyProtection="1">
      <alignment horizontal="left" vertical="top"/>
      <protection locked="0"/>
    </xf>
    <xf numFmtId="0" fontId="3" fillId="8" borderId="0" xfId="0" applyFont="1" applyFill="1" applyAlignment="1" applyProtection="1">
      <alignment horizontal="left" vertical="top"/>
      <protection locked="0"/>
    </xf>
    <xf numFmtId="9" fontId="3" fillId="8" borderId="0" xfId="2" applyFont="1" applyFill="1" applyAlignment="1" applyProtection="1">
      <alignment horizontal="left" vertical="top"/>
      <protection locked="0"/>
    </xf>
    <xf numFmtId="9" fontId="13" fillId="8" borderId="0" xfId="2" applyFont="1" applyFill="1" applyAlignment="1" applyProtection="1">
      <alignment horizontal="left" vertical="top"/>
      <protection locked="0"/>
    </xf>
    <xf numFmtId="44" fontId="13" fillId="8" borderId="0" xfId="23" applyFont="1" applyFill="1" applyAlignment="1" applyProtection="1">
      <alignment horizontal="left" vertical="top"/>
      <protection locked="0"/>
    </xf>
    <xf numFmtId="9" fontId="17" fillId="0" borderId="2" xfId="9" applyFont="1" applyFill="1" applyBorder="1" applyAlignment="1">
      <alignment horizontal="left" vertical="top" wrapText="1"/>
    </xf>
    <xf numFmtId="9" fontId="17" fillId="0" borderId="2" xfId="9" applyFont="1" applyFill="1" applyBorder="1" applyAlignment="1" applyProtection="1">
      <alignment horizontal="left" vertical="top" wrapText="1"/>
    </xf>
    <xf numFmtId="3" fontId="17" fillId="0" borderId="2" xfId="15" applyNumberFormat="1" applyFont="1" applyBorder="1" applyAlignment="1">
      <alignment horizontal="left" vertical="top" wrapText="1"/>
    </xf>
    <xf numFmtId="3" fontId="23" fillId="0" borderId="2" xfId="0" applyNumberFormat="1" applyFont="1" applyBorder="1" applyAlignment="1">
      <alignment horizontal="center" vertical="center"/>
    </xf>
    <xf numFmtId="9" fontId="23" fillId="0" borderId="0" xfId="0" applyNumberFormat="1" applyFont="1" applyAlignment="1">
      <alignment horizontal="center" vertical="center"/>
    </xf>
    <xf numFmtId="0" fontId="23" fillId="0" borderId="2" xfId="0" applyFont="1" applyBorder="1" applyAlignment="1">
      <alignment horizontal="center" vertical="center"/>
    </xf>
    <xf numFmtId="9" fontId="23" fillId="0" borderId="2" xfId="0" applyNumberFormat="1" applyFont="1" applyBorder="1" applyAlignment="1">
      <alignment horizontal="center" vertical="center"/>
    </xf>
    <xf numFmtId="0" fontId="22" fillId="5" borderId="2" xfId="0" applyFont="1" applyFill="1" applyBorder="1" applyAlignment="1">
      <alignment horizontal="center" vertical="center"/>
    </xf>
    <xf numFmtId="44" fontId="23" fillId="0" borderId="2" xfId="12" applyFont="1" applyFill="1" applyBorder="1" applyAlignment="1">
      <alignment horizontal="center" vertical="center"/>
    </xf>
    <xf numFmtId="0" fontId="22" fillId="25" borderId="2" xfId="0" applyFont="1" applyFill="1" applyBorder="1" applyAlignment="1">
      <alignment horizontal="left" vertical="center"/>
    </xf>
    <xf numFmtId="0" fontId="22" fillId="25" borderId="2" xfId="0" applyFont="1" applyFill="1" applyBorder="1" applyAlignment="1">
      <alignment horizontal="center" vertical="center"/>
    </xf>
    <xf numFmtId="0" fontId="22" fillId="25" borderId="2" xfId="0" applyFont="1" applyFill="1" applyBorder="1" applyAlignment="1" applyProtection="1">
      <alignment horizontal="center" vertical="center"/>
      <protection locked="0"/>
    </xf>
    <xf numFmtId="0" fontId="3" fillId="27" borderId="2" xfId="0" applyFont="1" applyFill="1" applyBorder="1" applyAlignment="1" applyProtection="1">
      <alignment horizontal="left" vertical="top" wrapText="1"/>
      <protection locked="0"/>
    </xf>
    <xf numFmtId="0" fontId="3" fillId="28" borderId="2" xfId="0" applyFont="1" applyFill="1" applyBorder="1" applyAlignment="1" applyProtection="1">
      <alignment horizontal="left" vertical="top" wrapText="1"/>
      <protection locked="0"/>
    </xf>
    <xf numFmtId="0" fontId="3" fillId="29" borderId="2" xfId="0" applyFont="1" applyFill="1" applyBorder="1" applyAlignment="1" applyProtection="1">
      <alignment horizontal="left" vertical="top" wrapText="1"/>
      <protection locked="0"/>
    </xf>
    <xf numFmtId="0" fontId="23" fillId="25" borderId="2" xfId="0" applyFont="1" applyFill="1" applyBorder="1" applyAlignment="1" applyProtection="1">
      <alignment horizontal="center" vertical="center"/>
      <protection locked="0"/>
    </xf>
    <xf numFmtId="0" fontId="3" fillId="30" borderId="2" xfId="0" applyFont="1" applyFill="1" applyBorder="1" applyAlignment="1" applyProtection="1">
      <alignment horizontal="left" vertical="top" wrapText="1"/>
      <protection locked="0"/>
    </xf>
    <xf numFmtId="44" fontId="23" fillId="0" borderId="2" xfId="12" applyFont="1" applyFill="1" applyBorder="1" applyAlignment="1" applyProtection="1">
      <alignment horizontal="center" vertical="center"/>
      <protection locked="0"/>
    </xf>
    <xf numFmtId="9" fontId="23" fillId="0" borderId="2" xfId="9" applyFont="1" applyFill="1" applyBorder="1" applyAlignment="1" applyProtection="1">
      <alignment horizontal="center" vertical="center"/>
    </xf>
    <xf numFmtId="0" fontId="36" fillId="0" borderId="2" xfId="0" applyFont="1" applyBorder="1" applyAlignment="1">
      <alignment vertical="center"/>
    </xf>
    <xf numFmtId="9" fontId="36" fillId="0" borderId="13" xfId="0" applyNumberFormat="1" applyFont="1" applyBorder="1" applyAlignment="1">
      <alignment vertical="center"/>
    </xf>
    <xf numFmtId="0" fontId="36" fillId="0" borderId="13" xfId="0" applyFont="1" applyBorder="1" applyAlignment="1">
      <alignment vertical="center"/>
    </xf>
    <xf numFmtId="0" fontId="36" fillId="25" borderId="13" xfId="0" applyFont="1" applyFill="1" applyBorder="1" applyAlignment="1">
      <alignment vertical="center"/>
    </xf>
    <xf numFmtId="0" fontId="27" fillId="0" borderId="13" xfId="0" applyFont="1" applyBorder="1" applyAlignment="1">
      <alignment vertical="center"/>
    </xf>
    <xf numFmtId="0" fontId="36" fillId="25" borderId="2" xfId="0" applyFont="1" applyFill="1" applyBorder="1" applyAlignment="1">
      <alignment vertical="center"/>
    </xf>
    <xf numFmtId="0" fontId="3" fillId="31" borderId="2" xfId="0" applyFont="1" applyFill="1" applyBorder="1" applyAlignment="1" applyProtection="1">
      <alignment horizontal="left" vertical="top" wrapText="1"/>
      <protection locked="0"/>
    </xf>
    <xf numFmtId="44" fontId="22" fillId="0" borderId="2" xfId="12" applyFont="1" applyBorder="1" applyAlignment="1" applyProtection="1">
      <alignment horizontal="left" vertical="center" wrapText="1"/>
      <protection locked="0"/>
    </xf>
    <xf numFmtId="9" fontId="22" fillId="0" borderId="2" xfId="9" applyFont="1" applyFill="1" applyBorder="1" applyAlignment="1" applyProtection="1">
      <alignment horizontal="left" vertical="center" wrapText="1"/>
    </xf>
    <xf numFmtId="9" fontId="23" fillId="0" borderId="2" xfId="9" applyFont="1" applyFill="1" applyBorder="1" applyAlignment="1" applyProtection="1">
      <alignment horizontal="left" vertical="center" wrapText="1"/>
    </xf>
    <xf numFmtId="0" fontId="22" fillId="0" borderId="2" xfId="0" applyFont="1" applyBorder="1" applyAlignment="1" applyProtection="1">
      <alignment horizontal="left" vertical="center" wrapText="1"/>
      <protection locked="0"/>
    </xf>
    <xf numFmtId="9" fontId="23" fillId="0" borderId="2" xfId="0" applyNumberFormat="1" applyFont="1" applyBorder="1" applyAlignment="1" applyProtection="1">
      <alignment horizontal="left" vertical="center" wrapText="1"/>
      <protection locked="0"/>
    </xf>
    <xf numFmtId="164" fontId="22" fillId="0" borderId="2" xfId="0" applyNumberFormat="1" applyFont="1" applyBorder="1" applyAlignment="1" applyProtection="1">
      <alignment horizontal="left" vertical="center" wrapText="1"/>
      <protection locked="0"/>
    </xf>
    <xf numFmtId="0" fontId="23" fillId="5" borderId="2" xfId="0" applyFont="1" applyFill="1" applyBorder="1" applyAlignment="1" applyProtection="1">
      <alignment horizontal="left" vertical="center" wrapText="1"/>
      <protection locked="0"/>
    </xf>
    <xf numFmtId="0" fontId="23" fillId="0" borderId="2" xfId="0" applyFont="1" applyFill="1" applyBorder="1" applyAlignment="1" applyProtection="1">
      <alignment horizontal="left" vertical="center" wrapText="1"/>
      <protection locked="0"/>
    </xf>
    <xf numFmtId="0" fontId="23" fillId="0" borderId="2" xfId="0" applyFont="1" applyFill="1" applyBorder="1" applyAlignment="1">
      <alignment horizontal="left" vertical="center" wrapText="1"/>
    </xf>
    <xf numFmtId="164" fontId="22" fillId="0" borderId="2" xfId="0" applyNumberFormat="1" applyFont="1" applyFill="1" applyBorder="1" applyAlignment="1" applyProtection="1">
      <alignment horizontal="left" vertical="center" wrapText="1"/>
      <protection locked="0"/>
    </xf>
    <xf numFmtId="9" fontId="23" fillId="0" borderId="2" xfId="9" applyFont="1" applyFill="1" applyBorder="1" applyAlignment="1" applyProtection="1">
      <alignment horizontal="left" vertical="center" wrapText="1"/>
      <protection locked="0"/>
    </xf>
    <xf numFmtId="164" fontId="22" fillId="5" borderId="2" xfId="0" applyNumberFormat="1" applyFont="1" applyFill="1" applyBorder="1" applyAlignment="1" applyProtection="1">
      <alignment horizontal="left" vertical="center"/>
      <protection locked="0"/>
    </xf>
    <xf numFmtId="9" fontId="22" fillId="5" borderId="2" xfId="9" applyFont="1" applyFill="1" applyBorder="1" applyAlignment="1" applyProtection="1">
      <alignment horizontal="left" vertical="center"/>
    </xf>
    <xf numFmtId="9" fontId="23" fillId="5" borderId="2" xfId="9" applyFont="1" applyFill="1" applyBorder="1" applyAlignment="1" applyProtection="1">
      <alignment horizontal="left" vertical="center" wrapText="1"/>
      <protection locked="0"/>
    </xf>
    <xf numFmtId="9" fontId="23" fillId="5" borderId="2" xfId="9" applyFont="1" applyFill="1" applyBorder="1" applyAlignment="1" applyProtection="1">
      <alignment horizontal="left" vertical="center" wrapText="1"/>
    </xf>
    <xf numFmtId="44" fontId="22" fillId="0" borderId="2" xfId="12" applyFont="1" applyFill="1" applyBorder="1" applyAlignment="1" applyProtection="1">
      <alignment horizontal="left" vertical="center" wrapText="1"/>
      <protection locked="0"/>
    </xf>
    <xf numFmtId="9" fontId="22" fillId="0" borderId="2" xfId="9" applyFont="1" applyFill="1" applyBorder="1" applyAlignment="1" applyProtection="1">
      <alignment horizontal="left" vertical="center" wrapText="1"/>
      <protection locked="0"/>
    </xf>
    <xf numFmtId="9" fontId="22" fillId="0" borderId="2" xfId="0" applyNumberFormat="1" applyFont="1" applyFill="1" applyBorder="1" applyAlignment="1" applyProtection="1">
      <alignment horizontal="left" vertical="center" wrapText="1"/>
      <protection locked="0"/>
    </xf>
    <xf numFmtId="9" fontId="23" fillId="0" borderId="2" xfId="9" applyFont="1" applyBorder="1" applyAlignment="1" applyProtection="1">
      <alignment horizontal="left" vertical="center" wrapText="1"/>
      <protection locked="0"/>
    </xf>
    <xf numFmtId="164" fontId="22" fillId="5" borderId="2" xfId="12" applyNumberFormat="1" applyFont="1" applyFill="1" applyBorder="1" applyAlignment="1" applyProtection="1">
      <alignment horizontal="left" vertical="center" wrapText="1"/>
      <protection locked="0"/>
    </xf>
    <xf numFmtId="1" fontId="23" fillId="0" borderId="2" xfId="9" applyNumberFormat="1" applyFont="1" applyBorder="1" applyAlignment="1" applyProtection="1">
      <alignment horizontal="left" vertical="center" wrapText="1"/>
      <protection locked="0"/>
    </xf>
    <xf numFmtId="0" fontId="22" fillId="0" borderId="2" xfId="0" applyFont="1" applyFill="1" applyBorder="1" applyAlignment="1" applyProtection="1">
      <alignment horizontal="left" vertical="center" wrapText="1"/>
      <protection locked="0"/>
    </xf>
    <xf numFmtId="167" fontId="22" fillId="0" borderId="2" xfId="6" applyNumberFormat="1" applyFont="1" applyBorder="1" applyAlignment="1">
      <alignment horizontal="left" vertical="center" wrapText="1"/>
    </xf>
    <xf numFmtId="44" fontId="22" fillId="5" borderId="2" xfId="12" applyFont="1" applyFill="1" applyBorder="1" applyAlignment="1" applyProtection="1">
      <alignment horizontal="center" vertical="center" wrapText="1"/>
    </xf>
    <xf numFmtId="10" fontId="22" fillId="5" borderId="2" xfId="9" applyNumberFormat="1" applyFont="1" applyFill="1" applyBorder="1" applyAlignment="1" applyProtection="1">
      <alignment horizontal="center" vertical="center" wrapText="1"/>
    </xf>
    <xf numFmtId="1" fontId="22" fillId="5" borderId="2" xfId="9" applyNumberFormat="1" applyFont="1" applyFill="1" applyBorder="1" applyAlignment="1" applyProtection="1">
      <alignment horizontal="center" vertical="center" wrapText="1"/>
    </xf>
    <xf numFmtId="9" fontId="22" fillId="5" borderId="2" xfId="9" applyFont="1" applyFill="1" applyBorder="1" applyAlignment="1" applyProtection="1">
      <alignment horizontal="center" vertical="center" wrapText="1"/>
    </xf>
    <xf numFmtId="0" fontId="22" fillId="5" borderId="2" xfId="0" applyFont="1" applyFill="1" applyBorder="1" applyAlignment="1">
      <alignment horizontal="justify" vertical="center" wrapText="1"/>
    </xf>
    <xf numFmtId="0" fontId="24" fillId="5" borderId="2" xfId="0" applyFont="1" applyFill="1" applyBorder="1" applyAlignment="1">
      <alignment horizontal="left" vertical="center" wrapText="1"/>
    </xf>
    <xf numFmtId="0" fontId="22" fillId="0" borderId="2" xfId="0" applyFont="1" applyFill="1" applyBorder="1" applyAlignment="1">
      <alignment horizontal="left" vertical="center" wrapText="1"/>
    </xf>
    <xf numFmtId="44" fontId="22" fillId="0" borderId="2" xfId="12" applyFont="1" applyFill="1" applyBorder="1" applyAlignment="1" applyProtection="1">
      <alignment horizontal="left" vertical="center" wrapText="1"/>
    </xf>
    <xf numFmtId="1" fontId="22" fillId="0" borderId="2" xfId="9" applyNumberFormat="1" applyFont="1" applyFill="1" applyBorder="1" applyAlignment="1" applyProtection="1">
      <alignment horizontal="left" vertical="center" wrapText="1"/>
    </xf>
    <xf numFmtId="0" fontId="24" fillId="0" borderId="2" xfId="0" applyFont="1" applyFill="1" applyBorder="1" applyAlignment="1">
      <alignment horizontal="left" vertical="center" wrapText="1"/>
    </xf>
    <xf numFmtId="44" fontId="22" fillId="5" borderId="2" xfId="12" applyFont="1" applyFill="1" applyBorder="1" applyAlignment="1" applyProtection="1">
      <alignment horizontal="left" vertical="center" wrapText="1"/>
    </xf>
    <xf numFmtId="10" fontId="22" fillId="5" borderId="2" xfId="9" applyNumberFormat="1" applyFont="1" applyFill="1" applyBorder="1" applyAlignment="1" applyProtection="1">
      <alignment horizontal="left" vertical="center" wrapText="1"/>
    </xf>
    <xf numFmtId="9" fontId="22" fillId="5" borderId="2" xfId="9" applyFont="1" applyFill="1" applyBorder="1" applyAlignment="1" applyProtection="1">
      <alignment horizontal="left" vertical="center" wrapText="1"/>
    </xf>
    <xf numFmtId="9" fontId="22" fillId="5" borderId="2" xfId="9" applyNumberFormat="1" applyFont="1" applyFill="1" applyBorder="1" applyAlignment="1" applyProtection="1">
      <alignment horizontal="center" vertical="center" wrapText="1"/>
    </xf>
    <xf numFmtId="0" fontId="24" fillId="5" borderId="2" xfId="0" applyFont="1" applyFill="1" applyBorder="1" applyAlignment="1">
      <alignment horizontal="justify" vertical="center" wrapText="1"/>
    </xf>
    <xf numFmtId="9" fontId="24" fillId="0" borderId="2" xfId="0" applyNumberFormat="1" applyFont="1" applyFill="1" applyBorder="1" applyAlignment="1">
      <alignment horizontal="left" vertical="center" wrapText="1"/>
    </xf>
    <xf numFmtId="9" fontId="23" fillId="0" borderId="2" xfId="0" applyNumberFormat="1" applyFont="1" applyFill="1" applyBorder="1" applyAlignment="1">
      <alignment horizontal="left" vertical="center" wrapText="1"/>
    </xf>
    <xf numFmtId="44" fontId="23" fillId="0" borderId="2" xfId="12" applyFont="1" applyBorder="1" applyAlignment="1" applyProtection="1">
      <alignment horizontal="left" vertical="center" wrapText="1"/>
      <protection locked="0"/>
    </xf>
    <xf numFmtId="169" fontId="22" fillId="0" borderId="2" xfId="12" applyNumberFormat="1" applyFont="1" applyFill="1" applyBorder="1" applyAlignment="1" applyProtection="1">
      <alignment horizontal="left" vertical="center" wrapText="1"/>
      <protection locked="0"/>
    </xf>
    <xf numFmtId="0" fontId="13" fillId="0" borderId="25" xfId="0" applyFont="1" applyFill="1" applyBorder="1" applyAlignment="1">
      <alignment horizontal="left" vertical="top" wrapText="1"/>
    </xf>
    <xf numFmtId="0" fontId="32" fillId="0" borderId="25" xfId="0" applyFont="1" applyFill="1" applyBorder="1" applyAlignment="1">
      <alignment horizontal="left" vertical="top" wrapText="1"/>
    </xf>
    <xf numFmtId="166" fontId="16" fillId="0" borderId="25" xfId="0" applyNumberFormat="1" applyFont="1" applyFill="1" applyBorder="1" applyAlignment="1">
      <alignment horizontal="left" vertical="top" wrapText="1"/>
    </xf>
    <xf numFmtId="1" fontId="13" fillId="0" borderId="25" xfId="0" applyNumberFormat="1" applyFont="1" applyFill="1" applyBorder="1" applyAlignment="1">
      <alignment horizontal="left" vertical="top" wrapText="1"/>
    </xf>
    <xf numFmtId="9" fontId="13" fillId="0" borderId="25" xfId="0" applyNumberFormat="1" applyFont="1" applyFill="1" applyBorder="1" applyAlignment="1">
      <alignment horizontal="left" vertical="top" wrapText="1"/>
    </xf>
    <xf numFmtId="44" fontId="13" fillId="0" borderId="25" xfId="31" applyFont="1" applyFill="1" applyBorder="1" applyAlignment="1">
      <alignment horizontal="left" vertical="top" wrapText="1"/>
    </xf>
    <xf numFmtId="9" fontId="13" fillId="0" borderId="25" xfId="27" applyNumberFormat="1" applyFont="1" applyFill="1" applyBorder="1" applyAlignment="1">
      <alignment horizontal="left" vertical="top" wrapText="1"/>
    </xf>
    <xf numFmtId="0" fontId="13" fillId="0" borderId="25" xfId="27" applyFont="1" applyFill="1" applyBorder="1" applyAlignment="1">
      <alignment horizontal="left" vertical="top" wrapText="1"/>
    </xf>
    <xf numFmtId="0" fontId="3" fillId="0" borderId="25" xfId="0" applyFont="1" applyFill="1" applyBorder="1" applyAlignment="1">
      <alignment horizontal="left" vertical="top" wrapText="1"/>
    </xf>
    <xf numFmtId="9" fontId="3" fillId="0" borderId="25" xfId="0" applyNumberFormat="1" applyFont="1" applyFill="1" applyBorder="1" applyAlignment="1">
      <alignment horizontal="left" vertical="top" wrapText="1"/>
    </xf>
    <xf numFmtId="44" fontId="13" fillId="0" borderId="25" xfId="12" applyFont="1" applyFill="1" applyBorder="1" applyAlignment="1">
      <alignment horizontal="left" vertical="top" wrapText="1"/>
    </xf>
    <xf numFmtId="0" fontId="13" fillId="0" borderId="0" xfId="0" applyFont="1" applyFill="1" applyAlignment="1">
      <alignment horizontal="left" vertical="top" wrapText="1"/>
    </xf>
    <xf numFmtId="0" fontId="19" fillId="0" borderId="35" xfId="0" applyFont="1" applyFill="1" applyBorder="1" applyAlignment="1">
      <alignment horizontal="left" vertical="top" wrapText="1"/>
    </xf>
    <xf numFmtId="0" fontId="13" fillId="0" borderId="1" xfId="0" applyFont="1" applyFill="1" applyBorder="1" applyAlignment="1" applyProtection="1">
      <alignment horizontal="left" vertical="top"/>
      <protection locked="0"/>
    </xf>
    <xf numFmtId="0" fontId="13" fillId="0" borderId="0" xfId="0" applyFont="1" applyFill="1" applyAlignment="1" applyProtection="1">
      <alignment horizontal="left" vertical="top"/>
      <protection locked="0"/>
    </xf>
    <xf numFmtId="164" fontId="13" fillId="0" borderId="25" xfId="0" applyNumberFormat="1" applyFont="1" applyFill="1" applyBorder="1" applyAlignment="1">
      <alignment horizontal="left" vertical="top" wrapText="1"/>
    </xf>
    <xf numFmtId="0" fontId="19" fillId="0" borderId="1" xfId="0" applyFont="1" applyFill="1" applyBorder="1" applyAlignment="1">
      <alignment horizontal="left" vertical="top" wrapText="1"/>
    </xf>
    <xf numFmtId="0" fontId="19" fillId="0" borderId="39" xfId="0" applyFont="1" applyFill="1" applyBorder="1" applyAlignment="1">
      <alignment horizontal="left" vertical="top" wrapText="1"/>
    </xf>
    <xf numFmtId="49" fontId="13" fillId="0" borderId="25" xfId="0" applyNumberFormat="1" applyFont="1" applyFill="1" applyBorder="1" applyAlignment="1">
      <alignment horizontal="left" vertical="top" wrapText="1"/>
    </xf>
    <xf numFmtId="164" fontId="13" fillId="0" borderId="2" xfId="7" applyNumberFormat="1" applyFill="1" applyBorder="1" applyAlignment="1" applyProtection="1">
      <alignment horizontal="left" vertical="top" wrapText="1"/>
      <protection locked="0"/>
    </xf>
    <xf numFmtId="0" fontId="3" fillId="0" borderId="2" xfId="7" applyFont="1" applyFill="1" applyBorder="1" applyAlignment="1" applyProtection="1">
      <alignment horizontal="left" vertical="top" wrapText="1"/>
      <protection locked="0"/>
    </xf>
    <xf numFmtId="0" fontId="16" fillId="0" borderId="2" xfId="0" applyFont="1" applyFill="1" applyBorder="1" applyAlignment="1">
      <alignment horizontal="left" vertical="top" wrapText="1"/>
    </xf>
    <xf numFmtId="9" fontId="16" fillId="0" borderId="13" xfId="0" applyNumberFormat="1" applyFont="1" applyFill="1" applyBorder="1" applyAlignment="1">
      <alignment horizontal="left" vertical="top" wrapText="1"/>
    </xf>
    <xf numFmtId="0" fontId="3" fillId="0" borderId="13" xfId="0" applyFont="1" applyFill="1" applyBorder="1" applyAlignment="1">
      <alignment horizontal="left" vertical="top" wrapText="1"/>
    </xf>
    <xf numFmtId="9" fontId="3" fillId="0" borderId="13" xfId="0" applyNumberFormat="1" applyFont="1" applyFill="1" applyBorder="1" applyAlignment="1">
      <alignment horizontal="left" vertical="top" wrapText="1"/>
    </xf>
    <xf numFmtId="0" fontId="13" fillId="0" borderId="35" xfId="0" applyFont="1" applyFill="1" applyBorder="1" applyAlignment="1">
      <alignment horizontal="left" vertical="top" wrapText="1"/>
    </xf>
    <xf numFmtId="166" fontId="13" fillId="0" borderId="25" xfId="0" applyNumberFormat="1" applyFont="1" applyFill="1" applyBorder="1" applyAlignment="1">
      <alignment horizontal="left" vertical="top" wrapText="1"/>
    </xf>
    <xf numFmtId="49" fontId="13" fillId="0" borderId="25" xfId="27" applyNumberFormat="1" applyFont="1" applyFill="1" applyBorder="1" applyAlignment="1">
      <alignment horizontal="left" vertical="top" wrapText="1"/>
    </xf>
    <xf numFmtId="3" fontId="13" fillId="0" borderId="25" xfId="12" applyNumberFormat="1" applyFont="1" applyFill="1" applyBorder="1" applyAlignment="1">
      <alignment horizontal="left" vertical="top" wrapText="1"/>
    </xf>
    <xf numFmtId="0" fontId="23" fillId="0" borderId="2" xfId="0" applyFont="1" applyFill="1" applyBorder="1" applyAlignment="1" applyProtection="1">
      <alignment horizontal="center" vertical="center" wrapText="1"/>
      <protection locked="0"/>
    </xf>
    <xf numFmtId="164" fontId="13" fillId="0" borderId="2" xfId="0" applyNumberFormat="1" applyFont="1" applyFill="1" applyBorder="1" applyAlignment="1" applyProtection="1">
      <alignment horizontal="left" vertical="top"/>
      <protection locked="0"/>
    </xf>
    <xf numFmtId="0" fontId="3" fillId="0" borderId="2"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protection locked="0"/>
    </xf>
    <xf numFmtId="0" fontId="22" fillId="5" borderId="2" xfId="0" applyFont="1" applyFill="1" applyBorder="1" applyAlignment="1">
      <alignment horizontal="left" vertical="center" wrapText="1"/>
    </xf>
    <xf numFmtId="0" fontId="22" fillId="5" borderId="2" xfId="0" applyFont="1" applyFill="1" applyBorder="1" applyAlignment="1">
      <alignment horizontal="center" vertical="center" wrapText="1"/>
    </xf>
    <xf numFmtId="0" fontId="22" fillId="25" borderId="2" xfId="0" applyFont="1" applyFill="1" applyBorder="1" applyAlignment="1">
      <alignment horizontal="left" vertical="center" wrapText="1"/>
    </xf>
    <xf numFmtId="0" fontId="22" fillId="25" borderId="2" xfId="0" applyFont="1" applyFill="1" applyBorder="1" applyAlignment="1">
      <alignment horizontal="center" vertical="center" wrapText="1"/>
    </xf>
    <xf numFmtId="0" fontId="23" fillId="0" borderId="2" xfId="0" applyFont="1" applyFill="1" applyBorder="1" applyAlignment="1">
      <alignment horizontal="center" vertical="center"/>
    </xf>
    <xf numFmtId="0" fontId="22" fillId="25" borderId="2" xfId="0" applyFont="1" applyFill="1" applyBorder="1" applyAlignment="1" applyProtection="1">
      <alignment horizontal="center" vertical="center" wrapText="1"/>
      <protection locked="0"/>
    </xf>
    <xf numFmtId="9" fontId="23" fillId="0" borderId="2" xfId="0" applyNumberFormat="1" applyFont="1" applyFill="1" applyBorder="1" applyAlignment="1">
      <alignment horizontal="center" vertical="center"/>
    </xf>
    <xf numFmtId="44" fontId="23" fillId="0" borderId="2" xfId="23" applyFont="1" applyBorder="1" applyAlignment="1">
      <alignment horizontal="center" vertical="center"/>
    </xf>
    <xf numFmtId="0" fontId="25" fillId="25" borderId="2" xfId="0" applyFont="1" applyFill="1" applyBorder="1" applyAlignment="1">
      <alignment horizontal="left" vertical="center" wrapText="1"/>
    </xf>
    <xf numFmtId="0" fontId="25" fillId="25" borderId="2" xfId="0" applyFont="1" applyFill="1" applyBorder="1" applyAlignment="1">
      <alignment horizontal="center" wrapText="1"/>
    </xf>
    <xf numFmtId="9" fontId="23" fillId="25" borderId="2" xfId="9" applyFont="1" applyFill="1" applyBorder="1" applyAlignment="1" applyProtection="1">
      <alignment horizontal="left" vertical="center" wrapText="1"/>
    </xf>
    <xf numFmtId="0" fontId="36" fillId="0" borderId="2" xfId="0" applyFont="1" applyBorder="1" applyAlignment="1">
      <alignment horizontal="left" vertical="center" wrapText="1"/>
    </xf>
    <xf numFmtId="0" fontId="36" fillId="25" borderId="13" xfId="0" applyFont="1" applyFill="1" applyBorder="1" applyAlignment="1">
      <alignment horizontal="left" vertical="center" wrapText="1"/>
    </xf>
    <xf numFmtId="164" fontId="23" fillId="0" borderId="2" xfId="0" applyNumberFormat="1" applyFont="1" applyFill="1" applyBorder="1" applyAlignment="1" applyProtection="1">
      <alignment vertical="center"/>
      <protection locked="0"/>
    </xf>
    <xf numFmtId="0" fontId="36" fillId="0" borderId="2" xfId="0" applyFont="1" applyFill="1" applyBorder="1" applyAlignment="1">
      <alignment vertical="center"/>
    </xf>
    <xf numFmtId="0" fontId="3" fillId="0" borderId="14" xfId="0" applyFont="1" applyFill="1" applyBorder="1" applyAlignment="1" applyProtection="1">
      <alignment horizontal="left" vertical="top" wrapText="1"/>
      <protection locked="0"/>
    </xf>
    <xf numFmtId="14" fontId="13" fillId="0" borderId="2" xfId="0" applyNumberFormat="1" applyFont="1" applyFill="1" applyBorder="1" applyAlignment="1" applyProtection="1">
      <alignment horizontal="left" vertical="top" wrapText="1"/>
      <protection locked="0"/>
    </xf>
    <xf numFmtId="4" fontId="13" fillId="0" borderId="2" xfId="0" applyNumberFormat="1" applyFont="1" applyFill="1" applyBorder="1" applyAlignment="1" applyProtection="1">
      <alignment horizontal="left" vertical="top" wrapText="1"/>
      <protection locked="0"/>
    </xf>
    <xf numFmtId="3" fontId="13" fillId="0" borderId="2" xfId="9" applyNumberFormat="1" applyFont="1" applyFill="1" applyBorder="1" applyAlignment="1" applyProtection="1">
      <alignment horizontal="left" vertical="top" wrapText="1"/>
      <protection locked="0"/>
    </xf>
    <xf numFmtId="3" fontId="13" fillId="0" borderId="2" xfId="0" applyNumberFormat="1"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wrapText="1"/>
      <protection locked="0"/>
    </xf>
    <xf numFmtId="44" fontId="16" fillId="0" borderId="2" xfId="23" applyFont="1" applyFill="1" applyBorder="1" applyAlignment="1" applyProtection="1">
      <alignment horizontal="left" vertical="top" wrapText="1"/>
    </xf>
    <xf numFmtId="0" fontId="16" fillId="0" borderId="2" xfId="0" applyFont="1" applyFill="1" applyBorder="1" applyAlignment="1" applyProtection="1">
      <alignment horizontal="left" vertical="top" wrapText="1"/>
      <protection locked="0"/>
    </xf>
    <xf numFmtId="9" fontId="16" fillId="0" borderId="2" xfId="9" applyFont="1" applyFill="1" applyBorder="1" applyAlignment="1" applyProtection="1">
      <alignment horizontal="left" vertical="top" wrapText="1"/>
    </xf>
    <xf numFmtId="0" fontId="16" fillId="0" borderId="2" xfId="0" applyFont="1" applyFill="1" applyBorder="1" applyAlignment="1">
      <alignment horizontal="left" vertical="top"/>
    </xf>
    <xf numFmtId="9" fontId="16" fillId="0" borderId="13" xfId="0" applyNumberFormat="1" applyFont="1" applyFill="1" applyBorder="1" applyAlignment="1">
      <alignment horizontal="left" vertical="top"/>
    </xf>
    <xf numFmtId="49" fontId="3" fillId="0" borderId="13" xfId="0" applyNumberFormat="1" applyFont="1" applyFill="1" applyBorder="1" applyAlignment="1">
      <alignment horizontal="left" vertical="top" wrapText="1"/>
    </xf>
    <xf numFmtId="9" fontId="36" fillId="0" borderId="13" xfId="0" applyNumberFormat="1" applyFont="1" applyFill="1" applyBorder="1" applyAlignment="1">
      <alignment vertical="center"/>
    </xf>
    <xf numFmtId="49" fontId="36" fillId="0" borderId="13" xfId="0" applyNumberFormat="1" applyFont="1" applyFill="1" applyBorder="1" applyAlignment="1">
      <alignment vertical="center"/>
    </xf>
    <xf numFmtId="0" fontId="37" fillId="0" borderId="2" xfId="0" applyFont="1" applyFill="1" applyBorder="1" applyAlignment="1">
      <alignment horizontal="left" vertical="center" wrapText="1"/>
    </xf>
    <xf numFmtId="0" fontId="36" fillId="0" borderId="2" xfId="0" applyFont="1" applyFill="1" applyBorder="1" applyAlignment="1">
      <alignment vertical="center" wrapText="1"/>
    </xf>
    <xf numFmtId="0" fontId="36" fillId="0" borderId="13" xfId="0" applyFont="1" applyFill="1" applyBorder="1" applyAlignment="1">
      <alignment vertical="center"/>
    </xf>
    <xf numFmtId="0" fontId="22" fillId="0" borderId="2" xfId="0" applyFont="1" applyFill="1" applyBorder="1" applyAlignment="1" applyProtection="1">
      <alignment horizontal="center" vertical="center"/>
      <protection locked="0"/>
    </xf>
    <xf numFmtId="0" fontId="3" fillId="0" borderId="2" xfId="8" applyFont="1" applyFill="1" applyBorder="1" applyAlignment="1" applyProtection="1">
      <alignment horizontal="left" vertical="top" wrapText="1"/>
      <protection locked="0"/>
    </xf>
    <xf numFmtId="0" fontId="3" fillId="0" borderId="2" xfId="1" applyFont="1" applyFill="1" applyBorder="1" applyAlignment="1" applyProtection="1">
      <alignment horizontal="left" vertical="top" wrapText="1"/>
      <protection locked="0"/>
    </xf>
    <xf numFmtId="0" fontId="3" fillId="0" borderId="14" xfId="1" applyFont="1" applyFill="1" applyBorder="1" applyAlignment="1" applyProtection="1">
      <alignment horizontal="left" vertical="top" wrapText="1"/>
      <protection locked="0"/>
    </xf>
    <xf numFmtId="0" fontId="23" fillId="0" borderId="2" xfId="0" applyFont="1" applyFill="1" applyBorder="1" applyAlignment="1" applyProtection="1">
      <alignment horizontal="center" vertical="center"/>
      <protection locked="0"/>
    </xf>
    <xf numFmtId="44" fontId="16" fillId="0" borderId="2" xfId="23" applyFont="1" applyFill="1" applyBorder="1" applyAlignment="1" applyProtection="1">
      <alignment horizontal="left" vertical="top" wrapText="1"/>
      <protection locked="0"/>
    </xf>
    <xf numFmtId="0" fontId="36" fillId="0" borderId="13" xfId="0" applyFont="1" applyFill="1" applyBorder="1" applyAlignment="1">
      <alignment horizontal="left" vertical="center"/>
    </xf>
    <xf numFmtId="9" fontId="13" fillId="0" borderId="2" xfId="2" applyFont="1" applyFill="1" applyBorder="1" applyAlignment="1">
      <alignment horizontal="left" vertical="top"/>
    </xf>
    <xf numFmtId="9" fontId="3" fillId="0" borderId="2" xfId="2" applyFont="1" applyFill="1" applyBorder="1" applyAlignment="1">
      <alignment horizontal="left" vertical="top" wrapText="1"/>
    </xf>
    <xf numFmtId="44" fontId="3" fillId="0" borderId="2" xfId="23" applyFont="1" applyFill="1" applyBorder="1" applyAlignment="1" applyProtection="1">
      <alignment horizontal="center" vertical="center" wrapText="1"/>
      <protection locked="0"/>
    </xf>
    <xf numFmtId="0" fontId="23" fillId="25" borderId="2" xfId="0" applyFont="1" applyFill="1" applyBorder="1" applyAlignment="1" applyProtection="1">
      <alignment horizontal="left" vertical="center" wrapText="1"/>
      <protection locked="0"/>
    </xf>
    <xf numFmtId="9" fontId="13" fillId="0" borderId="2" xfId="0" applyNumberFormat="1" applyFont="1" applyFill="1" applyBorder="1" applyAlignment="1" applyProtection="1">
      <alignment horizontal="left" vertical="top" wrapText="1"/>
      <protection locked="0"/>
    </xf>
    <xf numFmtId="0" fontId="3" fillId="0" borderId="2" xfId="0" applyFont="1" applyFill="1" applyBorder="1" applyAlignment="1">
      <alignment horizontal="left" vertical="top" wrapText="1"/>
    </xf>
    <xf numFmtId="0" fontId="13" fillId="0" borderId="2" xfId="0" applyFont="1" applyFill="1" applyBorder="1" applyAlignment="1" applyProtection="1">
      <alignment horizontal="left" vertical="top"/>
      <protection locked="0"/>
    </xf>
    <xf numFmtId="0" fontId="3" fillId="0" borderId="15" xfId="0" applyFont="1" applyFill="1" applyBorder="1" applyAlignment="1" applyProtection="1">
      <alignment horizontal="left" vertical="top" wrapText="1"/>
      <protection locked="0"/>
    </xf>
    <xf numFmtId="9" fontId="3" fillId="0" borderId="2" xfId="0" applyNumberFormat="1" applyFont="1" applyFill="1" applyBorder="1" applyAlignment="1" applyProtection="1">
      <alignment horizontal="left" vertical="top" wrapText="1"/>
      <protection locked="0"/>
    </xf>
    <xf numFmtId="0" fontId="13" fillId="0" borderId="14" xfId="0" applyFont="1" applyFill="1" applyBorder="1" applyAlignment="1" applyProtection="1">
      <alignment horizontal="left" vertical="top" wrapText="1"/>
      <protection locked="0"/>
    </xf>
    <xf numFmtId="0" fontId="13" fillId="0" borderId="13" xfId="0" applyFont="1" applyFill="1" applyBorder="1" applyAlignment="1" applyProtection="1">
      <alignment horizontal="left" vertical="top" wrapText="1"/>
      <protection locked="0"/>
    </xf>
    <xf numFmtId="9" fontId="13" fillId="0" borderId="2" xfId="9" applyFont="1" applyFill="1" applyBorder="1" applyAlignment="1" applyProtection="1">
      <alignment horizontal="left" vertical="top" wrapText="1"/>
      <protection locked="0"/>
    </xf>
    <xf numFmtId="44" fontId="3" fillId="0" borderId="2" xfId="12" applyFont="1" applyFill="1" applyBorder="1" applyAlignment="1" applyProtection="1">
      <alignment horizontal="left" vertical="top" wrapText="1"/>
      <protection locked="0"/>
    </xf>
    <xf numFmtId="4" fontId="13" fillId="0" borderId="2" xfId="0" applyNumberFormat="1" applyFont="1" applyFill="1" applyBorder="1" applyAlignment="1">
      <alignment horizontal="left" vertical="top" wrapText="1"/>
    </xf>
    <xf numFmtId="4" fontId="3" fillId="0" borderId="2" xfId="0" applyNumberFormat="1" applyFont="1" applyFill="1" applyBorder="1" applyAlignment="1">
      <alignment horizontal="left" vertical="top" wrapText="1"/>
    </xf>
    <xf numFmtId="9" fontId="3" fillId="0" borderId="2" xfId="9" applyFont="1" applyFill="1" applyBorder="1" applyAlignment="1" applyProtection="1">
      <alignment horizontal="left" vertical="top"/>
    </xf>
    <xf numFmtId="0" fontId="3" fillId="0" borderId="2" xfId="15" applyFont="1" applyFill="1" applyBorder="1" applyAlignment="1" applyProtection="1">
      <alignment horizontal="left" vertical="top"/>
      <protection locked="0"/>
    </xf>
    <xf numFmtId="0" fontId="3" fillId="0" borderId="14" xfId="15" applyFont="1" applyFill="1" applyBorder="1" applyAlignment="1" applyProtection="1">
      <alignment horizontal="left" vertical="top" wrapText="1"/>
      <protection locked="0"/>
    </xf>
    <xf numFmtId="0" fontId="3" fillId="0" borderId="2" xfId="15" applyFont="1" applyFill="1" applyBorder="1" applyAlignment="1" applyProtection="1">
      <alignment horizontal="left" vertical="top" wrapText="1"/>
      <protection locked="0"/>
    </xf>
    <xf numFmtId="0" fontId="3" fillId="0" borderId="2" xfId="15" applyFont="1" applyFill="1" applyBorder="1" applyAlignment="1">
      <alignment horizontal="left" vertical="top" wrapText="1"/>
    </xf>
    <xf numFmtId="0" fontId="13" fillId="0" borderId="2" xfId="15" applyFill="1" applyBorder="1" applyAlignment="1">
      <alignment horizontal="left" vertical="top" wrapText="1"/>
    </xf>
    <xf numFmtId="165" fontId="3" fillId="0" borderId="2" xfId="15" applyNumberFormat="1" applyFont="1" applyFill="1" applyBorder="1" applyAlignment="1">
      <alignment horizontal="left" vertical="top" wrapText="1"/>
    </xf>
    <xf numFmtId="3" fontId="3" fillId="0" borderId="2" xfId="15" applyNumberFormat="1" applyFont="1" applyFill="1" applyBorder="1" applyAlignment="1">
      <alignment horizontal="left" vertical="top" wrapText="1"/>
    </xf>
    <xf numFmtId="3" fontId="13" fillId="0" borderId="2" xfId="15" applyNumberFormat="1" applyFill="1" applyBorder="1" applyAlignment="1">
      <alignment horizontal="left" vertical="top" wrapText="1"/>
    </xf>
    <xf numFmtId="44" fontId="3" fillId="0" borderId="2" xfId="23" applyFont="1" applyFill="1" applyBorder="1" applyAlignment="1" applyProtection="1">
      <alignment horizontal="left" vertical="top"/>
      <protection locked="0"/>
    </xf>
    <xf numFmtId="0" fontId="13" fillId="0" borderId="2" xfId="15" applyFill="1" applyBorder="1" applyAlignment="1" applyProtection="1">
      <alignment horizontal="left" vertical="top"/>
      <protection locked="0"/>
    </xf>
    <xf numFmtId="0" fontId="13" fillId="0" borderId="2" xfId="15" applyFill="1" applyBorder="1" applyAlignment="1" applyProtection="1">
      <alignment horizontal="left" vertical="top" wrapText="1"/>
      <protection locked="0"/>
    </xf>
    <xf numFmtId="0" fontId="13" fillId="0" borderId="14" xfId="15" applyFill="1" applyBorder="1" applyAlignment="1" applyProtection="1">
      <alignment horizontal="left" vertical="top" wrapText="1"/>
      <protection locked="0"/>
    </xf>
    <xf numFmtId="44" fontId="13" fillId="0" borderId="26" xfId="23" applyFont="1" applyFill="1" applyBorder="1" applyAlignment="1" applyProtection="1">
      <alignment horizontal="left" vertical="top"/>
      <protection locked="0"/>
    </xf>
    <xf numFmtId="0" fontId="3" fillId="0" borderId="27" xfId="15"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top" wrapText="1"/>
      <protection locked="0"/>
    </xf>
    <xf numFmtId="0" fontId="3" fillId="0" borderId="28" xfId="15" applyFont="1" applyFill="1" applyBorder="1" applyAlignment="1" applyProtection="1">
      <alignment horizontal="left" vertical="top" wrapText="1"/>
      <protection locked="0"/>
    </xf>
    <xf numFmtId="164" fontId="13" fillId="0" borderId="2" xfId="15" applyNumberFormat="1" applyFill="1" applyBorder="1" applyAlignment="1" applyProtection="1">
      <alignment horizontal="left" vertical="top"/>
      <protection locked="0"/>
    </xf>
    <xf numFmtId="0" fontId="16" fillId="0" borderId="9" xfId="0" applyFont="1" applyFill="1" applyBorder="1" applyAlignment="1">
      <alignment horizontal="left" vertical="top"/>
    </xf>
    <xf numFmtId="9" fontId="16" fillId="0" borderId="42" xfId="0" applyNumberFormat="1" applyFont="1" applyFill="1" applyBorder="1" applyAlignment="1">
      <alignment horizontal="left" vertical="top"/>
    </xf>
    <xf numFmtId="0" fontId="3" fillId="0" borderId="42" xfId="0" applyFont="1" applyFill="1" applyBorder="1" applyAlignment="1">
      <alignment horizontal="left" vertical="top" wrapText="1"/>
    </xf>
    <xf numFmtId="9" fontId="3" fillId="0" borderId="42" xfId="0" applyNumberFormat="1" applyFont="1" applyFill="1" applyBorder="1" applyAlignment="1">
      <alignment horizontal="left" vertical="top" wrapText="1"/>
    </xf>
    <xf numFmtId="0" fontId="3" fillId="0" borderId="13" xfId="15" applyFont="1" applyFill="1" applyBorder="1" applyAlignment="1">
      <alignment horizontal="left" vertical="top" wrapText="1"/>
    </xf>
    <xf numFmtId="0" fontId="13" fillId="0" borderId="2" xfId="0" applyFont="1" applyFill="1" applyBorder="1" applyAlignment="1">
      <alignment horizontal="left" vertical="top" wrapText="1"/>
    </xf>
    <xf numFmtId="0" fontId="3" fillId="0" borderId="2" xfId="3" applyFont="1" applyFill="1" applyBorder="1" applyAlignment="1" applyProtection="1">
      <alignment horizontal="left" vertical="top" wrapText="1"/>
      <protection locked="0"/>
    </xf>
    <xf numFmtId="0" fontId="31" fillId="0" borderId="2" xfId="0" applyFont="1" applyFill="1" applyBorder="1" applyAlignment="1" applyProtection="1">
      <alignment horizontal="left" vertical="top" wrapText="1"/>
      <protection locked="0"/>
    </xf>
    <xf numFmtId="14" fontId="3" fillId="0" borderId="2" xfId="0" applyNumberFormat="1" applyFont="1" applyFill="1" applyBorder="1" applyAlignment="1" applyProtection="1">
      <alignment horizontal="left" vertical="top" wrapText="1"/>
      <protection locked="0"/>
    </xf>
    <xf numFmtId="164" fontId="3" fillId="0" borderId="2" xfId="0" applyNumberFormat="1" applyFont="1" applyFill="1" applyBorder="1" applyAlignment="1" applyProtection="1">
      <alignment horizontal="left" vertical="top" wrapText="1"/>
      <protection locked="0"/>
    </xf>
    <xf numFmtId="0" fontId="3" fillId="0" borderId="2" xfId="13" applyFont="1" applyFill="1" applyBorder="1" applyAlignment="1" applyProtection="1">
      <alignment horizontal="left" vertical="top" wrapText="1"/>
      <protection locked="0"/>
    </xf>
    <xf numFmtId="0" fontId="3" fillId="0" borderId="13" xfId="1" applyFont="1" applyFill="1" applyBorder="1" applyAlignment="1" applyProtection="1">
      <alignment horizontal="left" vertical="top" wrapText="1"/>
      <protection locked="0"/>
    </xf>
    <xf numFmtId="0" fontId="16" fillId="0" borderId="9" xfId="0" applyFont="1" applyFill="1" applyBorder="1" applyAlignment="1">
      <alignment horizontal="left" vertical="top" wrapText="1"/>
    </xf>
    <xf numFmtId="44" fontId="13" fillId="0" borderId="25" xfId="38" applyFont="1" applyFill="1" applyBorder="1" applyAlignment="1">
      <alignment horizontal="left" vertical="top" wrapText="1"/>
    </xf>
    <xf numFmtId="0" fontId="16" fillId="0" borderId="25" xfId="0" applyFont="1" applyFill="1" applyBorder="1" applyAlignment="1">
      <alignment horizontal="left" vertical="top" wrapText="1"/>
    </xf>
    <xf numFmtId="0" fontId="16" fillId="0" borderId="33" xfId="0" applyFont="1" applyFill="1" applyBorder="1" applyAlignment="1">
      <alignment horizontal="left" vertical="top" wrapText="1"/>
    </xf>
    <xf numFmtId="9" fontId="16" fillId="0" borderId="33" xfId="0" applyNumberFormat="1" applyFont="1" applyFill="1" applyBorder="1" applyAlignment="1">
      <alignment horizontal="left" vertical="top" wrapText="1"/>
    </xf>
    <xf numFmtId="0" fontId="16" fillId="0" borderId="13" xfId="0" applyFont="1" applyFill="1" applyBorder="1" applyAlignment="1">
      <alignment horizontal="left" vertical="top" wrapText="1"/>
    </xf>
    <xf numFmtId="0" fontId="16" fillId="0" borderId="0" xfId="0" applyFont="1" applyFill="1" applyAlignment="1">
      <alignment horizontal="left" vertical="top" wrapText="1"/>
    </xf>
    <xf numFmtId="0" fontId="16" fillId="0" borderId="42" xfId="0" applyFont="1" applyFill="1" applyBorder="1" applyAlignment="1">
      <alignment horizontal="left" vertical="top" wrapText="1"/>
    </xf>
    <xf numFmtId="0" fontId="3" fillId="0" borderId="29" xfId="0" applyFont="1" applyFill="1" applyBorder="1" applyAlignment="1">
      <alignment horizontal="left" vertical="top" wrapText="1"/>
    </xf>
    <xf numFmtId="0" fontId="16" fillId="0" borderId="31" xfId="0" applyFont="1" applyFill="1" applyBorder="1" applyAlignment="1">
      <alignment horizontal="left" vertical="top" wrapText="1"/>
    </xf>
    <xf numFmtId="164" fontId="13" fillId="0" borderId="2" xfId="0" applyNumberFormat="1" applyFont="1" applyFill="1" applyBorder="1" applyAlignment="1" applyProtection="1">
      <alignment horizontal="left" vertical="top" wrapText="1"/>
      <protection locked="0"/>
    </xf>
    <xf numFmtId="0" fontId="13" fillId="0" borderId="33" xfId="0" applyFont="1" applyFill="1" applyBorder="1" applyAlignment="1">
      <alignment horizontal="left" vertical="top" wrapText="1"/>
    </xf>
    <xf numFmtId="0" fontId="19" fillId="0" borderId="36" xfId="0" applyFont="1" applyFill="1" applyBorder="1" applyAlignment="1">
      <alignment horizontal="left" vertical="top" wrapText="1"/>
    </xf>
    <xf numFmtId="0" fontId="17" fillId="0" borderId="25" xfId="0" applyFont="1" applyFill="1" applyBorder="1" applyAlignment="1">
      <alignment horizontal="left" vertical="top" wrapText="1"/>
    </xf>
    <xf numFmtId="0" fontId="13" fillId="0" borderId="0" xfId="0" applyFont="1" applyFill="1" applyAlignment="1">
      <alignment horizontal="left" vertical="top"/>
    </xf>
    <xf numFmtId="9" fontId="16" fillId="0" borderId="42" xfId="0" applyNumberFormat="1" applyFont="1" applyFill="1" applyBorder="1" applyAlignment="1">
      <alignment horizontal="left" vertical="top" wrapText="1"/>
    </xf>
    <xf numFmtId="0" fontId="16" fillId="0" borderId="29" xfId="0" applyFont="1" applyFill="1" applyBorder="1" applyAlignment="1">
      <alignment horizontal="left" vertical="top" wrapText="1"/>
    </xf>
    <xf numFmtId="0" fontId="13" fillId="0" borderId="30" xfId="0" applyFont="1" applyFill="1" applyBorder="1" applyAlignment="1">
      <alignment horizontal="left" vertical="top" wrapText="1"/>
    </xf>
    <xf numFmtId="166" fontId="13" fillId="0" borderId="30" xfId="0" applyNumberFormat="1" applyFont="1" applyFill="1" applyBorder="1" applyAlignment="1">
      <alignment horizontal="left" vertical="top" wrapText="1"/>
    </xf>
    <xf numFmtId="0" fontId="16" fillId="0" borderId="30" xfId="0" applyFont="1" applyFill="1" applyBorder="1" applyAlignment="1">
      <alignment horizontal="left" vertical="top" wrapText="1"/>
    </xf>
    <xf numFmtId="44" fontId="13" fillId="0" borderId="30" xfId="23" applyFont="1" applyFill="1" applyBorder="1" applyAlignment="1">
      <alignment horizontal="left" vertical="top" wrapText="1"/>
    </xf>
    <xf numFmtId="9" fontId="13" fillId="0" borderId="30" xfId="0" applyNumberFormat="1" applyFont="1" applyFill="1" applyBorder="1" applyAlignment="1">
      <alignment horizontal="left" vertical="top" wrapText="1"/>
    </xf>
    <xf numFmtId="44" fontId="13" fillId="0" borderId="2" xfId="38" applyFont="1" applyFill="1" applyBorder="1" applyAlignment="1">
      <alignment horizontal="left" vertical="top" wrapText="1"/>
    </xf>
    <xf numFmtId="9" fontId="13" fillId="0" borderId="2" xfId="27" applyNumberFormat="1" applyFont="1" applyFill="1" applyBorder="1" applyAlignment="1">
      <alignment horizontal="left" vertical="top" wrapText="1"/>
    </xf>
    <xf numFmtId="0" fontId="13" fillId="0" borderId="2" xfId="27" applyFont="1" applyFill="1" applyBorder="1" applyAlignment="1">
      <alignment horizontal="left" vertical="top" wrapText="1"/>
    </xf>
    <xf numFmtId="169" fontId="3" fillId="0" borderId="2" xfId="23" applyNumberFormat="1" applyFont="1" applyFill="1" applyBorder="1" applyAlignment="1" applyProtection="1">
      <alignment horizontal="left" vertical="top" wrapText="1"/>
      <protection locked="0"/>
    </xf>
    <xf numFmtId="44" fontId="13" fillId="0" borderId="30" xfId="12" applyFont="1" applyFill="1" applyBorder="1" applyAlignment="1">
      <alignment horizontal="left" vertical="top" wrapText="1"/>
    </xf>
    <xf numFmtId="0" fontId="13" fillId="0" borderId="40" xfId="0" applyFont="1" applyFill="1" applyBorder="1" applyAlignment="1">
      <alignment horizontal="left" vertical="top" wrapText="1"/>
    </xf>
    <xf numFmtId="14" fontId="16" fillId="0" borderId="33" xfId="0" applyNumberFormat="1" applyFont="1" applyFill="1" applyBorder="1" applyAlignment="1">
      <alignment horizontal="left" vertical="top" wrapText="1"/>
    </xf>
    <xf numFmtId="0" fontId="16" fillId="0" borderId="33" xfId="0" applyFont="1" applyFill="1" applyBorder="1" applyAlignment="1">
      <alignment horizontal="left" vertical="top"/>
    </xf>
    <xf numFmtId="0" fontId="16" fillId="0" borderId="1" xfId="0" applyFont="1" applyFill="1" applyBorder="1" applyAlignment="1">
      <alignment horizontal="left" vertical="top" wrapText="1"/>
    </xf>
    <xf numFmtId="0" fontId="16" fillId="0" borderId="38" xfId="0" applyFont="1" applyFill="1" applyBorder="1" applyAlignment="1">
      <alignment horizontal="left" vertical="top" wrapText="1"/>
    </xf>
    <xf numFmtId="14" fontId="16" fillId="0" borderId="31" xfId="0" applyNumberFormat="1" applyFont="1" applyFill="1" applyBorder="1" applyAlignment="1">
      <alignment horizontal="left" vertical="top" wrapText="1"/>
    </xf>
    <xf numFmtId="4" fontId="16" fillId="0" borderId="31" xfId="0" applyNumberFormat="1" applyFont="1" applyFill="1" applyBorder="1" applyAlignment="1">
      <alignment horizontal="left" vertical="top" wrapText="1"/>
    </xf>
    <xf numFmtId="9" fontId="16" fillId="0" borderId="31" xfId="0" applyNumberFormat="1" applyFont="1" applyFill="1" applyBorder="1" applyAlignment="1">
      <alignment horizontal="left" vertical="top" wrapText="1"/>
    </xf>
    <xf numFmtId="10" fontId="16" fillId="0" borderId="31" xfId="0" applyNumberFormat="1" applyFont="1" applyFill="1" applyBorder="1" applyAlignment="1">
      <alignment horizontal="left" vertical="top" wrapText="1"/>
    </xf>
    <xf numFmtId="3" fontId="13" fillId="0" borderId="2" xfId="22" applyNumberFormat="1" applyFont="1" applyFill="1" applyBorder="1" applyAlignment="1" applyProtection="1">
      <alignment horizontal="left" vertical="top" wrapText="1"/>
      <protection locked="0"/>
    </xf>
    <xf numFmtId="164" fontId="16" fillId="0" borderId="2" xfId="0" applyNumberFormat="1" applyFont="1" applyFill="1" applyBorder="1" applyAlignment="1" applyProtection="1">
      <alignment horizontal="left" vertical="top" wrapText="1"/>
      <protection locked="0"/>
    </xf>
    <xf numFmtId="0" fontId="3" fillId="0" borderId="2" xfId="0" applyFont="1" applyFill="1" applyBorder="1" applyAlignment="1">
      <alignment horizontal="left" vertical="top"/>
    </xf>
    <xf numFmtId="9" fontId="3" fillId="0" borderId="13" xfId="0" applyNumberFormat="1" applyFont="1" applyFill="1" applyBorder="1" applyAlignment="1">
      <alignment horizontal="left" vertical="top"/>
    </xf>
    <xf numFmtId="0" fontId="3" fillId="0" borderId="13" xfId="0" applyFont="1" applyFill="1" applyBorder="1" applyAlignment="1">
      <alignment horizontal="left" vertical="top"/>
    </xf>
    <xf numFmtId="0" fontId="36" fillId="0" borderId="2" xfId="0" applyFont="1" applyFill="1" applyBorder="1" applyAlignment="1">
      <alignment horizontal="left" vertical="center" wrapText="1"/>
    </xf>
    <xf numFmtId="0" fontId="22" fillId="0" borderId="2" xfId="0" applyFont="1" applyFill="1" applyBorder="1" applyAlignment="1" applyProtection="1">
      <alignment horizontal="center" vertical="center" wrapText="1"/>
      <protection locked="0"/>
    </xf>
    <xf numFmtId="14" fontId="16" fillId="0" borderId="2" xfId="0" applyNumberFormat="1" applyFont="1" applyFill="1" applyBorder="1" applyAlignment="1" applyProtection="1">
      <alignment horizontal="left" vertical="top" wrapText="1"/>
      <protection locked="0"/>
    </xf>
    <xf numFmtId="0" fontId="19" fillId="0" borderId="2" xfId="10" applyFill="1" applyBorder="1" applyAlignment="1" applyProtection="1">
      <alignment horizontal="left" vertical="top" wrapText="1"/>
      <protection locked="0"/>
    </xf>
    <xf numFmtId="0" fontId="17" fillId="0" borderId="13" xfId="0" applyFont="1" applyFill="1" applyBorder="1" applyAlignment="1">
      <alignment horizontal="left" vertical="top" wrapText="1"/>
    </xf>
    <xf numFmtId="0" fontId="34" fillId="0" borderId="2" xfId="0" applyFont="1" applyFill="1" applyBorder="1" applyAlignment="1" applyProtection="1">
      <alignment horizontal="left" vertical="top" wrapText="1"/>
      <protection locked="0"/>
    </xf>
    <xf numFmtId="0" fontId="17" fillId="0" borderId="2" xfId="0" applyFont="1" applyFill="1" applyBorder="1" applyAlignment="1">
      <alignment horizontal="left" vertical="top" wrapText="1"/>
    </xf>
    <xf numFmtId="17" fontId="3" fillId="0" borderId="2" xfId="0" applyNumberFormat="1" applyFont="1" applyFill="1" applyBorder="1" applyAlignment="1" applyProtection="1">
      <alignment horizontal="left" vertical="top" wrapText="1"/>
      <protection locked="0"/>
    </xf>
    <xf numFmtId="0" fontId="13" fillId="0" borderId="2" xfId="19" applyFill="1" applyBorder="1" applyAlignment="1" applyProtection="1">
      <alignment horizontal="left" vertical="top" wrapText="1"/>
      <protection locked="0"/>
    </xf>
    <xf numFmtId="9" fontId="13" fillId="0" borderId="2" xfId="19" applyNumberFormat="1" applyFill="1" applyBorder="1" applyAlignment="1">
      <alignment horizontal="left" vertical="top" wrapText="1"/>
    </xf>
    <xf numFmtId="44" fontId="3" fillId="0" borderId="2" xfId="23" applyFont="1" applyFill="1" applyBorder="1" applyAlignment="1">
      <alignment horizontal="left" vertical="top"/>
    </xf>
    <xf numFmtId="0" fontId="3" fillId="0" borderId="37" xfId="0" applyFont="1" applyFill="1" applyBorder="1" applyAlignment="1" applyProtection="1">
      <alignment horizontal="left" vertical="top" wrapText="1"/>
      <protection locked="0"/>
    </xf>
    <xf numFmtId="0" fontId="13" fillId="0" borderId="15" xfId="0" applyFont="1" applyFill="1" applyBorder="1" applyAlignment="1" applyProtection="1">
      <alignment horizontal="left" vertical="top" wrapText="1"/>
      <protection locked="0"/>
    </xf>
    <xf numFmtId="0" fontId="19" fillId="0" borderId="2" xfId="24"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9" fontId="13" fillId="0" borderId="2" xfId="19" applyNumberFormat="1" applyFill="1" applyBorder="1" applyAlignment="1" applyProtection="1">
      <alignment horizontal="left" vertical="top" wrapText="1"/>
      <protection locked="0"/>
    </xf>
    <xf numFmtId="9" fontId="3" fillId="0" borderId="2" xfId="19" applyNumberFormat="1" applyFont="1" applyFill="1" applyBorder="1" applyAlignment="1" applyProtection="1">
      <alignment horizontal="left" vertical="top" wrapText="1"/>
      <protection locked="0"/>
    </xf>
    <xf numFmtId="9" fontId="13" fillId="0" borderId="2" xfId="22" applyNumberFormat="1" applyFont="1" applyFill="1" applyBorder="1" applyAlignment="1" applyProtection="1">
      <alignment horizontal="left" vertical="top" wrapText="1"/>
      <protection locked="0"/>
    </xf>
    <xf numFmtId="167" fontId="3" fillId="0" borderId="2" xfId="22" applyNumberFormat="1" applyFont="1" applyFill="1" applyBorder="1" applyAlignment="1" applyProtection="1">
      <alignment horizontal="left" vertical="top" wrapText="1"/>
      <protection locked="0"/>
    </xf>
    <xf numFmtId="0" fontId="13" fillId="0" borderId="2" xfId="0" applyFont="1" applyFill="1" applyBorder="1" applyAlignment="1">
      <alignment horizontal="left" vertical="top"/>
    </xf>
    <xf numFmtId="10" fontId="16" fillId="0" borderId="13" xfId="0" applyNumberFormat="1" applyFont="1" applyFill="1" applyBorder="1" applyAlignment="1">
      <alignment horizontal="left" vertical="top" wrapText="1"/>
    </xf>
    <xf numFmtId="0" fontId="3" fillId="0" borderId="41" xfId="0" applyFont="1" applyFill="1" applyBorder="1" applyAlignment="1">
      <alignment horizontal="center" vertical="center" wrapText="1"/>
    </xf>
    <xf numFmtId="0" fontId="13" fillId="0" borderId="2" xfId="4" applyFont="1" applyFill="1" applyBorder="1" applyAlignment="1" applyProtection="1">
      <alignment horizontal="left" vertical="top" wrapText="1"/>
      <protection locked="0"/>
    </xf>
    <xf numFmtId="49" fontId="13" fillId="0" borderId="2" xfId="0" applyNumberFormat="1" applyFont="1" applyFill="1" applyBorder="1" applyAlignment="1" applyProtection="1">
      <alignment horizontal="left" vertical="top" wrapText="1"/>
      <protection locked="0"/>
    </xf>
    <xf numFmtId="49" fontId="16" fillId="0" borderId="13" xfId="0" applyNumberFormat="1" applyFont="1" applyFill="1" applyBorder="1" applyAlignment="1">
      <alignment horizontal="left" vertical="top" wrapText="1"/>
    </xf>
    <xf numFmtId="14" fontId="3" fillId="0" borderId="2" xfId="0" applyNumberFormat="1" applyFont="1" applyFill="1" applyBorder="1" applyAlignment="1" applyProtection="1">
      <alignment horizontal="left" vertical="top" wrapText="1" readingOrder="1"/>
      <protection locked="0"/>
    </xf>
    <xf numFmtId="0" fontId="3" fillId="0" borderId="17" xfId="0" applyFont="1" applyFill="1" applyBorder="1" applyAlignment="1">
      <alignment horizontal="center" vertical="center" wrapText="1"/>
    </xf>
    <xf numFmtId="6" fontId="16" fillId="0" borderId="12" xfId="0" applyNumberFormat="1" applyFont="1" applyFill="1" applyBorder="1" applyAlignment="1">
      <alignment vertical="center"/>
    </xf>
    <xf numFmtId="6" fontId="16" fillId="0" borderId="10" xfId="0" applyNumberFormat="1" applyFont="1" applyFill="1" applyBorder="1" applyAlignment="1">
      <alignment vertical="center"/>
    </xf>
    <xf numFmtId="6" fontId="16" fillId="0" borderId="9" xfId="0" applyNumberFormat="1" applyFont="1" applyFill="1" applyBorder="1" applyAlignment="1">
      <alignment vertical="center"/>
    </xf>
    <xf numFmtId="0" fontId="16" fillId="0" borderId="12" xfId="0" applyFont="1" applyFill="1" applyBorder="1" applyAlignment="1">
      <alignment vertical="center" wrapText="1"/>
    </xf>
    <xf numFmtId="0" fontId="16" fillId="0" borderId="10" xfId="0" applyFont="1" applyFill="1" applyBorder="1" applyAlignment="1">
      <alignment vertical="center" wrapText="1"/>
    </xf>
    <xf numFmtId="0" fontId="16" fillId="0" borderId="9" xfId="0" applyFont="1" applyFill="1" applyBorder="1" applyAlignment="1">
      <alignment vertical="center" wrapText="1"/>
    </xf>
    <xf numFmtId="0" fontId="16" fillId="0" borderId="2" xfId="0" applyFont="1" applyFill="1" applyBorder="1" applyAlignment="1">
      <alignment horizontal="center" vertical="center" wrapText="1"/>
    </xf>
    <xf numFmtId="1" fontId="13" fillId="0" borderId="2" xfId="0" applyNumberFormat="1" applyFont="1" applyFill="1" applyBorder="1" applyAlignment="1" applyProtection="1">
      <alignment horizontal="left" vertical="top" wrapText="1"/>
      <protection locked="0"/>
    </xf>
    <xf numFmtId="1" fontId="3" fillId="0" borderId="2" xfId="0" applyNumberFormat="1" applyFont="1" applyFill="1" applyBorder="1" applyAlignment="1" applyProtection="1">
      <alignment horizontal="left" vertical="top" wrapText="1"/>
      <protection locked="0"/>
    </xf>
    <xf numFmtId="0" fontId="13" fillId="0" borderId="13" xfId="0" applyFont="1" applyFill="1" applyBorder="1" applyAlignment="1">
      <alignment horizontal="left" vertical="top" wrapText="1"/>
    </xf>
    <xf numFmtId="0" fontId="16" fillId="0" borderId="34" xfId="0" applyFont="1" applyFill="1" applyBorder="1" applyAlignment="1">
      <alignment horizontal="left" vertical="top" wrapText="1"/>
    </xf>
    <xf numFmtId="168" fontId="13" fillId="0" borderId="2" xfId="9" applyNumberFormat="1" applyFont="1" applyFill="1" applyBorder="1" applyAlignment="1" applyProtection="1">
      <alignment horizontal="left" vertical="top" wrapText="1"/>
    </xf>
    <xf numFmtId="10" fontId="3" fillId="0" borderId="2" xfId="19" applyNumberFormat="1" applyFont="1" applyFill="1" applyBorder="1" applyAlignment="1" applyProtection="1">
      <alignment horizontal="left" vertical="top" wrapText="1"/>
      <protection locked="0"/>
    </xf>
    <xf numFmtId="0" fontId="16" fillId="0" borderId="42" xfId="0" applyFont="1" applyFill="1" applyBorder="1" applyAlignment="1">
      <alignment horizontal="left" vertical="top"/>
    </xf>
    <xf numFmtId="10" fontId="3" fillId="0" borderId="42" xfId="0" applyNumberFormat="1" applyFont="1" applyFill="1" applyBorder="1" applyAlignment="1">
      <alignment horizontal="left" vertical="top" wrapText="1"/>
    </xf>
    <xf numFmtId="10" fontId="3" fillId="0" borderId="2" xfId="0" applyNumberFormat="1" applyFont="1" applyFill="1" applyBorder="1" applyAlignment="1" applyProtection="1">
      <alignment horizontal="left" vertical="top" wrapText="1"/>
      <protection locked="0"/>
    </xf>
    <xf numFmtId="0" fontId="3" fillId="0" borderId="42" xfId="0" applyFont="1" applyFill="1" applyBorder="1" applyAlignment="1">
      <alignment horizontal="left" vertical="top"/>
    </xf>
    <xf numFmtId="44" fontId="28" fillId="0" borderId="2" xfId="23" applyFont="1" applyFill="1" applyBorder="1" applyAlignment="1" applyProtection="1">
      <alignment horizontal="left" vertical="top"/>
      <protection locked="0"/>
    </xf>
    <xf numFmtId="10" fontId="13" fillId="0" borderId="2" xfId="9" applyNumberFormat="1" applyFont="1" applyFill="1" applyBorder="1" applyAlignment="1" applyProtection="1">
      <alignment horizontal="left" vertical="top" wrapText="1"/>
    </xf>
    <xf numFmtId="0" fontId="13" fillId="0" borderId="12" xfId="0" applyFont="1" applyFill="1" applyBorder="1" applyAlignment="1" applyProtection="1">
      <alignment horizontal="left" vertical="top" wrapText="1"/>
      <protection locked="0"/>
    </xf>
    <xf numFmtId="10" fontId="3" fillId="0" borderId="2" xfId="9" applyNumberFormat="1" applyFont="1" applyFill="1" applyBorder="1" applyAlignment="1" applyProtection="1">
      <alignment horizontal="left" vertical="top" wrapText="1"/>
      <protection locked="0"/>
    </xf>
    <xf numFmtId="0" fontId="16" fillId="0" borderId="13" xfId="0" applyFont="1" applyFill="1" applyBorder="1" applyAlignment="1">
      <alignment horizontal="left" vertical="top"/>
    </xf>
    <xf numFmtId="0" fontId="19" fillId="0" borderId="14" xfId="17" applyFill="1" applyBorder="1" applyAlignment="1" applyProtection="1">
      <alignment horizontal="left" vertical="top" wrapText="1"/>
      <protection locked="0"/>
    </xf>
    <xf numFmtId="0" fontId="22" fillId="0" borderId="0" xfId="0" applyFont="1" applyFill="1" applyAlignment="1">
      <alignment horizontal="left" vertical="center"/>
    </xf>
    <xf numFmtId="3" fontId="3" fillId="0" borderId="2" xfId="0" applyNumberFormat="1" applyFont="1" applyFill="1" applyBorder="1" applyAlignment="1">
      <alignment horizontal="left" vertical="top" wrapText="1"/>
    </xf>
    <xf numFmtId="3" fontId="23" fillId="0" borderId="2" xfId="0" applyNumberFormat="1" applyFont="1" applyFill="1" applyBorder="1" applyAlignment="1">
      <alignment horizontal="center" vertical="center"/>
    </xf>
    <xf numFmtId="3" fontId="3" fillId="0" borderId="2" xfId="0" applyNumberFormat="1" applyFont="1" applyFill="1" applyBorder="1" applyAlignment="1" applyProtection="1">
      <alignment horizontal="left" vertical="top" wrapText="1"/>
      <protection locked="0"/>
    </xf>
    <xf numFmtId="6" fontId="16" fillId="0" borderId="2" xfId="0" applyNumberFormat="1" applyFont="1" applyFill="1" applyBorder="1" applyAlignment="1">
      <alignment horizontal="left" vertical="top" wrapText="1"/>
    </xf>
    <xf numFmtId="9" fontId="16" fillId="0" borderId="2" xfId="0" applyNumberFormat="1" applyFont="1" applyFill="1" applyBorder="1" applyAlignment="1">
      <alignment horizontal="left" vertical="top"/>
    </xf>
    <xf numFmtId="9" fontId="3" fillId="0" borderId="2" xfId="0" applyNumberFormat="1" applyFont="1" applyFill="1" applyBorder="1" applyAlignment="1">
      <alignment horizontal="left" vertical="top" wrapText="1"/>
    </xf>
    <xf numFmtId="0" fontId="6" fillId="4" borderId="8"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10" fillId="5" borderId="2" xfId="1" applyFont="1" applyFill="1" applyBorder="1" applyAlignment="1">
      <alignment horizontal="justify" vertical="center" wrapText="1"/>
    </xf>
    <xf numFmtId="0" fontId="6" fillId="19" borderId="3" xfId="1" applyFont="1" applyFill="1" applyBorder="1" applyAlignment="1">
      <alignment horizontal="center" vertical="center" wrapText="1"/>
    </xf>
    <xf numFmtId="0" fontId="6" fillId="19" borderId="5" xfId="1" applyFont="1" applyFill="1" applyBorder="1" applyAlignment="1">
      <alignment horizontal="center" vertical="center" wrapText="1"/>
    </xf>
    <xf numFmtId="0" fontId="6" fillId="4" borderId="19" xfId="1" applyFont="1" applyFill="1" applyBorder="1" applyAlignment="1">
      <alignment horizontal="center" vertical="center" wrapText="1"/>
    </xf>
    <xf numFmtId="0" fontId="6" fillId="4" borderId="1" xfId="1" applyFont="1" applyFill="1" applyAlignment="1">
      <alignment horizontal="center" vertical="center" wrapText="1"/>
    </xf>
    <xf numFmtId="0" fontId="6" fillId="4" borderId="2" xfId="1" applyFont="1" applyFill="1" applyBorder="1" applyAlignment="1">
      <alignment horizontal="center" vertical="center" wrapText="1"/>
    </xf>
    <xf numFmtId="0" fontId="6" fillId="9" borderId="2" xfId="1" applyFont="1" applyFill="1" applyBorder="1" applyAlignment="1">
      <alignment horizontal="center" vertical="center" wrapText="1"/>
    </xf>
    <xf numFmtId="0" fontId="6" fillId="8" borderId="12" xfId="1" applyFont="1" applyFill="1" applyBorder="1" applyAlignment="1">
      <alignment horizontal="center" vertical="center" wrapText="1"/>
    </xf>
    <xf numFmtId="0" fontId="6" fillId="8" borderId="10" xfId="1" applyFont="1" applyFill="1" applyBorder="1" applyAlignment="1">
      <alignment horizontal="center" vertical="center" wrapText="1"/>
    </xf>
    <xf numFmtId="0" fontId="6" fillId="8" borderId="9" xfId="1" applyFont="1" applyFill="1" applyBorder="1" applyAlignment="1">
      <alignment horizontal="center" vertical="center" wrapText="1"/>
    </xf>
    <xf numFmtId="0" fontId="30" fillId="3" borderId="12" xfId="0" applyFont="1" applyFill="1" applyBorder="1" applyAlignment="1" applyProtection="1">
      <alignment horizontal="left" vertical="top" wrapText="1"/>
      <protection locked="0"/>
    </xf>
    <xf numFmtId="0" fontId="30" fillId="3" borderId="9" xfId="0" applyFont="1" applyFill="1" applyBorder="1" applyAlignment="1" applyProtection="1">
      <alignment horizontal="left" vertical="top" wrapText="1"/>
      <protection locked="0"/>
    </xf>
    <xf numFmtId="0" fontId="26" fillId="9" borderId="2" xfId="0" applyFont="1" applyFill="1" applyBorder="1" applyAlignment="1" applyProtection="1">
      <alignment horizontal="left" vertical="top"/>
      <protection locked="0"/>
    </xf>
    <xf numFmtId="0" fontId="26" fillId="4" borderId="2" xfId="0" applyFont="1" applyFill="1" applyBorder="1" applyAlignment="1" applyProtection="1">
      <alignment horizontal="left" vertical="top" wrapText="1"/>
      <protection locked="0"/>
    </xf>
    <xf numFmtId="0" fontId="26" fillId="9" borderId="12" xfId="0" applyFont="1" applyFill="1" applyBorder="1" applyAlignment="1" applyProtection="1">
      <alignment horizontal="left" vertical="top" wrapText="1"/>
      <protection locked="0"/>
    </xf>
    <xf numFmtId="0" fontId="26" fillId="9" borderId="9" xfId="0" applyFont="1" applyFill="1" applyBorder="1" applyAlignment="1" applyProtection="1">
      <alignment horizontal="left" vertical="top" wrapText="1"/>
      <protection locked="0"/>
    </xf>
    <xf numFmtId="0" fontId="26" fillId="10" borderId="12" xfId="0" applyFont="1" applyFill="1" applyBorder="1" applyAlignment="1">
      <alignment horizontal="left" vertical="top" wrapText="1"/>
    </xf>
    <xf numFmtId="0" fontId="26" fillId="10" borderId="9" xfId="0" applyFont="1" applyFill="1" applyBorder="1" applyAlignment="1">
      <alignment horizontal="left" vertical="top" wrapText="1"/>
    </xf>
    <xf numFmtId="9" fontId="26" fillId="10" borderId="12" xfId="2" applyFont="1" applyFill="1" applyBorder="1" applyAlignment="1" applyProtection="1">
      <alignment horizontal="left" vertical="top" wrapText="1"/>
    </xf>
    <xf numFmtId="9" fontId="26" fillId="10" borderId="9" xfId="2" applyFont="1" applyFill="1" applyBorder="1" applyAlignment="1" applyProtection="1">
      <alignment horizontal="left" vertical="top" wrapText="1"/>
    </xf>
    <xf numFmtId="0" fontId="26" fillId="8" borderId="12" xfId="1" applyFont="1" applyFill="1" applyBorder="1" applyAlignment="1" applyProtection="1">
      <alignment horizontal="left" vertical="top" wrapText="1"/>
      <protection locked="0"/>
    </xf>
    <xf numFmtId="0" fontId="26" fillId="8" borderId="9" xfId="1" applyFont="1" applyFill="1" applyBorder="1" applyAlignment="1" applyProtection="1">
      <alignment horizontal="left" vertical="top" wrapText="1"/>
      <protection locked="0"/>
    </xf>
    <xf numFmtId="0" fontId="26" fillId="8" borderId="12" xfId="0" applyFont="1" applyFill="1" applyBorder="1" applyAlignment="1" applyProtection="1">
      <alignment horizontal="left" vertical="top" wrapText="1"/>
      <protection locked="0"/>
    </xf>
    <xf numFmtId="0" fontId="26" fillId="8" borderId="9" xfId="0" applyFont="1" applyFill="1" applyBorder="1" applyAlignment="1" applyProtection="1">
      <alignment horizontal="left" vertical="top" wrapText="1"/>
      <protection locked="0"/>
    </xf>
    <xf numFmtId="0" fontId="26" fillId="9" borderId="14" xfId="0" applyFont="1" applyFill="1" applyBorder="1" applyAlignment="1" applyProtection="1">
      <alignment horizontal="left" vertical="top"/>
      <protection locked="0"/>
    </xf>
    <xf numFmtId="0" fontId="26" fillId="9" borderId="13" xfId="0" applyFont="1" applyFill="1" applyBorder="1" applyAlignment="1" applyProtection="1">
      <alignment horizontal="left" vertical="top"/>
      <protection locked="0"/>
    </xf>
    <xf numFmtId="44" fontId="26" fillId="8" borderId="12" xfId="23" applyFont="1" applyFill="1" applyBorder="1" applyAlignment="1" applyProtection="1">
      <alignment horizontal="left" vertical="top" wrapText="1"/>
      <protection locked="0"/>
    </xf>
    <xf numFmtId="44" fontId="26" fillId="8" borderId="9" xfId="23" applyFont="1" applyFill="1" applyBorder="1" applyAlignment="1" applyProtection="1">
      <alignment horizontal="left" vertical="top" wrapText="1"/>
      <protection locked="0"/>
    </xf>
    <xf numFmtId="0" fontId="28" fillId="3" borderId="18" xfId="0" applyFont="1" applyFill="1" applyBorder="1" applyAlignment="1" applyProtection="1">
      <alignment horizontal="left" vertical="top"/>
      <protection locked="0"/>
    </xf>
    <xf numFmtId="0" fontId="28" fillId="3" borderId="19" xfId="0" applyFont="1" applyFill="1" applyBorder="1" applyAlignment="1" applyProtection="1">
      <alignment horizontal="left" vertical="top"/>
      <protection locked="0"/>
    </xf>
    <xf numFmtId="0" fontId="28" fillId="3" borderId="17" xfId="0" applyFont="1" applyFill="1" applyBorder="1" applyAlignment="1" applyProtection="1">
      <alignment horizontal="left" vertical="top"/>
      <protection locked="0"/>
    </xf>
    <xf numFmtId="0" fontId="28" fillId="3" borderId="16" xfId="0" applyFont="1" applyFill="1" applyBorder="1" applyAlignment="1" applyProtection="1">
      <alignment horizontal="left" vertical="top" wrapText="1"/>
      <protection locked="0"/>
    </xf>
    <xf numFmtId="0" fontId="28" fillId="3" borderId="19" xfId="0" applyFont="1" applyFill="1" applyBorder="1" applyAlignment="1" applyProtection="1">
      <alignment horizontal="left" vertical="top" wrapText="1"/>
      <protection locked="0"/>
    </xf>
    <xf numFmtId="0" fontId="28" fillId="3" borderId="17" xfId="0" applyFont="1" applyFill="1" applyBorder="1" applyAlignment="1" applyProtection="1">
      <alignment horizontal="left" vertical="top" wrapText="1"/>
      <protection locked="0"/>
    </xf>
    <xf numFmtId="0" fontId="28" fillId="3" borderId="9"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protection locked="0"/>
    </xf>
    <xf numFmtId="0" fontId="28" fillId="3" borderId="14" xfId="0" applyFont="1" applyFill="1" applyBorder="1" applyAlignment="1" applyProtection="1">
      <alignment horizontal="left" vertical="top" wrapText="1"/>
      <protection locked="0"/>
    </xf>
    <xf numFmtId="0" fontId="28" fillId="3" borderId="15" xfId="0" applyFont="1" applyFill="1" applyBorder="1" applyAlignment="1" applyProtection="1">
      <alignment horizontal="left" vertical="top" wrapText="1"/>
      <protection locked="0"/>
    </xf>
    <xf numFmtId="0" fontId="28" fillId="3" borderId="13" xfId="0" applyFont="1" applyFill="1" applyBorder="1" applyAlignment="1" applyProtection="1">
      <alignment horizontal="left" vertical="top" wrapText="1"/>
      <protection locked="0"/>
    </xf>
    <xf numFmtId="0" fontId="26" fillId="8" borderId="2" xfId="0" applyFont="1" applyFill="1" applyBorder="1" applyAlignment="1" applyProtection="1">
      <alignment horizontal="left" vertical="top" wrapText="1"/>
      <protection locked="0"/>
    </xf>
    <xf numFmtId="0" fontId="28" fillId="6" borderId="2" xfId="0" applyFont="1" applyFill="1" applyBorder="1" applyAlignment="1" applyProtection="1">
      <alignment horizontal="left" vertical="top" textRotation="90" wrapText="1"/>
      <protection locked="0"/>
    </xf>
    <xf numFmtId="0" fontId="28" fillId="6" borderId="2" xfId="0" applyFont="1" applyFill="1" applyBorder="1" applyAlignment="1" applyProtection="1">
      <alignment horizontal="left" vertical="top"/>
      <protection locked="0"/>
    </xf>
    <xf numFmtId="0" fontId="13" fillId="6" borderId="14" xfId="21" applyFont="1" applyFill="1" applyBorder="1" applyAlignment="1" applyProtection="1">
      <alignment horizontal="left" vertical="top"/>
      <protection locked="0"/>
    </xf>
    <xf numFmtId="0" fontId="13" fillId="6" borderId="15" xfId="21" applyFont="1" applyFill="1" applyBorder="1" applyAlignment="1" applyProtection="1">
      <alignment horizontal="left" vertical="top"/>
      <protection locked="0"/>
    </xf>
    <xf numFmtId="0" fontId="13" fillId="6" borderId="13" xfId="21" applyFont="1" applyFill="1" applyBorder="1" applyAlignment="1" applyProtection="1">
      <alignment horizontal="left" vertical="top"/>
      <protection locked="0"/>
    </xf>
    <xf numFmtId="14" fontId="17" fillId="6" borderId="14" xfId="21" applyNumberFormat="1" applyFont="1" applyFill="1" applyBorder="1" applyAlignment="1" applyProtection="1">
      <alignment horizontal="left" vertical="top"/>
      <protection locked="0"/>
    </xf>
    <xf numFmtId="0" fontId="17" fillId="6" borderId="15" xfId="21" applyFont="1" applyFill="1" applyBorder="1" applyAlignment="1" applyProtection="1">
      <alignment horizontal="left" vertical="top"/>
      <protection locked="0"/>
    </xf>
    <xf numFmtId="0" fontId="17" fillId="6" borderId="13" xfId="21" applyFont="1" applyFill="1" applyBorder="1" applyAlignment="1" applyProtection="1">
      <alignment horizontal="left" vertical="top"/>
      <protection locked="0"/>
    </xf>
    <xf numFmtId="0" fontId="13" fillId="18" borderId="14" xfId="21" applyFont="1" applyFill="1" applyBorder="1" applyAlignment="1" applyProtection="1">
      <alignment horizontal="left" vertical="top"/>
      <protection locked="0"/>
    </xf>
    <xf numFmtId="0" fontId="13" fillId="18" borderId="15" xfId="21" applyFont="1" applyFill="1" applyBorder="1" applyAlignment="1" applyProtection="1">
      <alignment horizontal="left" vertical="top"/>
      <protection locked="0"/>
    </xf>
    <xf numFmtId="0" fontId="13" fillId="18" borderId="13" xfId="21" applyFont="1" applyFill="1" applyBorder="1" applyAlignment="1" applyProtection="1">
      <alignment horizontal="left" vertical="top"/>
      <protection locked="0"/>
    </xf>
    <xf numFmtId="0" fontId="13" fillId="6" borderId="14" xfId="21" applyFont="1" applyFill="1" applyBorder="1" applyAlignment="1" applyProtection="1">
      <alignment horizontal="left" vertical="top" wrapText="1"/>
      <protection locked="0"/>
    </xf>
    <xf numFmtId="0" fontId="13" fillId="6" borderId="15" xfId="21" applyFont="1" applyFill="1" applyBorder="1" applyAlignment="1" applyProtection="1">
      <alignment horizontal="left" vertical="top" wrapText="1"/>
      <protection locked="0"/>
    </xf>
    <xf numFmtId="0" fontId="13" fillId="6" borderId="13" xfId="21" applyFont="1" applyFill="1" applyBorder="1" applyAlignment="1" applyProtection="1">
      <alignment horizontal="left" vertical="top" wrapText="1"/>
      <protection locked="0"/>
    </xf>
    <xf numFmtId="0" fontId="26" fillId="9" borderId="15" xfId="0" applyFont="1" applyFill="1" applyBorder="1" applyAlignment="1" applyProtection="1">
      <alignment horizontal="left" vertical="top"/>
      <protection locked="0"/>
    </xf>
    <xf numFmtId="0" fontId="26" fillId="7" borderId="2" xfId="0" applyFont="1" applyFill="1" applyBorder="1" applyAlignment="1" applyProtection="1">
      <alignment horizontal="left" vertical="top" wrapText="1"/>
      <protection locked="0"/>
    </xf>
    <xf numFmtId="0" fontId="26" fillId="3" borderId="2" xfId="0" applyFont="1" applyFill="1" applyBorder="1" applyAlignment="1" applyProtection="1">
      <alignment horizontal="left" vertical="top" wrapText="1"/>
      <protection locked="0"/>
    </xf>
    <xf numFmtId="0" fontId="26" fillId="4" borderId="2" xfId="1" applyFont="1" applyFill="1" applyBorder="1" applyAlignment="1" applyProtection="1">
      <alignment horizontal="left" vertical="top" wrapText="1"/>
      <protection locked="0"/>
    </xf>
    <xf numFmtId="0" fontId="26" fillId="4" borderId="2" xfId="0" applyFont="1" applyFill="1" applyBorder="1" applyAlignment="1" applyProtection="1">
      <alignment horizontal="left" vertical="top"/>
      <protection locked="0"/>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26" fillId="2" borderId="2" xfId="0" applyFont="1" applyFill="1" applyBorder="1" applyAlignment="1" applyProtection="1">
      <alignment horizontal="left" vertical="top" wrapText="1"/>
      <protection locked="0"/>
    </xf>
    <xf numFmtId="0" fontId="28" fillId="2" borderId="2" xfId="0" applyFont="1" applyFill="1" applyBorder="1" applyAlignment="1" applyProtection="1">
      <alignment horizontal="left" vertical="top" wrapText="1"/>
      <protection locked="0"/>
    </xf>
    <xf numFmtId="0" fontId="26" fillId="4" borderId="2" xfId="1" applyFont="1" applyFill="1" applyBorder="1" applyAlignment="1" applyProtection="1">
      <alignment horizontal="left" vertical="top"/>
      <protection locked="0"/>
    </xf>
    <xf numFmtId="0" fontId="26" fillId="8" borderId="2" xfId="1" applyFont="1" applyFill="1" applyBorder="1" applyAlignment="1" applyProtection="1">
      <alignment horizontal="left" vertical="top" wrapText="1"/>
      <protection locked="0"/>
    </xf>
    <xf numFmtId="0" fontId="15" fillId="8" borderId="2"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10" borderId="2" xfId="0" applyFont="1" applyFill="1" applyBorder="1" applyAlignment="1">
      <alignment horizontal="center" vertical="center"/>
    </xf>
    <xf numFmtId="0" fontId="15" fillId="11" borderId="2" xfId="0" applyFont="1" applyFill="1" applyBorder="1" applyAlignment="1">
      <alignment horizontal="center" vertical="center"/>
    </xf>
    <xf numFmtId="0" fontId="0" fillId="5" borderId="2" xfId="0" applyFill="1" applyBorder="1" applyAlignment="1">
      <alignment horizontal="left" vertical="center"/>
    </xf>
  </cellXfs>
  <cellStyles count="39">
    <cellStyle name="Hipervínculo 2" xfId="10"/>
    <cellStyle name="Hipervínculo 3" xfId="24"/>
    <cellStyle name="Hyperlink" xfId="17"/>
    <cellStyle name="Millares [0] 2" xfId="16"/>
    <cellStyle name="Millares [0] 2 2" xfId="34"/>
    <cellStyle name="Millares 2" xfId="6"/>
    <cellStyle name="Millares 2 2" xfId="29"/>
    <cellStyle name="Millares 3" xfId="22"/>
    <cellStyle name="Millares 3 2" xfId="37"/>
    <cellStyle name="Moneda" xfId="23" builtinId="4"/>
    <cellStyle name="Moneda [0] 2" xfId="11"/>
    <cellStyle name="Moneda [0] 2 2" xfId="30"/>
    <cellStyle name="Moneda 2" xfId="25"/>
    <cellStyle name="Moneda 2 2" xfId="12"/>
    <cellStyle name="Moneda 2 2 2" xfId="31"/>
    <cellStyle name="Moneda 3" xfId="38"/>
    <cellStyle name="Normal" xfId="0" builtinId="0"/>
    <cellStyle name="Normal 10" xfId="19"/>
    <cellStyle name="Normal 11" xfId="27"/>
    <cellStyle name="Normal 2" xfId="1"/>
    <cellStyle name="Normal 3" xfId="3"/>
    <cellStyle name="Normal 4" xfId="4"/>
    <cellStyle name="Normal 4 2" xfId="13"/>
    <cellStyle name="Normal 4 2 2" xfId="32"/>
    <cellStyle name="Normal 4 3" xfId="20"/>
    <cellStyle name="Normal 4 3 2" xfId="35"/>
    <cellStyle name="Normal 4 4" xfId="28"/>
    <cellStyle name="Normal 5" xfId="14"/>
    <cellStyle name="Normal 5 2" xfId="15"/>
    <cellStyle name="Normal 5 3" xfId="33"/>
    <cellStyle name="Normal 6" xfId="8"/>
    <cellStyle name="Normal 7" xfId="21"/>
    <cellStyle name="Normal 7 2" xfId="36"/>
    <cellStyle name="Normal 8" xfId="7"/>
    <cellStyle name="Normal 9" xfId="18"/>
    <cellStyle name="Porcentaje" xfId="2" builtinId="5"/>
    <cellStyle name="Porcentaje 2" xfId="9"/>
    <cellStyle name="Porcentaje 2 2" xfId="26"/>
    <cellStyle name="Porcentaje 3" xfId="5"/>
  </cellStyles>
  <dxfs count="18">
    <dxf>
      <font>
        <b val="0"/>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right/>
        <top style="thin">
          <color auto="1"/>
        </top>
        <bottom style="thin">
          <color auto="1"/>
        </bottom>
      </border>
      <protection locked="0" hidden="0"/>
    </dxf>
    <dxf>
      <border outline="0">
        <top style="thin">
          <color indexed="64"/>
        </top>
      </border>
    </dxf>
    <dxf>
      <border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theme="1"/>
        <name val="Arial"/>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7" tint="0.3999755851924192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right/>
        <top style="thin">
          <color auto="1"/>
        </top>
        <bottom style="thin">
          <color auto="1"/>
        </bottom>
      </border>
      <protection locked="0" hidden="0"/>
    </dxf>
    <dxf>
      <border outline="0">
        <top style="thin">
          <color indexed="64"/>
        </top>
      </border>
    </dxf>
    <dxf>
      <border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theme="1"/>
        <name val="Arial"/>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7" tint="0.39997558519241921"/>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right/>
        <top style="thin">
          <color auto="1"/>
        </top>
        <bottom style="thin">
          <color auto="1"/>
        </bottom>
      </border>
      <protection locked="0" hidden="0"/>
    </dxf>
    <dxf>
      <border outline="0">
        <top style="thin">
          <color indexed="64"/>
        </top>
      </border>
    </dxf>
    <dxf>
      <border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theme="1"/>
        <name val="Arial"/>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7" tint="0.39997558519241921"/>
        </patternFill>
      </fill>
      <alignment horizontal="left" vertical="top" textRotation="0" wrapText="0" indent="0" justifyLastLine="0" shrinkToFit="0" readingOrder="0"/>
      <protection locked="0" hidden="0"/>
    </dxf>
  </dxfs>
  <tableStyles count="0" defaultTableStyle="TableStyleMedium2" defaultPivotStyle="PivotStyleLight16"/>
  <colors>
    <mruColors>
      <color rgb="FFFFFF99"/>
      <color rgb="FFFF99CC"/>
      <color rgb="FFF0E38F"/>
      <color rgb="FFE3C7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personal/mtenorio_sdmujer_gov_co/Documents/PIAA-Grupos%20&#233;tnicos-2021/Matrices%20de%20seguimiento%20por%20direcci&#243;n/Matriz%20Maestra%20Pueblos%20Ind&#237;genas%20180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Hoja3"/>
      <sheetName val="ODS"/>
    </sheetNames>
    <sheetDataSet>
      <sheetData sheetId="0" refreshError="1"/>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Sergio Andres Palacios Moreno" id="{AC50ADEE-7F4C-43C0-A6DD-C1C4DF4C6A31}" userId="S::sergio.palacios@gobiernobogota.gov.co::a9327f2b-90fb-430f-ba02-ef12a3ff9d43" providerId="AD"/>
</personList>
</file>

<file path=xl/tables/table1.xml><?xml version="1.0" encoding="utf-8"?>
<table xmlns="http://schemas.openxmlformats.org/spreadsheetml/2006/main" id="1" name="Tabla1" displayName="Tabla1" ref="BH9:BH144" totalsRowShown="0" headerRowDxfId="17" dataDxfId="15" headerRowBorderDxfId="16" tableBorderDxfId="14" totalsRowBorderDxfId="13" headerRowCellStyle="Normal 2">
  <autoFilter ref="BH9:BH144"/>
  <tableColumns count="1">
    <tableColumn id="1" name="Sector " dataDxfId="12"/>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BI9:BI144" totalsRowShown="0" headerRowDxfId="11" dataDxfId="9" headerRowBorderDxfId="10" tableBorderDxfId="8" totalsRowBorderDxfId="7" headerRowCellStyle="Normal 2">
  <autoFilter ref="BI9:BI144"/>
  <tableColumns count="1">
    <tableColumn id="1" name="Entidad" dataDxfId="6"/>
  </tableColumns>
  <tableStyleInfo name="TableStyleMedium2" showFirstColumn="0" showLastColumn="0" showRowStripes="1" showColumnStripes="0"/>
</table>
</file>

<file path=xl/tables/table3.xml><?xml version="1.0" encoding="utf-8"?>
<table xmlns="http://schemas.openxmlformats.org/spreadsheetml/2006/main" id="3" name="Tabla3" displayName="Tabla3" ref="BJ9:BJ144" totalsRowShown="0" headerRowDxfId="5" dataDxfId="3" headerRowBorderDxfId="4" tableBorderDxfId="2" totalsRowBorderDxfId="1" headerRowCellStyle="Normal 2">
  <autoFilter ref="BJ9:BJ144"/>
  <tableColumns count="1">
    <tableColumn id="1" name="Dependencia"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Z124" dT="2022-03-11T16:05:15.38" personId="{AC50ADEE-7F4C-43C0-A6DD-C1C4DF4C6A31}" id="{BE130C66-25A8-4E85-9FC8-C2F1265DD64E}">
    <text>Se recomienda indicar por qué no se evidencia presupuesto ejecutado. Indicar porcetaje en caso de haberse plasmado</text>
  </threadedComment>
  <threadedComment ref="AD124" dT="2022-03-11T16:04:12.71" personId="{AC50ADEE-7F4C-43C0-A6DD-C1C4DF4C6A31}" id="{31ADEE2B-21F2-4D88-8EFE-EE52EF494E94}">
    <text>El tiempo de ejecución se establece desde agosto de 2020 con una inversión de 99.930.000. Sin embargo no se evidencia asignación del respectivo presupuesto. Se recomienda tener en cuenta los respectivos indicadores</text>
  </threadedComment>
  <threadedComment ref="AF124" dT="2022-03-11T16:06:47.37" personId="{AC50ADEE-7F4C-43C0-A6DD-C1C4DF4C6A31}" id="{F7EFED0A-9FB4-439A-A22E-E6083E44C5BA}">
    <text>Se recomienda indicar los avances, el presupuesto ejecutado y en caso tal de no haber tenido el respectivo proceso, indicar el por qué.</text>
  </threadedComment>
  <threadedComment ref="AP124" dT="2022-03-08T18:07:29.68" personId="{AC50ADEE-7F4C-43C0-A6DD-C1C4DF4C6A31}" id="{057F254E-5B98-468E-A225-D1D7160924E1}">
    <text>Se recomienda plasmar los avances porcentuales para el respectivo periodo teniendo como base el indicador de referencia</text>
  </threadedComment>
  <threadedComment ref="AV124" dT="2022-03-08T18:12:26.34" personId="{AC50ADEE-7F4C-43C0-A6DD-C1C4DF4C6A31}" id="{C7767198-4CC7-4820-8784-6114FDF5C0FA}">
    <text>Se recomienda denotar los avances cualitativos y cuantitativos para el presente periodo guardando consistencia con lo denotados en los periodos anteriores</text>
  </threadedComment>
  <threadedComment ref="Z125" dT="2022-03-11T16:05:15.38" personId="{AC50ADEE-7F4C-43C0-A6DD-C1C4DF4C6A31}" id="{409CE392-52CD-4F3F-A96E-DBC63FFF463D}">
    <text>Se recomienda indicar por qué no se evidencia presupuesto ejecutado. Indicar porcetaje en caso de haberse plasmado</text>
  </threadedComment>
  <threadedComment ref="AD125" dT="2022-03-11T16:04:12.71" personId="{AC50ADEE-7F4C-43C0-A6DD-C1C4DF4C6A31}" id="{A81011E8-8955-4CD3-86A7-230EE666BB10}">
    <text>El tiempo de ejecución se establece desde agosto de 2020 con una inversión de 99.930.000. Sin embargo no se evidencia asignación del respectivo presupuesto. Se recomienda tener en cuenta los respectivos indicadores</text>
  </threadedComment>
  <threadedComment ref="AF125" dT="2022-03-11T16:06:47.37" personId="{AC50ADEE-7F4C-43C0-A6DD-C1C4DF4C6A31}" id="{77417EA8-BAB3-4B96-B581-9FE8A9DAE147}">
    <text>Se recomienda indicar los avances, el presupuesto ejecutado y en caso tal de no haber tenido el respectivo proceso, indicar el por qué.</text>
  </threadedComment>
  <threadedComment ref="AV125" dT="2022-03-08T18:15:14.96" personId="{AC50ADEE-7F4C-43C0-A6DD-C1C4DF4C6A31}" id="{9B981592-67D7-497D-8B02-9F824FC2A445}">
    <text>Se recomienda indicar por qué se reporta exactamente lo mismo que en el periodo anterior. Si bien pudiese tratarse de una actividad a la cuál se le da continuidad, se recomienda establecer o describir las particularidades de la misma.</text>
  </threadedComment>
  <threadedComment ref="BA125" dT="2022-03-11T16:18:49.34" personId="{AC50ADEE-7F4C-43C0-A6DD-C1C4DF4C6A31}" id="{EDD6662F-1DCA-4EC8-A59A-D2771AF4D971}">
    <text>Se recomienda indicar los avances porcentuales y la ejecución presupuestal que se estableció o desarrollo para cada periodo. En caso de no haberla ejecutado o no hacerlo según el cronograma, se recomienda indicar cuáles fueron las respectivas dificultades</text>
  </threadedComment>
  <threadedComment ref="AD126" dT="2022-03-11T16:23:39.20" personId="{AC50ADEE-7F4C-43C0-A6DD-C1C4DF4C6A31}" id="{AF684712-0F64-4FA0-A837-88A54C2754E2}">
    <text>Si la fecha de inicio de la actividad es a partir de 2021, se recomienda indicar el por qué se incluye o determina asignación presupuestal para la vigencia 2020</text>
  </threadedComment>
  <threadedComment ref="BA126" dT="2022-03-11T16:25:50.92" personId="{AC50ADEE-7F4C-43C0-A6DD-C1C4DF4C6A31}" id="{7B49F450-250A-4176-8F9A-145907A0A81F}">
    <text>Para 2021 se tenía una estimación del 33% del presupuesto a ejecutar y se llegó hasta el 25%</text>
  </threadedComment>
  <threadedComment ref="AP145" dT="2022-03-08T18:25:37.99" personId="{AC50ADEE-7F4C-43C0-A6DD-C1C4DF4C6A31}" id="{E08C4960-8807-43E1-943D-2D3B0E7D352E}">
    <text>Se recomienda plasmar los avances teniendo en cuenta lo concerniente a la meta y, denotarlo a través de los respectivos indicadores pertinentes</text>
  </threadedComment>
  <threadedComment ref="AP145" dT="2022-03-11T16:30:33.46" personId="{AC50ADEE-7F4C-43C0-A6DD-C1C4DF4C6A31}" id="{3B174931-C44C-4676-8B71-1DA36D21884F}" parentId="{E08C4960-8807-43E1-943D-2D3B0E7D352E}">
    <text>Indicar el respectivo avance, tener en cuenta si el hubo o no vinculación de personal. En caso de no haberlo, se recomienda plasmar el por qué e indicar porcentaje cero (0)</text>
  </threadedComment>
  <threadedComment ref="AP145" dT="2022-03-11T16:51:27.32" personId="{AC50ADEE-7F4C-43C0-A6DD-C1C4DF4C6A31}" id="{3118F4AE-F009-4728-BBE2-A2B0B9C307BD}" parentId="{E08C4960-8807-43E1-943D-2D3B0E7D352E}">
    <text>Se recomienda plasmar los avances cualitativos y cuantitativos de los diferentes periodos. No se registran el porcetaje ni la ejecución</text>
  </threadedComment>
  <threadedComment ref="AP146" dT="2022-03-08T18:26:11.02" personId="{AC50ADEE-7F4C-43C0-A6DD-C1C4DF4C6A31}" id="{1331C364-8DEF-415F-84EB-90395198ECC1}">
    <text>Se recomienda plasmar los avances teniendo en cuenta lo concerniente a la meta y, denotarlo a través de los respectivos indicadores pertinentes</text>
  </threadedComment>
  <threadedComment ref="AP147" dT="2022-03-08T18:26:40.74" personId="{AC50ADEE-7F4C-43C0-A6DD-C1C4DF4C6A31}" id="{BE35A55F-FCE2-430E-8205-E93E997079F8}">
    <text>Se recomienda plasmar los avances teniendo en cuenta lo concerniente a la meta y, denotarlo a través de los respectivos indicadores pertinentes</text>
  </threadedComment>
  <threadedComment ref="AP148" dT="2022-03-08T18:26:48.09" personId="{AC50ADEE-7F4C-43C0-A6DD-C1C4DF4C6A31}" id="{CC258F79-60EF-412B-8B8A-43FADA3A7383}">
    <text>Se recomienda plasmar los avances teniendo en cuenta lo concerniente a la meta y, denotarlo a través de los respectivos indicadores pertinentes</text>
  </threadedComment>
  <threadedComment ref="BB149" dT="2022-03-09T00:48:54.50" personId="{AC50ADEE-7F4C-43C0-A6DD-C1C4DF4C6A31}" id="{B05134C3-DC11-4D26-9336-6C534CE3B1D9}">
    <text>Se recomienda indicar si se avanzó hasta el 60% o por el contrario, se llevaron a cabo las cuatro (04) mesas y una (01) final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lparra@sdis.gov.co" TargetMode="External"/><Relationship Id="rId13" Type="http://schemas.openxmlformats.org/officeDocument/2006/relationships/hyperlink" Target="mailto:alejandro.franco@scrd.gov.co" TargetMode="External"/><Relationship Id="rId18" Type="http://schemas.openxmlformats.org/officeDocument/2006/relationships/hyperlink" Target="mailto:Andres.nieto@scj.gov.co@scj.gov.co" TargetMode="External"/><Relationship Id="rId26" Type="http://schemas.openxmlformats.org/officeDocument/2006/relationships/table" Target="../tables/table2.xml"/><Relationship Id="rId3" Type="http://schemas.openxmlformats.org/officeDocument/2006/relationships/hyperlink" Target="mailto:lparra@sdis.gov.co" TargetMode="External"/><Relationship Id="rId21" Type="http://schemas.openxmlformats.org/officeDocument/2006/relationships/hyperlink" Target="mailto:indi.singindioy@gobiernobogota.gov.co" TargetMode="External"/><Relationship Id="rId7" Type="http://schemas.openxmlformats.org/officeDocument/2006/relationships/hyperlink" Target="mailto:lparra@sdis.gov.co" TargetMode="External"/><Relationship Id="rId12" Type="http://schemas.openxmlformats.org/officeDocument/2006/relationships/hyperlink" Target="mailto:alejandro.franco@scrd.gov.co" TargetMode="External"/><Relationship Id="rId17" Type="http://schemas.openxmlformats.org/officeDocument/2006/relationships/hyperlink" Target="mailto:aura.escamilla@idrd.gov.co" TargetMode="External"/><Relationship Id="rId25" Type="http://schemas.openxmlformats.org/officeDocument/2006/relationships/table" Target="../tables/table1.xml"/><Relationship Id="rId2" Type="http://schemas.openxmlformats.org/officeDocument/2006/relationships/hyperlink" Target="mailto:lparra@sdis.gov.co" TargetMode="External"/><Relationship Id="rId16" Type="http://schemas.openxmlformats.org/officeDocument/2006/relationships/hyperlink" Target="mailto:aura.escamilla@idrd.gov.co" TargetMode="External"/><Relationship Id="rId20" Type="http://schemas.openxmlformats.org/officeDocument/2006/relationships/hyperlink" Target="mailto:indi.singindioy@gobiernobogota.gov.co" TargetMode="External"/><Relationship Id="rId29" Type="http://schemas.microsoft.com/office/2017/10/relationships/threadedComment" Target="../threadedComments/threadedComment1.xml"/><Relationship Id="rId1" Type="http://schemas.openxmlformats.org/officeDocument/2006/relationships/hyperlink" Target="mailto:lparra@sdis.gov.co" TargetMode="External"/><Relationship Id="rId6" Type="http://schemas.openxmlformats.org/officeDocument/2006/relationships/hyperlink" Target="mailto:lparra@sdis.gov.co" TargetMode="External"/><Relationship Id="rId11" Type="http://schemas.openxmlformats.org/officeDocument/2006/relationships/hyperlink" Target="mailto:alejandro.franco@scrd.gov.co" TargetMode="External"/><Relationship Id="rId24" Type="http://schemas.openxmlformats.org/officeDocument/2006/relationships/vmlDrawing" Target="../drawings/vmlDrawing1.vml"/><Relationship Id="rId5" Type="http://schemas.openxmlformats.org/officeDocument/2006/relationships/hyperlink" Target="mailto:lparra@sdis.gov.co" TargetMode="External"/><Relationship Id="rId15" Type="http://schemas.openxmlformats.org/officeDocument/2006/relationships/hyperlink" Target="mailto:aura.escamilla@idrd.gov.co" TargetMode="External"/><Relationship Id="rId23" Type="http://schemas.openxmlformats.org/officeDocument/2006/relationships/printerSettings" Target="../printerSettings/printerSettings2.bin"/><Relationship Id="rId28" Type="http://schemas.openxmlformats.org/officeDocument/2006/relationships/comments" Target="../comments1.xml"/><Relationship Id="rId10" Type="http://schemas.openxmlformats.org/officeDocument/2006/relationships/hyperlink" Target="mailto:gjquinones@saludcapital.gov.co%0a%0a%0a%0a%0a%0a%0a%0aDAAtuesta@saludcapital.gov.co" TargetMode="External"/><Relationship Id="rId19" Type="http://schemas.openxmlformats.org/officeDocument/2006/relationships/hyperlink" Target="mailto:indi.singindioy@gobiernobogota.gov.co" TargetMode="External"/><Relationship Id="rId4" Type="http://schemas.openxmlformats.org/officeDocument/2006/relationships/hyperlink" Target="mailto:lparra@sdis.gov.co" TargetMode="External"/><Relationship Id="rId9" Type="http://schemas.openxmlformats.org/officeDocument/2006/relationships/hyperlink" Target="mailto:lparra@sdis.gov.co" TargetMode="External"/><Relationship Id="rId14" Type="http://schemas.openxmlformats.org/officeDocument/2006/relationships/hyperlink" Target="mailto:paula.villegas@idartes.gov.co" TargetMode="External"/><Relationship Id="rId22" Type="http://schemas.openxmlformats.org/officeDocument/2006/relationships/hyperlink" Target="mailto:paloma.solano@canalcapital.gov.co" TargetMode="External"/><Relationship Id="rId27"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zoomScale="90" zoomScaleNormal="90" workbookViewId="0">
      <selection sqref="A1:B1"/>
    </sheetView>
  </sheetViews>
  <sheetFormatPr baseColWidth="10" defaultColWidth="11" defaultRowHeight="15.75" x14ac:dyDescent="0.25"/>
  <cols>
    <col min="1" max="1" width="17.25" style="8" customWidth="1"/>
    <col min="2" max="2" width="98.125" style="1" customWidth="1"/>
    <col min="3" max="3" width="14.75" style="1" customWidth="1"/>
    <col min="4" max="16384" width="11" style="1"/>
  </cols>
  <sheetData>
    <row r="1" spans="1:2" ht="45.6" customHeight="1" x14ac:dyDescent="0.25">
      <c r="A1" s="702" t="s">
        <v>0</v>
      </c>
      <c r="B1" s="702"/>
    </row>
    <row r="2" spans="1:2" ht="127.15" customHeight="1" x14ac:dyDescent="0.25">
      <c r="A2" s="703" t="s">
        <v>1</v>
      </c>
      <c r="B2" s="703"/>
    </row>
    <row r="3" spans="1:2" s="8" customFormat="1" ht="16.5" thickBot="1" x14ac:dyDescent="0.3">
      <c r="A3" s="6" t="s">
        <v>2</v>
      </c>
      <c r="B3" s="7" t="s">
        <v>3</v>
      </c>
    </row>
    <row r="4" spans="1:2" ht="32.25" thickTop="1" x14ac:dyDescent="0.25">
      <c r="A4" s="704" t="s">
        <v>4</v>
      </c>
      <c r="B4" s="2" t="s">
        <v>5</v>
      </c>
    </row>
    <row r="5" spans="1:2" ht="31.5" x14ac:dyDescent="0.25">
      <c r="A5" s="705"/>
      <c r="B5" s="4" t="s">
        <v>6</v>
      </c>
    </row>
    <row r="6" spans="1:2" ht="31.5" x14ac:dyDescent="0.25">
      <c r="A6" s="705"/>
      <c r="B6" s="3" t="s">
        <v>7</v>
      </c>
    </row>
    <row r="7" spans="1:2" ht="31.5" x14ac:dyDescent="0.25">
      <c r="A7" s="705"/>
      <c r="B7" s="3" t="s">
        <v>8</v>
      </c>
    </row>
    <row r="8" spans="1:2" ht="31.5" x14ac:dyDescent="0.25">
      <c r="A8" s="706" t="s">
        <v>9</v>
      </c>
      <c r="B8" s="4" t="s">
        <v>10</v>
      </c>
    </row>
    <row r="9" spans="1:2" ht="65.45" customHeight="1" x14ac:dyDescent="0.25">
      <c r="A9" s="707"/>
      <c r="B9" s="4" t="s">
        <v>11</v>
      </c>
    </row>
    <row r="10" spans="1:2" ht="51" customHeight="1" x14ac:dyDescent="0.25">
      <c r="A10" s="707"/>
      <c r="B10" s="4" t="s">
        <v>12</v>
      </c>
    </row>
    <row r="11" spans="1:2" ht="33.6" customHeight="1" x14ac:dyDescent="0.25">
      <c r="A11" s="708" t="s">
        <v>13</v>
      </c>
      <c r="B11" s="3" t="s">
        <v>14</v>
      </c>
    </row>
    <row r="12" spans="1:2" ht="51" customHeight="1" x14ac:dyDescent="0.25">
      <c r="A12" s="708"/>
      <c r="B12" s="3" t="s">
        <v>15</v>
      </c>
    </row>
    <row r="13" spans="1:2" ht="31.5" x14ac:dyDescent="0.25">
      <c r="A13" s="708"/>
      <c r="B13" s="3" t="s">
        <v>16</v>
      </c>
    </row>
    <row r="14" spans="1:2" ht="71.45" customHeight="1" x14ac:dyDescent="0.25">
      <c r="A14" s="708"/>
      <c r="B14" s="3" t="s">
        <v>17</v>
      </c>
    </row>
    <row r="15" spans="1:2" ht="31.15" customHeight="1" x14ac:dyDescent="0.25">
      <c r="A15" s="708" t="s">
        <v>18</v>
      </c>
      <c r="B15" s="3" t="s">
        <v>19</v>
      </c>
    </row>
    <row r="16" spans="1:2" ht="31.15" customHeight="1" x14ac:dyDescent="0.25">
      <c r="A16" s="708"/>
      <c r="B16" s="3" t="s">
        <v>20</v>
      </c>
    </row>
    <row r="17" spans="1:3" ht="46.9" customHeight="1" x14ac:dyDescent="0.25">
      <c r="A17" s="708" t="s">
        <v>21</v>
      </c>
      <c r="B17" s="3" t="s">
        <v>22</v>
      </c>
    </row>
    <row r="18" spans="1:3" ht="52.9" customHeight="1" x14ac:dyDescent="0.25">
      <c r="A18" s="708"/>
      <c r="B18" s="4" t="s">
        <v>23</v>
      </c>
    </row>
    <row r="19" spans="1:3" ht="46.5" customHeight="1" x14ac:dyDescent="0.25">
      <c r="A19" s="709" t="s">
        <v>24</v>
      </c>
      <c r="B19" s="4" t="s">
        <v>25</v>
      </c>
    </row>
    <row r="20" spans="1:3" ht="92.25" customHeight="1" x14ac:dyDescent="0.25">
      <c r="A20" s="709"/>
      <c r="B20" s="4" t="s">
        <v>26</v>
      </c>
      <c r="C20" s="1" t="s">
        <v>27</v>
      </c>
    </row>
    <row r="21" spans="1:3" ht="65.45" customHeight="1" x14ac:dyDescent="0.25">
      <c r="A21" s="709"/>
      <c r="B21" s="4" t="s">
        <v>28</v>
      </c>
      <c r="C21" s="1" t="s">
        <v>29</v>
      </c>
    </row>
    <row r="22" spans="1:3" ht="56.45" customHeight="1" x14ac:dyDescent="0.25">
      <c r="A22" s="709"/>
      <c r="B22" s="3" t="s">
        <v>30</v>
      </c>
    </row>
    <row r="23" spans="1:3" ht="69" customHeight="1" x14ac:dyDescent="0.25">
      <c r="A23" s="710" t="s">
        <v>31</v>
      </c>
      <c r="B23" s="4" t="s">
        <v>32</v>
      </c>
    </row>
    <row r="24" spans="1:3" ht="31.15" customHeight="1" x14ac:dyDescent="0.25">
      <c r="A24" s="711"/>
      <c r="B24" s="4" t="s">
        <v>33</v>
      </c>
    </row>
    <row r="25" spans="1:3" ht="63.6" customHeight="1" x14ac:dyDescent="0.25">
      <c r="A25" s="711"/>
      <c r="B25" s="4" t="s">
        <v>34</v>
      </c>
    </row>
    <row r="26" spans="1:3" ht="58.5" customHeight="1" x14ac:dyDescent="0.25">
      <c r="A26" s="711"/>
      <c r="B26" s="3" t="s">
        <v>35</v>
      </c>
    </row>
    <row r="27" spans="1:3" ht="69.599999999999994" customHeight="1" x14ac:dyDescent="0.25">
      <c r="A27" s="711"/>
      <c r="B27" s="9" t="s">
        <v>36</v>
      </c>
    </row>
    <row r="28" spans="1:3" ht="64.5" customHeight="1" x14ac:dyDescent="0.25">
      <c r="A28" s="711"/>
      <c r="B28" s="3" t="s">
        <v>37</v>
      </c>
    </row>
    <row r="29" spans="1:3" ht="120" customHeight="1" x14ac:dyDescent="0.25">
      <c r="A29" s="712"/>
      <c r="B29" s="3" t="s">
        <v>38</v>
      </c>
    </row>
    <row r="30" spans="1:3" ht="37.9" customHeight="1" x14ac:dyDescent="0.25">
      <c r="A30" s="699" t="s">
        <v>39</v>
      </c>
      <c r="B30" s="5" t="s">
        <v>40</v>
      </c>
    </row>
    <row r="31" spans="1:3" ht="39" customHeight="1" x14ac:dyDescent="0.25">
      <c r="A31" s="700"/>
      <c r="B31" s="3" t="s">
        <v>41</v>
      </c>
    </row>
    <row r="32" spans="1:3" ht="44.45" customHeight="1" x14ac:dyDescent="0.25">
      <c r="A32" s="701"/>
      <c r="B32" s="3" t="s">
        <v>42</v>
      </c>
    </row>
    <row r="33" spans="1:2" ht="36" customHeight="1" x14ac:dyDescent="0.25">
      <c r="A33" s="699" t="s">
        <v>43</v>
      </c>
      <c r="B33" s="5" t="s">
        <v>44</v>
      </c>
    </row>
    <row r="34" spans="1:2" ht="36" customHeight="1" x14ac:dyDescent="0.25">
      <c r="A34" s="700"/>
      <c r="B34" s="3" t="s">
        <v>45</v>
      </c>
    </row>
    <row r="35" spans="1:2" ht="36" customHeight="1" x14ac:dyDescent="0.25">
      <c r="A35" s="700"/>
      <c r="B35" s="3" t="s">
        <v>46</v>
      </c>
    </row>
    <row r="36" spans="1:2" ht="49.9" customHeight="1" x14ac:dyDescent="0.25">
      <c r="A36" s="700"/>
      <c r="B36" s="5" t="s">
        <v>47</v>
      </c>
    </row>
    <row r="37" spans="1:2" ht="49.9" customHeight="1" x14ac:dyDescent="0.25">
      <c r="A37" s="700"/>
      <c r="B37" s="3" t="s">
        <v>48</v>
      </c>
    </row>
    <row r="38" spans="1:2" ht="49.9" customHeight="1" x14ac:dyDescent="0.25">
      <c r="A38" s="701"/>
      <c r="B38" s="3" t="s">
        <v>49</v>
      </c>
    </row>
  </sheetData>
  <mergeCells count="11">
    <mergeCell ref="A33:A38"/>
    <mergeCell ref="A1:B1"/>
    <mergeCell ref="A2:B2"/>
    <mergeCell ref="A4:A7"/>
    <mergeCell ref="A30:A32"/>
    <mergeCell ref="A8:A10"/>
    <mergeCell ref="A11:A14"/>
    <mergeCell ref="A15:A16"/>
    <mergeCell ref="A17:A18"/>
    <mergeCell ref="A19:A22"/>
    <mergeCell ref="A23:A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700"/>
  <sheetViews>
    <sheetView showZeros="0" tabSelected="1" view="pageBreakPreview" topLeftCell="C4" zoomScale="57" zoomScaleNormal="95" zoomScaleSheetLayoutView="57" workbookViewId="0">
      <selection activeCell="C4" sqref="C4:L4"/>
    </sheetView>
  </sheetViews>
  <sheetFormatPr baseColWidth="10" defaultColWidth="12.625" defaultRowHeight="46.9" customHeight="1" x14ac:dyDescent="0.2"/>
  <cols>
    <col min="1" max="1" width="16.625" style="54" customWidth="1"/>
    <col min="2" max="2" width="26.25" style="54" customWidth="1"/>
    <col min="3" max="3" width="47.625" style="54" customWidth="1"/>
    <col min="4" max="4" width="39.75" style="54" customWidth="1"/>
    <col min="5" max="5" width="23.75" style="54" customWidth="1"/>
    <col min="6" max="6" width="20.75" style="54" customWidth="1"/>
    <col min="7" max="7" width="16" style="54" customWidth="1"/>
    <col min="8" max="8" width="13.625" style="54" customWidth="1"/>
    <col min="9" max="9" width="15.25" style="54" customWidth="1"/>
    <col min="10" max="10" width="46.625" style="54" customWidth="1"/>
    <col min="11" max="11" width="58.75" style="54" customWidth="1"/>
    <col min="12" max="12" width="28.75" style="54" customWidth="1"/>
    <col min="13" max="13" width="20.25" style="54" customWidth="1"/>
    <col min="14" max="14" width="13.25" style="54" customWidth="1"/>
    <col min="15" max="15" width="21.125" style="415" customWidth="1"/>
    <col min="16" max="16" width="14.875" style="54" customWidth="1"/>
    <col min="17" max="17" width="22.875" style="415" customWidth="1"/>
    <col min="18" max="18" width="13.625" style="54" customWidth="1"/>
    <col min="19" max="19" width="24.25" style="415" customWidth="1"/>
    <col min="20" max="20" width="14.125" style="54" customWidth="1"/>
    <col min="21" max="21" width="20" style="415" customWidth="1"/>
    <col min="22" max="22" width="12.625" style="122" customWidth="1"/>
    <col min="23" max="23" width="19.125" style="415" customWidth="1"/>
    <col min="24" max="24" width="9.125" style="122" customWidth="1"/>
    <col min="25" max="25" width="19.75" style="411" customWidth="1"/>
    <col min="26" max="26" width="22.375" style="415" customWidth="1"/>
    <col min="27" max="27" width="14.875" style="414" customWidth="1"/>
    <col min="28" max="28" width="14.125" style="122" customWidth="1"/>
    <col min="29" max="29" width="18" style="414" customWidth="1"/>
    <col min="30" max="30" width="17.625" style="122" customWidth="1"/>
    <col min="31" max="31" width="15" style="122" customWidth="1"/>
    <col min="32" max="32" width="23.625" style="415" customWidth="1"/>
    <col min="33" max="33" width="8.625" style="414" customWidth="1"/>
    <col min="34" max="34" width="10.25" style="122" customWidth="1"/>
    <col min="35" max="35" width="11.25" style="414" customWidth="1"/>
    <col min="36" max="36" width="15.5" style="122" customWidth="1"/>
    <col min="37" max="37" width="21.75" style="122" customWidth="1"/>
    <col min="38" max="38" width="24.125" style="415" customWidth="1"/>
    <col min="39" max="39" width="18" style="414" customWidth="1"/>
    <col min="40" max="40" width="9.5" style="122" customWidth="1"/>
    <col min="41" max="41" width="9.25" style="414" customWidth="1"/>
    <col min="42" max="42" width="12" style="122" customWidth="1"/>
    <col min="43" max="43" width="8.625" style="122" customWidth="1"/>
    <col min="44" max="44" width="19.5" style="415" customWidth="1"/>
    <col min="45" max="45" width="17.625" style="414" customWidth="1"/>
    <col min="46" max="46" width="15.125" style="122" customWidth="1"/>
    <col min="47" max="47" width="16.75" style="414" customWidth="1"/>
    <col min="48" max="48" width="32.75" style="122" customWidth="1"/>
    <col min="49" max="49" width="41.25" style="122" customWidth="1"/>
    <col min="50" max="50" width="28.625" style="415" customWidth="1"/>
    <col min="51" max="51" width="26.25" style="414" customWidth="1"/>
    <col min="52" max="52" width="20.75" style="122" customWidth="1"/>
    <col min="53" max="53" width="21.125" style="414" customWidth="1"/>
    <col min="54" max="54" width="43.25" style="122" customWidth="1"/>
    <col min="55" max="55" width="33.875" style="122" customWidth="1"/>
    <col min="56" max="56" width="33.625" style="54" customWidth="1"/>
    <col min="57" max="57" width="26.875" style="54" customWidth="1"/>
    <col min="58" max="58" width="41.625" style="54" customWidth="1"/>
    <col min="59" max="59" width="43.125" style="54" customWidth="1"/>
    <col min="60" max="60" width="14.25" style="54" customWidth="1"/>
    <col min="61" max="61" width="11.375" style="54" customWidth="1"/>
    <col min="62" max="62" width="14.75" style="54" customWidth="1"/>
    <col min="63" max="63" width="12.875" style="54" customWidth="1"/>
    <col min="64" max="64" width="23" style="54" customWidth="1"/>
    <col min="65" max="65" width="24.5" style="54" customWidth="1"/>
    <col min="66" max="66" width="10.25" style="54" customWidth="1"/>
    <col min="67" max="67" width="4.375" style="54" customWidth="1"/>
    <col min="68" max="68" width="5" style="54" customWidth="1"/>
    <col min="69" max="69" width="8.75" style="54" customWidth="1"/>
    <col min="70" max="70" width="8.625" style="54" customWidth="1"/>
    <col min="71" max="71" width="11.125" style="54" customWidth="1"/>
    <col min="72" max="16384" width="12.625" style="54"/>
  </cols>
  <sheetData>
    <row r="1" spans="1:65" s="47" customFormat="1" ht="46.9" customHeight="1" x14ac:dyDescent="0.2">
      <c r="A1" s="743" t="s">
        <v>4</v>
      </c>
      <c r="B1" s="744" t="s">
        <v>50</v>
      </c>
      <c r="C1" s="744"/>
      <c r="D1" s="744"/>
      <c r="E1" s="744"/>
      <c r="F1" s="744"/>
      <c r="G1" s="744"/>
      <c r="H1" s="744"/>
      <c r="I1" s="744"/>
      <c r="J1" s="744"/>
      <c r="K1" s="744"/>
      <c r="L1" s="744"/>
      <c r="M1" s="42"/>
      <c r="N1" s="42"/>
      <c r="O1" s="43"/>
      <c r="P1" s="44"/>
      <c r="Q1" s="43"/>
      <c r="R1" s="44"/>
      <c r="S1" s="43"/>
      <c r="T1" s="44"/>
      <c r="U1" s="43"/>
      <c r="V1" s="44"/>
      <c r="W1" s="43"/>
      <c r="X1" s="44"/>
      <c r="Y1" s="45"/>
      <c r="Z1" s="43"/>
      <c r="AA1" s="46"/>
      <c r="AB1" s="44"/>
      <c r="AC1" s="46"/>
      <c r="AD1" s="44"/>
      <c r="AE1" s="44"/>
      <c r="AF1" s="43"/>
      <c r="AG1" s="46"/>
      <c r="AH1" s="44"/>
      <c r="AI1" s="46"/>
      <c r="AJ1" s="44"/>
      <c r="AK1" s="44"/>
      <c r="AL1" s="43"/>
      <c r="AM1" s="46"/>
      <c r="AN1" s="44"/>
      <c r="AO1" s="46"/>
      <c r="AP1" s="44"/>
      <c r="AQ1" s="44"/>
      <c r="AR1" s="43"/>
      <c r="AS1" s="46"/>
      <c r="AT1" s="44"/>
      <c r="AU1" s="46"/>
      <c r="AV1" s="44"/>
      <c r="AW1" s="44"/>
      <c r="AX1" s="43"/>
      <c r="AY1" s="46"/>
      <c r="AZ1" s="44"/>
      <c r="BA1" s="46"/>
      <c r="BB1" s="44"/>
      <c r="BC1" s="44"/>
      <c r="BE1" s="44"/>
      <c r="BF1" s="44"/>
      <c r="BG1" s="44"/>
      <c r="BH1" s="44"/>
      <c r="BI1" s="44"/>
      <c r="BJ1" s="44"/>
      <c r="BK1" s="44"/>
      <c r="BL1" s="44"/>
      <c r="BM1" s="44"/>
    </row>
    <row r="2" spans="1:65" ht="46.9" customHeight="1" x14ac:dyDescent="0.2">
      <c r="A2" s="743"/>
      <c r="B2" s="48" t="s">
        <v>51</v>
      </c>
      <c r="C2" s="745" t="s">
        <v>52</v>
      </c>
      <c r="D2" s="746"/>
      <c r="E2" s="746"/>
      <c r="F2" s="746"/>
      <c r="G2" s="746"/>
      <c r="H2" s="746"/>
      <c r="I2" s="746"/>
      <c r="J2" s="746"/>
      <c r="K2" s="746"/>
      <c r="L2" s="747"/>
      <c r="M2" s="49"/>
      <c r="N2" s="49"/>
      <c r="O2" s="50"/>
      <c r="P2" s="51"/>
      <c r="Q2" s="50"/>
      <c r="R2" s="51"/>
      <c r="S2" s="50"/>
      <c r="T2" s="51"/>
      <c r="U2" s="50"/>
      <c r="V2" s="51"/>
      <c r="W2" s="50"/>
      <c r="X2" s="51"/>
      <c r="Y2" s="52"/>
      <c r="Z2" s="50"/>
      <c r="AA2" s="53"/>
      <c r="AB2" s="51"/>
      <c r="AC2" s="53"/>
      <c r="AD2" s="51"/>
      <c r="AE2" s="51"/>
      <c r="AF2" s="50"/>
      <c r="AG2" s="53"/>
      <c r="AH2" s="51"/>
      <c r="AI2" s="53"/>
      <c r="AJ2" s="51"/>
      <c r="AK2" s="51"/>
      <c r="AL2" s="50"/>
      <c r="AM2" s="53"/>
      <c r="AN2" s="51"/>
      <c r="AO2" s="53"/>
      <c r="AP2" s="51"/>
      <c r="AQ2" s="51"/>
      <c r="AR2" s="50"/>
      <c r="AS2" s="53"/>
      <c r="AT2" s="51"/>
      <c r="AU2" s="53"/>
      <c r="AV2" s="51"/>
      <c r="AW2" s="51"/>
      <c r="AX2" s="50"/>
      <c r="AY2" s="53"/>
      <c r="AZ2" s="51"/>
      <c r="BA2" s="53"/>
      <c r="BB2" s="51"/>
      <c r="BC2" s="51"/>
      <c r="BE2" s="51"/>
      <c r="BF2" s="51"/>
      <c r="BG2" s="51"/>
      <c r="BH2" s="51"/>
      <c r="BI2" s="51"/>
      <c r="BJ2" s="51"/>
      <c r="BK2" s="51"/>
      <c r="BL2" s="51"/>
      <c r="BM2" s="51"/>
    </row>
    <row r="3" spans="1:65" ht="46.9" customHeight="1" x14ac:dyDescent="0.2">
      <c r="A3" s="743"/>
      <c r="B3" s="55" t="s">
        <v>53</v>
      </c>
      <c r="C3" s="751" t="s">
        <v>54</v>
      </c>
      <c r="D3" s="752"/>
      <c r="E3" s="752"/>
      <c r="F3" s="752"/>
      <c r="G3" s="752"/>
      <c r="H3" s="752"/>
      <c r="I3" s="752"/>
      <c r="J3" s="752"/>
      <c r="K3" s="752"/>
      <c r="L3" s="753"/>
      <c r="M3" s="49"/>
      <c r="N3" s="49"/>
      <c r="O3" s="50"/>
      <c r="P3" s="51"/>
      <c r="Q3" s="50"/>
      <c r="R3" s="51"/>
      <c r="S3" s="50"/>
      <c r="T3" s="51"/>
      <c r="U3" s="50"/>
      <c r="V3" s="51"/>
      <c r="W3" s="50"/>
      <c r="X3" s="51"/>
      <c r="Y3" s="52"/>
      <c r="Z3" s="50"/>
      <c r="AA3" s="53"/>
      <c r="AB3" s="51"/>
      <c r="AC3" s="53"/>
      <c r="AD3" s="51"/>
      <c r="AE3" s="51"/>
      <c r="AF3" s="50"/>
      <c r="AG3" s="53"/>
      <c r="AH3" s="51"/>
      <c r="AI3" s="53"/>
      <c r="AJ3" s="51"/>
      <c r="AK3" s="51"/>
      <c r="AL3" s="50"/>
      <c r="AM3" s="53"/>
      <c r="AN3" s="51"/>
      <c r="AO3" s="53"/>
      <c r="AP3" s="51"/>
      <c r="AQ3" s="51"/>
      <c r="AR3" s="50"/>
      <c r="AS3" s="53"/>
      <c r="AT3" s="51"/>
      <c r="AU3" s="53"/>
      <c r="AV3" s="51"/>
      <c r="AW3" s="51"/>
      <c r="AX3" s="50"/>
      <c r="AY3" s="53"/>
      <c r="AZ3" s="51"/>
      <c r="BA3" s="53"/>
      <c r="BB3" s="51"/>
      <c r="BC3" s="51"/>
      <c r="BE3" s="51"/>
      <c r="BF3" s="51"/>
      <c r="BG3" s="51"/>
      <c r="BH3" s="51"/>
      <c r="BI3" s="51"/>
      <c r="BJ3" s="51"/>
      <c r="BK3" s="51"/>
      <c r="BL3" s="51"/>
      <c r="BM3" s="51"/>
    </row>
    <row r="4" spans="1:65" ht="46.9" customHeight="1" x14ac:dyDescent="0.2">
      <c r="A4" s="743"/>
      <c r="B4" s="48" t="s">
        <v>55</v>
      </c>
      <c r="C4" s="748"/>
      <c r="D4" s="749"/>
      <c r="E4" s="749"/>
      <c r="F4" s="749"/>
      <c r="G4" s="749"/>
      <c r="H4" s="749"/>
      <c r="I4" s="749"/>
      <c r="J4" s="749"/>
      <c r="K4" s="749"/>
      <c r="L4" s="750"/>
      <c r="M4" s="49"/>
      <c r="N4" s="49"/>
      <c r="O4" s="50"/>
      <c r="P4" s="51"/>
      <c r="Q4" s="50"/>
      <c r="R4" s="51"/>
      <c r="S4" s="50"/>
      <c r="T4" s="51"/>
      <c r="U4" s="50"/>
      <c r="V4" s="51"/>
      <c r="W4" s="50"/>
      <c r="X4" s="51"/>
      <c r="Y4" s="52"/>
      <c r="Z4" s="50"/>
      <c r="AA4" s="53"/>
      <c r="AB4" s="51"/>
      <c r="AC4" s="53"/>
      <c r="AD4" s="51"/>
      <c r="AE4" s="51"/>
      <c r="AF4" s="50"/>
      <c r="AG4" s="53"/>
      <c r="AH4" s="51"/>
      <c r="AI4" s="53"/>
      <c r="AJ4" s="51"/>
      <c r="AK4" s="51"/>
      <c r="AL4" s="50"/>
      <c r="AM4" s="53"/>
      <c r="AN4" s="51"/>
      <c r="AO4" s="53"/>
      <c r="AP4" s="51"/>
      <c r="AQ4" s="51"/>
      <c r="AR4" s="50"/>
      <c r="AS4" s="53"/>
      <c r="AT4" s="51"/>
      <c r="AU4" s="53"/>
      <c r="AV4" s="51"/>
      <c r="AW4" s="51"/>
      <c r="AX4" s="50"/>
      <c r="AY4" s="53"/>
      <c r="AZ4" s="51"/>
      <c r="BA4" s="53"/>
      <c r="BB4" s="51"/>
      <c r="BC4" s="51"/>
      <c r="BD4" s="51"/>
      <c r="BE4" s="51"/>
      <c r="BF4" s="51"/>
      <c r="BG4" s="51"/>
      <c r="BH4" s="51"/>
      <c r="BI4" s="51"/>
      <c r="BJ4" s="51"/>
      <c r="BK4" s="51"/>
      <c r="BL4" s="51"/>
      <c r="BM4" s="51"/>
    </row>
    <row r="5" spans="1:65" ht="46.9" customHeight="1" x14ac:dyDescent="0.2">
      <c r="A5" s="743"/>
      <c r="B5" s="55" t="s">
        <v>56</v>
      </c>
      <c r="C5" s="751" t="s">
        <v>57</v>
      </c>
      <c r="D5" s="752"/>
      <c r="E5" s="752"/>
      <c r="F5" s="752"/>
      <c r="G5" s="752"/>
      <c r="H5" s="752"/>
      <c r="I5" s="752"/>
      <c r="J5" s="752"/>
      <c r="K5" s="752"/>
      <c r="L5" s="753"/>
      <c r="M5" s="49"/>
      <c r="N5" s="49"/>
      <c r="O5" s="56"/>
      <c r="P5" s="51"/>
      <c r="Q5" s="56"/>
      <c r="R5" s="51"/>
      <c r="S5" s="56"/>
      <c r="T5" s="51"/>
      <c r="U5" s="56"/>
      <c r="V5" s="57"/>
      <c r="W5" s="56"/>
      <c r="X5" s="57"/>
      <c r="Y5" s="52"/>
      <c r="Z5" s="56"/>
      <c r="AA5" s="58"/>
      <c r="AB5" s="57"/>
      <c r="AC5" s="58"/>
      <c r="AD5" s="57"/>
      <c r="AE5" s="57"/>
      <c r="AF5" s="56"/>
      <c r="AG5" s="58"/>
      <c r="AH5" s="57"/>
      <c r="AI5" s="58"/>
      <c r="AJ5" s="57"/>
      <c r="AK5" s="57"/>
      <c r="AL5" s="56"/>
      <c r="AM5" s="58"/>
      <c r="AN5" s="57"/>
      <c r="AO5" s="58"/>
      <c r="AP5" s="57"/>
      <c r="AQ5" s="57"/>
      <c r="AR5" s="56"/>
      <c r="AS5" s="58"/>
      <c r="AT5" s="57"/>
      <c r="AU5" s="58"/>
      <c r="AV5" s="57"/>
      <c r="AW5" s="57"/>
      <c r="AX5" s="56"/>
      <c r="AY5" s="58"/>
      <c r="AZ5" s="57"/>
      <c r="BA5" s="58"/>
      <c r="BB5" s="57"/>
      <c r="BC5" s="57"/>
      <c r="BD5" s="51"/>
      <c r="BE5" s="57"/>
      <c r="BF5" s="57"/>
      <c r="BG5" s="57"/>
      <c r="BH5" s="57"/>
      <c r="BI5" s="57"/>
      <c r="BJ5" s="57"/>
      <c r="BK5" s="57"/>
      <c r="BL5" s="51"/>
      <c r="BM5" s="51"/>
    </row>
    <row r="6" spans="1:65" ht="46.9" customHeight="1" x14ac:dyDescent="0.2">
      <c r="A6" s="743"/>
      <c r="B6" s="48" t="s">
        <v>58</v>
      </c>
      <c r="C6" s="754" t="s">
        <v>59</v>
      </c>
      <c r="D6" s="755"/>
      <c r="E6" s="755"/>
      <c r="F6" s="755"/>
      <c r="G6" s="755"/>
      <c r="H6" s="755"/>
      <c r="I6" s="755"/>
      <c r="J6" s="755"/>
      <c r="K6" s="755"/>
      <c r="L6" s="756"/>
      <c r="M6" s="49"/>
      <c r="N6" s="49"/>
      <c r="O6" s="56"/>
      <c r="P6" s="51"/>
      <c r="Q6" s="56"/>
      <c r="R6" s="51"/>
      <c r="S6" s="56"/>
      <c r="T6" s="51"/>
      <c r="U6" s="56"/>
      <c r="V6" s="57"/>
      <c r="W6" s="56"/>
      <c r="X6" s="57"/>
      <c r="Y6" s="52"/>
      <c r="Z6" s="56"/>
      <c r="AA6" s="58"/>
      <c r="AB6" s="57"/>
      <c r="AC6" s="58"/>
      <c r="AD6" s="57"/>
      <c r="AE6" s="57"/>
      <c r="AF6" s="56"/>
      <c r="AG6" s="58"/>
      <c r="AH6" s="57"/>
      <c r="AI6" s="58"/>
      <c r="AJ6" s="57"/>
      <c r="AK6" s="57"/>
      <c r="AL6" s="56"/>
      <c r="AM6" s="58"/>
      <c r="AN6" s="57"/>
      <c r="AO6" s="58"/>
      <c r="AP6" s="57"/>
      <c r="AQ6" s="57"/>
      <c r="AR6" s="56"/>
      <c r="AS6" s="58"/>
      <c r="AT6" s="57"/>
      <c r="AU6" s="58"/>
      <c r="AV6" s="57"/>
      <c r="AW6" s="57"/>
      <c r="AX6" s="56"/>
      <c r="AY6" s="58"/>
      <c r="AZ6" s="57"/>
      <c r="BA6" s="58"/>
      <c r="BB6" s="57"/>
      <c r="BC6" s="57"/>
      <c r="BD6" s="51"/>
      <c r="BE6" s="57"/>
      <c r="BF6" s="57"/>
      <c r="BG6" s="57"/>
      <c r="BH6" s="57"/>
      <c r="BI6" s="57"/>
      <c r="BJ6" s="57"/>
      <c r="BK6" s="57"/>
      <c r="BL6" s="51"/>
      <c r="BM6" s="51"/>
    </row>
    <row r="7" spans="1:65" s="51" customFormat="1" ht="46.9" customHeight="1" x14ac:dyDescent="0.2">
      <c r="A7" s="59"/>
      <c r="B7" s="59"/>
      <c r="C7" s="60"/>
      <c r="D7" s="60"/>
      <c r="E7" s="60"/>
      <c r="F7" s="60"/>
      <c r="G7" s="60"/>
      <c r="H7" s="60"/>
      <c r="I7" s="60"/>
      <c r="J7" s="60"/>
      <c r="K7" s="60"/>
      <c r="L7" s="49"/>
      <c r="M7" s="49"/>
      <c r="N7" s="49"/>
      <c r="O7" s="56"/>
      <c r="P7" s="49"/>
      <c r="Q7" s="56"/>
      <c r="R7" s="49"/>
      <c r="S7" s="56"/>
      <c r="T7" s="49"/>
      <c r="U7" s="56"/>
      <c r="V7" s="57"/>
      <c r="W7" s="56"/>
      <c r="X7" s="57"/>
      <c r="Y7" s="52"/>
      <c r="Z7" s="56"/>
      <c r="AA7" s="58"/>
      <c r="AB7" s="61"/>
      <c r="AC7" s="62"/>
      <c r="AD7" s="61"/>
      <c r="AE7" s="57"/>
      <c r="AF7" s="56"/>
      <c r="AG7" s="58"/>
      <c r="AH7" s="61"/>
      <c r="AI7" s="62"/>
      <c r="AJ7" s="61"/>
      <c r="AK7" s="57"/>
      <c r="AL7" s="56"/>
      <c r="AM7" s="58"/>
      <c r="AN7" s="61"/>
      <c r="AO7" s="62"/>
      <c r="AP7" s="61"/>
      <c r="AQ7" s="57"/>
      <c r="AR7" s="56"/>
      <c r="AS7" s="58"/>
      <c r="AT7" s="61"/>
      <c r="AU7" s="62"/>
      <c r="AV7" s="61"/>
      <c r="AW7" s="57"/>
      <c r="AX7" s="56"/>
      <c r="AY7" s="58"/>
      <c r="AZ7" s="61"/>
      <c r="BA7" s="62"/>
      <c r="BB7" s="61"/>
      <c r="BC7" s="57"/>
      <c r="BE7" s="57"/>
      <c r="BF7" s="57"/>
      <c r="BG7" s="57"/>
      <c r="BH7" s="57"/>
      <c r="BI7" s="57"/>
      <c r="BJ7" s="57"/>
      <c r="BK7" s="57"/>
    </row>
    <row r="8" spans="1:65" s="63" customFormat="1" ht="46.9" customHeight="1" x14ac:dyDescent="0.2">
      <c r="A8" s="731" t="s">
        <v>9</v>
      </c>
      <c r="B8" s="732"/>
      <c r="C8" s="733"/>
      <c r="D8" s="734" t="s">
        <v>13</v>
      </c>
      <c r="E8" s="735"/>
      <c r="F8" s="735"/>
      <c r="G8" s="736"/>
      <c r="H8" s="737" t="s">
        <v>18</v>
      </c>
      <c r="I8" s="738"/>
      <c r="J8" s="739" t="s">
        <v>21</v>
      </c>
      <c r="K8" s="740"/>
      <c r="L8" s="741"/>
      <c r="M8" s="727" t="s">
        <v>24</v>
      </c>
      <c r="N8" s="757"/>
      <c r="O8" s="757"/>
      <c r="P8" s="757"/>
      <c r="Q8" s="757"/>
      <c r="R8" s="757"/>
      <c r="S8" s="757"/>
      <c r="T8" s="757"/>
      <c r="U8" s="757"/>
      <c r="V8" s="757"/>
      <c r="W8" s="757"/>
      <c r="X8" s="757"/>
      <c r="Y8" s="728"/>
      <c r="Z8" s="742" t="s">
        <v>60</v>
      </c>
      <c r="AA8" s="742"/>
      <c r="AB8" s="742"/>
      <c r="AC8" s="742"/>
      <c r="AD8" s="742"/>
      <c r="AE8" s="742"/>
      <c r="AF8" s="742" t="s">
        <v>61</v>
      </c>
      <c r="AG8" s="742"/>
      <c r="AH8" s="742"/>
      <c r="AI8" s="742"/>
      <c r="AJ8" s="742"/>
      <c r="AK8" s="742"/>
      <c r="AL8" s="742" t="s">
        <v>62</v>
      </c>
      <c r="AM8" s="742"/>
      <c r="AN8" s="742"/>
      <c r="AO8" s="742"/>
      <c r="AP8" s="742"/>
      <c r="AQ8" s="742"/>
      <c r="AR8" s="742" t="s">
        <v>63</v>
      </c>
      <c r="AS8" s="742"/>
      <c r="AT8" s="742"/>
      <c r="AU8" s="742"/>
      <c r="AV8" s="742"/>
      <c r="AW8" s="742"/>
      <c r="AX8" s="742" t="s">
        <v>64</v>
      </c>
      <c r="AY8" s="742"/>
      <c r="AZ8" s="742"/>
      <c r="BA8" s="742"/>
      <c r="BB8" s="742"/>
      <c r="BC8" s="742"/>
      <c r="BD8" s="742"/>
      <c r="BE8" s="766" t="s">
        <v>39</v>
      </c>
      <c r="BF8" s="766"/>
      <c r="BG8" s="766"/>
      <c r="BH8" s="767" t="s">
        <v>43</v>
      </c>
      <c r="BI8" s="767"/>
      <c r="BJ8" s="767"/>
      <c r="BK8" s="767"/>
      <c r="BL8" s="767"/>
      <c r="BM8" s="767"/>
    </row>
    <row r="9" spans="1:65" s="63" customFormat="1" ht="46.9" customHeight="1" x14ac:dyDescent="0.2">
      <c r="A9" s="758" t="s">
        <v>65</v>
      </c>
      <c r="B9" s="759" t="s">
        <v>66</v>
      </c>
      <c r="C9" s="759" t="s">
        <v>67</v>
      </c>
      <c r="D9" s="759" t="s">
        <v>68</v>
      </c>
      <c r="E9" s="758" t="s">
        <v>69</v>
      </c>
      <c r="F9" s="760" t="s">
        <v>70</v>
      </c>
      <c r="G9" s="761" t="s">
        <v>71</v>
      </c>
      <c r="H9" s="713" t="s">
        <v>72</v>
      </c>
      <c r="I9" s="713" t="s">
        <v>73</v>
      </c>
      <c r="J9" s="713" t="s">
        <v>74</v>
      </c>
      <c r="K9" s="713" t="s">
        <v>75</v>
      </c>
      <c r="L9" s="716" t="s">
        <v>76</v>
      </c>
      <c r="M9" s="717" t="s">
        <v>77</v>
      </c>
      <c r="N9" s="715">
        <v>2020</v>
      </c>
      <c r="O9" s="715"/>
      <c r="P9" s="715">
        <v>2021</v>
      </c>
      <c r="Q9" s="715"/>
      <c r="R9" s="715">
        <v>2022</v>
      </c>
      <c r="S9" s="715"/>
      <c r="T9" s="715">
        <v>2023</v>
      </c>
      <c r="U9" s="715"/>
      <c r="V9" s="715">
        <v>2024</v>
      </c>
      <c r="W9" s="715"/>
      <c r="X9" s="727" t="s">
        <v>78</v>
      </c>
      <c r="Y9" s="728"/>
      <c r="Z9" s="729" t="s">
        <v>79</v>
      </c>
      <c r="AA9" s="719" t="s">
        <v>80</v>
      </c>
      <c r="AB9" s="725" t="s">
        <v>81</v>
      </c>
      <c r="AC9" s="721" t="s">
        <v>82</v>
      </c>
      <c r="AD9" s="723" t="s">
        <v>83</v>
      </c>
      <c r="AE9" s="725" t="s">
        <v>84</v>
      </c>
      <c r="AF9" s="729" t="s">
        <v>79</v>
      </c>
      <c r="AG9" s="721" t="s">
        <v>80</v>
      </c>
      <c r="AH9" s="725" t="s">
        <v>81</v>
      </c>
      <c r="AI9" s="721" t="s">
        <v>82</v>
      </c>
      <c r="AJ9" s="723" t="s">
        <v>83</v>
      </c>
      <c r="AK9" s="725" t="s">
        <v>84</v>
      </c>
      <c r="AL9" s="729" t="s">
        <v>79</v>
      </c>
      <c r="AM9" s="721" t="s">
        <v>80</v>
      </c>
      <c r="AN9" s="725" t="s">
        <v>81</v>
      </c>
      <c r="AO9" s="721" t="s">
        <v>82</v>
      </c>
      <c r="AP9" s="723" t="s">
        <v>83</v>
      </c>
      <c r="AQ9" s="725" t="s">
        <v>84</v>
      </c>
      <c r="AR9" s="729" t="s">
        <v>79</v>
      </c>
      <c r="AS9" s="721" t="s">
        <v>80</v>
      </c>
      <c r="AT9" s="725" t="s">
        <v>81</v>
      </c>
      <c r="AU9" s="721" t="s">
        <v>82</v>
      </c>
      <c r="AV9" s="723" t="s">
        <v>83</v>
      </c>
      <c r="AW9" s="725" t="s">
        <v>84</v>
      </c>
      <c r="AX9" s="729" t="s">
        <v>79</v>
      </c>
      <c r="AY9" s="721" t="s">
        <v>80</v>
      </c>
      <c r="AZ9" s="725" t="s">
        <v>81</v>
      </c>
      <c r="BA9" s="721" t="s">
        <v>82</v>
      </c>
      <c r="BB9" s="723" t="s">
        <v>83</v>
      </c>
      <c r="BC9" s="725" t="s">
        <v>84</v>
      </c>
      <c r="BD9" s="768" t="s">
        <v>85</v>
      </c>
      <c r="BE9" s="765" t="s">
        <v>86</v>
      </c>
      <c r="BF9" s="765" t="s">
        <v>87</v>
      </c>
      <c r="BG9" s="765" t="s">
        <v>88</v>
      </c>
      <c r="BH9" s="64" t="s">
        <v>89</v>
      </c>
      <c r="BI9" s="64" t="s">
        <v>90</v>
      </c>
      <c r="BJ9" s="65" t="s">
        <v>91</v>
      </c>
      <c r="BK9" s="760" t="s">
        <v>92</v>
      </c>
      <c r="BL9" s="760" t="s">
        <v>93</v>
      </c>
      <c r="BM9" s="760" t="s">
        <v>94</v>
      </c>
    </row>
    <row r="10" spans="1:65" ht="46.9" customHeight="1" x14ac:dyDescent="0.2">
      <c r="A10" s="758"/>
      <c r="B10" s="759"/>
      <c r="C10" s="759"/>
      <c r="D10" s="759"/>
      <c r="E10" s="758"/>
      <c r="F10" s="760"/>
      <c r="G10" s="761"/>
      <c r="H10" s="714"/>
      <c r="I10" s="714"/>
      <c r="J10" s="714"/>
      <c r="K10" s="714"/>
      <c r="L10" s="716"/>
      <c r="M10" s="718"/>
      <c r="N10" s="66" t="s">
        <v>95</v>
      </c>
      <c r="O10" s="67" t="s">
        <v>96</v>
      </c>
      <c r="P10" s="66" t="s">
        <v>95</v>
      </c>
      <c r="Q10" s="67" t="s">
        <v>96</v>
      </c>
      <c r="R10" s="66" t="s">
        <v>95</v>
      </c>
      <c r="S10" s="67" t="s">
        <v>96</v>
      </c>
      <c r="T10" s="66" t="s">
        <v>95</v>
      </c>
      <c r="U10" s="67" t="s">
        <v>96</v>
      </c>
      <c r="V10" s="66" t="s">
        <v>95</v>
      </c>
      <c r="W10" s="67" t="s">
        <v>96</v>
      </c>
      <c r="X10" s="68" t="s">
        <v>97</v>
      </c>
      <c r="Y10" s="69" t="s">
        <v>96</v>
      </c>
      <c r="Z10" s="730"/>
      <c r="AA10" s="720"/>
      <c r="AB10" s="726"/>
      <c r="AC10" s="722"/>
      <c r="AD10" s="724"/>
      <c r="AE10" s="726"/>
      <c r="AF10" s="730"/>
      <c r="AG10" s="722"/>
      <c r="AH10" s="726"/>
      <c r="AI10" s="722"/>
      <c r="AJ10" s="724"/>
      <c r="AK10" s="726"/>
      <c r="AL10" s="730"/>
      <c r="AM10" s="722"/>
      <c r="AN10" s="726"/>
      <c r="AO10" s="722"/>
      <c r="AP10" s="724"/>
      <c r="AQ10" s="726"/>
      <c r="AR10" s="730"/>
      <c r="AS10" s="722"/>
      <c r="AT10" s="726"/>
      <c r="AU10" s="722"/>
      <c r="AV10" s="724"/>
      <c r="AW10" s="726"/>
      <c r="AX10" s="730"/>
      <c r="AY10" s="722"/>
      <c r="AZ10" s="726"/>
      <c r="BA10" s="722"/>
      <c r="BB10" s="724"/>
      <c r="BC10" s="726"/>
      <c r="BD10" s="768"/>
      <c r="BE10" s="765"/>
      <c r="BF10" s="765"/>
      <c r="BG10" s="765"/>
      <c r="BH10" s="70"/>
      <c r="BI10" s="70"/>
      <c r="BJ10" s="71"/>
      <c r="BK10" s="760"/>
      <c r="BL10" s="760"/>
      <c r="BM10" s="760"/>
    </row>
    <row r="11" spans="1:65" ht="46.9" customHeight="1" x14ac:dyDescent="0.2">
      <c r="A11" s="72"/>
      <c r="B11" s="73" t="s">
        <v>98</v>
      </c>
      <c r="C11" s="74" t="s">
        <v>99</v>
      </c>
      <c r="D11" s="74" t="s">
        <v>100</v>
      </c>
      <c r="E11" s="72"/>
      <c r="F11" s="75" t="s">
        <v>101</v>
      </c>
      <c r="G11" s="76" t="s">
        <v>102</v>
      </c>
      <c r="H11" s="77">
        <v>44136</v>
      </c>
      <c r="I11" s="77">
        <v>45442</v>
      </c>
      <c r="J11" s="76" t="s">
        <v>103</v>
      </c>
      <c r="K11" s="76" t="s">
        <v>104</v>
      </c>
      <c r="L11" s="76" t="s">
        <v>105</v>
      </c>
      <c r="M11" s="76" t="s">
        <v>27</v>
      </c>
      <c r="N11" s="78">
        <v>1</v>
      </c>
      <c r="O11" s="79">
        <v>81907836</v>
      </c>
      <c r="P11" s="78">
        <v>1</v>
      </c>
      <c r="Q11" s="79">
        <v>84872899.663200006</v>
      </c>
      <c r="R11" s="78">
        <v>1</v>
      </c>
      <c r="S11" s="79">
        <v>87486984.972826555</v>
      </c>
      <c r="T11" s="78">
        <v>1</v>
      </c>
      <c r="U11" s="79">
        <v>90312814.58745487</v>
      </c>
      <c r="V11" s="78">
        <v>1</v>
      </c>
      <c r="W11" s="79">
        <v>93446669.253635436</v>
      </c>
      <c r="X11" s="78">
        <v>1</v>
      </c>
      <c r="Y11" s="80">
        <f t="shared" ref="Y11:Y35" si="0">O11+Q11+S11+U11+W11</f>
        <v>438027204.47711682</v>
      </c>
      <c r="Z11" s="81">
        <v>46648565</v>
      </c>
      <c r="AA11" s="82">
        <v>0.56952505740720583</v>
      </c>
      <c r="AB11" s="83">
        <v>1</v>
      </c>
      <c r="AC11" s="84">
        <v>1</v>
      </c>
      <c r="AD11" s="85" t="s">
        <v>106</v>
      </c>
      <c r="AE11" s="86" t="s">
        <v>107</v>
      </c>
      <c r="AF11" s="87">
        <v>41546288</v>
      </c>
      <c r="AG11" s="82">
        <f t="shared" ref="AG11:AG28" si="1">IF(Q11=0," ",AF11/Q11)</f>
        <v>0.48951182491546275</v>
      </c>
      <c r="AH11" s="88">
        <v>0.9</v>
      </c>
      <c r="AI11" s="84">
        <f t="shared" ref="AI11:AI35" si="2">IF(P11=0," ",AH11/P11)</f>
        <v>0.9</v>
      </c>
      <c r="AJ11" s="74" t="s">
        <v>108</v>
      </c>
      <c r="AK11" s="89" t="s">
        <v>109</v>
      </c>
      <c r="AL11" s="90">
        <v>88886905</v>
      </c>
      <c r="AM11" s="91">
        <f t="shared" ref="AM11:AM35" si="3">IF(Q11=0," ",AL11/Q11)</f>
        <v>1.0472943112905146</v>
      </c>
      <c r="AN11" s="92">
        <v>0.9</v>
      </c>
      <c r="AO11" s="93">
        <f t="shared" ref="AO11:AO35" si="4">IF(P11=0," ",AN11/P11)</f>
        <v>0.9</v>
      </c>
      <c r="AP11" s="94" t="s">
        <v>110</v>
      </c>
      <c r="AQ11" s="94" t="s">
        <v>111</v>
      </c>
      <c r="AR11" s="95">
        <v>131303327</v>
      </c>
      <c r="AS11" s="96">
        <v>1.55</v>
      </c>
      <c r="AT11" s="97">
        <v>0.9</v>
      </c>
      <c r="AU11" s="97">
        <v>0.9</v>
      </c>
      <c r="AV11" s="98" t="s">
        <v>112</v>
      </c>
      <c r="AW11" s="98" t="s">
        <v>113</v>
      </c>
      <c r="AX11" s="90">
        <v>174949887</v>
      </c>
      <c r="AY11" s="91">
        <f>IF(Q11=0," ",AX11/Q11)</f>
        <v>2.0613162469321926</v>
      </c>
      <c r="AZ11" s="99">
        <v>0.9</v>
      </c>
      <c r="BA11" s="93">
        <f>IF(P11=0," ",AZ11/P11)</f>
        <v>0.9</v>
      </c>
      <c r="BB11" s="94" t="s">
        <v>114</v>
      </c>
      <c r="BC11" s="94" t="s">
        <v>115</v>
      </c>
      <c r="BD11" s="100" t="s">
        <v>116</v>
      </c>
      <c r="BE11" s="75" t="s">
        <v>117</v>
      </c>
      <c r="BF11" s="75" t="s">
        <v>118</v>
      </c>
      <c r="BG11" s="75" t="s">
        <v>119</v>
      </c>
      <c r="BH11" s="75" t="s">
        <v>120</v>
      </c>
      <c r="BI11" s="75" t="s">
        <v>121</v>
      </c>
      <c r="BJ11" s="75" t="s">
        <v>122</v>
      </c>
      <c r="BK11" s="101" t="s">
        <v>123</v>
      </c>
      <c r="BL11" s="75">
        <v>3241000</v>
      </c>
      <c r="BM11" s="76" t="s">
        <v>124</v>
      </c>
    </row>
    <row r="12" spans="1:65" ht="46.9" customHeight="1" x14ac:dyDescent="0.2">
      <c r="A12" s="72"/>
      <c r="B12" s="73" t="s">
        <v>98</v>
      </c>
      <c r="C12" s="74" t="s">
        <v>125</v>
      </c>
      <c r="D12" s="74" t="s">
        <v>126</v>
      </c>
      <c r="E12" s="72"/>
      <c r="F12" s="75" t="s">
        <v>101</v>
      </c>
      <c r="G12" s="76" t="s">
        <v>102</v>
      </c>
      <c r="H12" s="77">
        <v>44197</v>
      </c>
      <c r="I12" s="77">
        <v>45442</v>
      </c>
      <c r="J12" s="75" t="s">
        <v>127</v>
      </c>
      <c r="K12" s="75" t="s">
        <v>128</v>
      </c>
      <c r="L12" s="76" t="s">
        <v>105</v>
      </c>
      <c r="M12" s="76" t="s">
        <v>27</v>
      </c>
      <c r="N12" s="103">
        <v>0</v>
      </c>
      <c r="O12" s="104">
        <v>33000000</v>
      </c>
      <c r="P12" s="105">
        <v>1</v>
      </c>
      <c r="Q12" s="104">
        <v>136000000</v>
      </c>
      <c r="R12" s="105">
        <v>2</v>
      </c>
      <c r="S12" s="104">
        <v>214240000</v>
      </c>
      <c r="T12" s="105">
        <v>3</v>
      </c>
      <c r="U12" s="104">
        <v>298521600</v>
      </c>
      <c r="V12" s="105">
        <v>3</v>
      </c>
      <c r="W12" s="104">
        <v>236221440</v>
      </c>
      <c r="X12" s="105">
        <v>3</v>
      </c>
      <c r="Y12" s="80">
        <f t="shared" si="0"/>
        <v>917983040</v>
      </c>
      <c r="Z12" s="81">
        <v>33000000</v>
      </c>
      <c r="AA12" s="82">
        <v>1</v>
      </c>
      <c r="AB12" s="106" t="s">
        <v>129</v>
      </c>
      <c r="AC12" s="84"/>
      <c r="AD12" s="85" t="s">
        <v>130</v>
      </c>
      <c r="AE12" s="86" t="s">
        <v>131</v>
      </c>
      <c r="AF12" s="87">
        <v>0</v>
      </c>
      <c r="AG12" s="107">
        <v>0</v>
      </c>
      <c r="AH12" s="74">
        <v>0</v>
      </c>
      <c r="AI12" s="84">
        <f t="shared" si="2"/>
        <v>0</v>
      </c>
      <c r="AJ12" s="74" t="s">
        <v>132</v>
      </c>
      <c r="AK12" s="89" t="s">
        <v>133</v>
      </c>
      <c r="AL12" s="90">
        <v>3580000</v>
      </c>
      <c r="AM12" s="91">
        <f t="shared" si="3"/>
        <v>2.6323529411764707E-2</v>
      </c>
      <c r="AN12" s="94">
        <v>0</v>
      </c>
      <c r="AO12" s="93">
        <f t="shared" si="4"/>
        <v>0</v>
      </c>
      <c r="AP12" s="94" t="s">
        <v>134</v>
      </c>
      <c r="AQ12" s="94" t="s">
        <v>135</v>
      </c>
      <c r="AR12" s="108" t="s">
        <v>136</v>
      </c>
      <c r="AS12" s="109">
        <v>0.28999999999999998</v>
      </c>
      <c r="AT12" s="110">
        <v>0.6</v>
      </c>
      <c r="AU12" s="111">
        <v>0.6</v>
      </c>
      <c r="AV12" s="110" t="s">
        <v>137</v>
      </c>
      <c r="AW12" s="110" t="s">
        <v>138</v>
      </c>
      <c r="AX12" s="90">
        <v>76458813</v>
      </c>
      <c r="AY12" s="91">
        <f t="shared" ref="AY12:AY33" si="5">IF(Q12=0," ",AX12/Q12)</f>
        <v>0.56219715441176465</v>
      </c>
      <c r="AZ12" s="112">
        <v>1</v>
      </c>
      <c r="BA12" s="93">
        <f>IF(P12=0," ",AZ12/P12)</f>
        <v>1</v>
      </c>
      <c r="BB12" s="94" t="s">
        <v>139</v>
      </c>
      <c r="BC12" s="94" t="s">
        <v>140</v>
      </c>
      <c r="BD12" s="100" t="s">
        <v>141</v>
      </c>
      <c r="BE12" s="75" t="s">
        <v>142</v>
      </c>
      <c r="BF12" s="75" t="s">
        <v>143</v>
      </c>
      <c r="BG12" s="75" t="s">
        <v>144</v>
      </c>
      <c r="BH12" s="75" t="s">
        <v>120</v>
      </c>
      <c r="BI12" s="75" t="s">
        <v>121</v>
      </c>
      <c r="BJ12" s="75" t="s">
        <v>122</v>
      </c>
      <c r="BK12" s="101" t="s">
        <v>123</v>
      </c>
      <c r="BL12" s="75">
        <v>3241000</v>
      </c>
      <c r="BM12" s="76" t="s">
        <v>124</v>
      </c>
    </row>
    <row r="13" spans="1:65" ht="46.9" customHeight="1" x14ac:dyDescent="0.2">
      <c r="A13" s="72"/>
      <c r="B13" s="73" t="s">
        <v>98</v>
      </c>
      <c r="C13" s="74" t="s">
        <v>99</v>
      </c>
      <c r="D13" s="74" t="s">
        <v>145</v>
      </c>
      <c r="E13" s="72"/>
      <c r="F13" s="75" t="s">
        <v>101</v>
      </c>
      <c r="G13" s="76" t="s">
        <v>102</v>
      </c>
      <c r="H13" s="77">
        <v>44197</v>
      </c>
      <c r="I13" s="77">
        <v>44531</v>
      </c>
      <c r="J13" s="75" t="s">
        <v>146</v>
      </c>
      <c r="K13" s="75" t="s">
        <v>147</v>
      </c>
      <c r="L13" s="76" t="s">
        <v>105</v>
      </c>
      <c r="M13" s="76" t="s">
        <v>27</v>
      </c>
      <c r="N13" s="105">
        <v>0</v>
      </c>
      <c r="O13" s="104">
        <v>0</v>
      </c>
      <c r="P13" s="105">
        <v>1</v>
      </c>
      <c r="Q13" s="104">
        <v>32091837</v>
      </c>
      <c r="R13" s="105">
        <v>0</v>
      </c>
      <c r="S13" s="104">
        <v>0</v>
      </c>
      <c r="T13" s="105">
        <v>0</v>
      </c>
      <c r="U13" s="104">
        <v>0</v>
      </c>
      <c r="V13" s="105">
        <v>0</v>
      </c>
      <c r="W13" s="104">
        <v>0</v>
      </c>
      <c r="X13" s="105">
        <v>1</v>
      </c>
      <c r="Y13" s="80">
        <f t="shared" si="0"/>
        <v>32091837</v>
      </c>
      <c r="Z13" s="81"/>
      <c r="AA13" s="82" t="str">
        <f t="shared" ref="AA13:AA32" si="6">IF(O13=0," ",Z13/O13)</f>
        <v xml:space="preserve"> </v>
      </c>
      <c r="AB13" s="106"/>
      <c r="AC13" s="84"/>
      <c r="AD13" s="85"/>
      <c r="AE13" s="86"/>
      <c r="AF13" s="87">
        <v>0</v>
      </c>
      <c r="AG13" s="82">
        <f t="shared" si="1"/>
        <v>0</v>
      </c>
      <c r="AH13" s="74">
        <v>0</v>
      </c>
      <c r="AI13" s="84">
        <f t="shared" si="2"/>
        <v>0</v>
      </c>
      <c r="AJ13" s="74" t="s">
        <v>148</v>
      </c>
      <c r="AK13" s="89" t="s">
        <v>149</v>
      </c>
      <c r="AL13" s="90">
        <v>0</v>
      </c>
      <c r="AM13" s="91">
        <f t="shared" si="3"/>
        <v>0</v>
      </c>
      <c r="AN13" s="94">
        <v>0</v>
      </c>
      <c r="AO13" s="93">
        <f t="shared" si="4"/>
        <v>0</v>
      </c>
      <c r="AP13" s="94" t="s">
        <v>150</v>
      </c>
      <c r="AQ13" s="94" t="s">
        <v>151</v>
      </c>
      <c r="AR13" s="108" t="s">
        <v>152</v>
      </c>
      <c r="AS13" s="109">
        <v>0.33</v>
      </c>
      <c r="AT13" s="110">
        <v>0.25</v>
      </c>
      <c r="AU13" s="111">
        <v>0.25</v>
      </c>
      <c r="AV13" s="110" t="s">
        <v>153</v>
      </c>
      <c r="AW13" s="110" t="s">
        <v>154</v>
      </c>
      <c r="AX13" s="90">
        <v>19500000</v>
      </c>
      <c r="AY13" s="91">
        <f t="shared" si="5"/>
        <v>0.60763115554899516</v>
      </c>
      <c r="AZ13" s="114">
        <v>0.35</v>
      </c>
      <c r="BA13" s="93">
        <f>IF(P13=0," ",AZ13/P13)</f>
        <v>0.35</v>
      </c>
      <c r="BB13" s="94" t="s">
        <v>155</v>
      </c>
      <c r="BC13" s="94" t="s">
        <v>156</v>
      </c>
      <c r="BD13" s="100" t="s">
        <v>157</v>
      </c>
      <c r="BE13" s="75" t="s">
        <v>117</v>
      </c>
      <c r="BF13" s="75" t="s">
        <v>158</v>
      </c>
      <c r="BG13" s="75" t="s">
        <v>119</v>
      </c>
      <c r="BH13" s="75" t="s">
        <v>120</v>
      </c>
      <c r="BI13" s="75" t="s">
        <v>121</v>
      </c>
      <c r="BJ13" s="75" t="s">
        <v>122</v>
      </c>
      <c r="BK13" s="101" t="s">
        <v>123</v>
      </c>
      <c r="BL13" s="75">
        <v>3241000</v>
      </c>
      <c r="BM13" s="76" t="s">
        <v>124</v>
      </c>
    </row>
    <row r="14" spans="1:65" ht="46.9" customHeight="1" x14ac:dyDescent="0.2">
      <c r="A14" s="72"/>
      <c r="B14" s="73" t="s">
        <v>98</v>
      </c>
      <c r="C14" s="74" t="s">
        <v>99</v>
      </c>
      <c r="D14" s="74" t="s">
        <v>159</v>
      </c>
      <c r="E14" s="72"/>
      <c r="F14" s="75" t="s">
        <v>160</v>
      </c>
      <c r="G14" s="76" t="s">
        <v>102</v>
      </c>
      <c r="H14" s="115">
        <v>44197</v>
      </c>
      <c r="I14" s="77">
        <v>44560</v>
      </c>
      <c r="J14" s="76" t="s">
        <v>161</v>
      </c>
      <c r="K14" s="76" t="s">
        <v>162</v>
      </c>
      <c r="L14" s="76" t="s">
        <v>105</v>
      </c>
      <c r="M14" s="76" t="s">
        <v>27</v>
      </c>
      <c r="N14" s="105">
        <v>0</v>
      </c>
      <c r="O14" s="104">
        <v>0</v>
      </c>
      <c r="P14" s="105">
        <v>1</v>
      </c>
      <c r="Q14" s="104">
        <v>45561156</v>
      </c>
      <c r="R14" s="105">
        <v>0</v>
      </c>
      <c r="S14" s="104">
        <v>0</v>
      </c>
      <c r="T14" s="105">
        <v>0</v>
      </c>
      <c r="U14" s="104">
        <v>0</v>
      </c>
      <c r="V14" s="105">
        <v>0</v>
      </c>
      <c r="W14" s="104">
        <v>0</v>
      </c>
      <c r="X14" s="105">
        <v>1</v>
      </c>
      <c r="Y14" s="80">
        <f t="shared" si="0"/>
        <v>45561156</v>
      </c>
      <c r="Z14" s="81"/>
      <c r="AA14" s="82" t="str">
        <f t="shared" si="6"/>
        <v xml:space="preserve"> </v>
      </c>
      <c r="AB14" s="106"/>
      <c r="AC14" s="84"/>
      <c r="AD14" s="85"/>
      <c r="AE14" s="86"/>
      <c r="AF14" s="87">
        <v>4556115.5999999996</v>
      </c>
      <c r="AG14" s="82">
        <f t="shared" si="1"/>
        <v>9.9999999999999992E-2</v>
      </c>
      <c r="AH14" s="74">
        <v>0</v>
      </c>
      <c r="AI14" s="84">
        <f t="shared" si="2"/>
        <v>0</v>
      </c>
      <c r="AJ14" s="74" t="s">
        <v>163</v>
      </c>
      <c r="AK14" s="89" t="s">
        <v>164</v>
      </c>
      <c r="AL14" s="90">
        <v>13668347</v>
      </c>
      <c r="AM14" s="91">
        <f t="shared" si="3"/>
        <v>0.30000000438970426</v>
      </c>
      <c r="AN14" s="94">
        <v>0</v>
      </c>
      <c r="AO14" s="93">
        <f t="shared" si="4"/>
        <v>0</v>
      </c>
      <c r="AP14" s="94" t="s">
        <v>165</v>
      </c>
      <c r="AQ14" s="94" t="s">
        <v>166</v>
      </c>
      <c r="AR14" s="108" t="s">
        <v>167</v>
      </c>
      <c r="AS14" s="109">
        <v>0.6</v>
      </c>
      <c r="AT14" s="110">
        <v>0</v>
      </c>
      <c r="AU14" s="111">
        <v>0</v>
      </c>
      <c r="AV14" s="110" t="s">
        <v>168</v>
      </c>
      <c r="AW14" s="110" t="s">
        <v>169</v>
      </c>
      <c r="AX14" s="90">
        <v>45561156</v>
      </c>
      <c r="AY14" s="91">
        <f t="shared" si="5"/>
        <v>1</v>
      </c>
      <c r="AZ14" s="112">
        <v>1</v>
      </c>
      <c r="BA14" s="93">
        <f>IF(P14=0," ",AZ14/P14)</f>
        <v>1</v>
      </c>
      <c r="BB14" s="94" t="s">
        <v>170</v>
      </c>
      <c r="BC14" s="94" t="s">
        <v>171</v>
      </c>
      <c r="BD14" s="100" t="s">
        <v>172</v>
      </c>
      <c r="BE14" s="75" t="s">
        <v>173</v>
      </c>
      <c r="BF14" s="75" t="s">
        <v>174</v>
      </c>
      <c r="BG14" s="75" t="s">
        <v>175</v>
      </c>
      <c r="BH14" s="75" t="s">
        <v>120</v>
      </c>
      <c r="BI14" s="75" t="s">
        <v>121</v>
      </c>
      <c r="BJ14" s="75" t="s">
        <v>176</v>
      </c>
      <c r="BK14" s="101" t="s">
        <v>177</v>
      </c>
      <c r="BL14" s="75">
        <v>3241000</v>
      </c>
      <c r="BM14" s="76" t="s">
        <v>178</v>
      </c>
    </row>
    <row r="15" spans="1:65" ht="46.9" customHeight="1" x14ac:dyDescent="0.2">
      <c r="A15" s="72"/>
      <c r="B15" s="73" t="s">
        <v>179</v>
      </c>
      <c r="C15" s="74" t="s">
        <v>180</v>
      </c>
      <c r="D15" s="74" t="s">
        <v>181</v>
      </c>
      <c r="E15" s="72"/>
      <c r="F15" s="75" t="s">
        <v>182</v>
      </c>
      <c r="G15" s="76" t="s">
        <v>102</v>
      </c>
      <c r="H15" s="115">
        <v>44197</v>
      </c>
      <c r="I15" s="115">
        <v>45442</v>
      </c>
      <c r="J15" s="75" t="s">
        <v>183</v>
      </c>
      <c r="K15" s="75" t="s">
        <v>184</v>
      </c>
      <c r="L15" s="76" t="s">
        <v>105</v>
      </c>
      <c r="M15" s="76" t="s">
        <v>27</v>
      </c>
      <c r="N15" s="78">
        <v>0</v>
      </c>
      <c r="O15" s="104">
        <v>0</v>
      </c>
      <c r="P15" s="78">
        <v>1</v>
      </c>
      <c r="Q15" s="104">
        <v>1996626223.6800001</v>
      </c>
      <c r="R15" s="78">
        <v>1</v>
      </c>
      <c r="S15" s="104">
        <v>2076491272.6271999</v>
      </c>
      <c r="T15" s="78">
        <v>1</v>
      </c>
      <c r="U15" s="104">
        <v>2159550923.5322876</v>
      </c>
      <c r="V15" s="78">
        <v>1</v>
      </c>
      <c r="W15" s="104">
        <v>2245932960.4735794</v>
      </c>
      <c r="X15" s="78">
        <v>1</v>
      </c>
      <c r="Y15" s="80">
        <f t="shared" si="0"/>
        <v>8478601380.3130665</v>
      </c>
      <c r="Z15" s="81"/>
      <c r="AA15" s="82" t="str">
        <f t="shared" si="6"/>
        <v xml:space="preserve"> </v>
      </c>
      <c r="AB15" s="106"/>
      <c r="AC15" s="84"/>
      <c r="AD15" s="85"/>
      <c r="AE15" s="86"/>
      <c r="AF15" s="87">
        <v>0</v>
      </c>
      <c r="AG15" s="82">
        <f t="shared" si="1"/>
        <v>0</v>
      </c>
      <c r="AH15" s="74">
        <v>0</v>
      </c>
      <c r="AI15" s="84">
        <f t="shared" si="2"/>
        <v>0</v>
      </c>
      <c r="AJ15" s="74" t="s">
        <v>185</v>
      </c>
      <c r="AK15" s="89" t="s">
        <v>186</v>
      </c>
      <c r="AL15" s="90">
        <v>0</v>
      </c>
      <c r="AM15" s="91">
        <f t="shared" si="3"/>
        <v>0</v>
      </c>
      <c r="AN15" s="94">
        <v>0</v>
      </c>
      <c r="AO15" s="93">
        <f t="shared" si="4"/>
        <v>0</v>
      </c>
      <c r="AP15" s="94" t="s">
        <v>187</v>
      </c>
      <c r="AQ15" s="94" t="s">
        <v>171</v>
      </c>
      <c r="AR15" s="108" t="s">
        <v>188</v>
      </c>
      <c r="AS15" s="109">
        <v>0</v>
      </c>
      <c r="AT15" s="111">
        <v>0</v>
      </c>
      <c r="AU15" s="111">
        <v>0</v>
      </c>
      <c r="AV15" s="110" t="s">
        <v>189</v>
      </c>
      <c r="AW15" s="110" t="s">
        <v>190</v>
      </c>
      <c r="AX15" s="90">
        <v>0</v>
      </c>
      <c r="AY15" s="91">
        <f t="shared" si="5"/>
        <v>0</v>
      </c>
      <c r="AZ15" s="416">
        <v>0</v>
      </c>
      <c r="BA15" s="417">
        <v>0</v>
      </c>
      <c r="BB15" s="94" t="s">
        <v>191</v>
      </c>
      <c r="BC15" s="94" t="s">
        <v>192</v>
      </c>
      <c r="BD15" s="100" t="s">
        <v>193</v>
      </c>
      <c r="BE15" s="75" t="s">
        <v>173</v>
      </c>
      <c r="BF15" s="75" t="s">
        <v>194</v>
      </c>
      <c r="BG15" s="75" t="s">
        <v>175</v>
      </c>
      <c r="BH15" s="75" t="s">
        <v>120</v>
      </c>
      <c r="BI15" s="75" t="s">
        <v>121</v>
      </c>
      <c r="BJ15" s="75" t="s">
        <v>176</v>
      </c>
      <c r="BK15" s="101" t="s">
        <v>177</v>
      </c>
      <c r="BL15" s="75">
        <v>3241000</v>
      </c>
      <c r="BM15" s="76" t="s">
        <v>178</v>
      </c>
    </row>
    <row r="16" spans="1:65" ht="46.9" customHeight="1" x14ac:dyDescent="0.2">
      <c r="A16" s="72"/>
      <c r="B16" s="73" t="s">
        <v>179</v>
      </c>
      <c r="C16" s="74" t="s">
        <v>180</v>
      </c>
      <c r="D16" s="74" t="s">
        <v>195</v>
      </c>
      <c r="E16" s="72"/>
      <c r="F16" s="75" t="s">
        <v>101</v>
      </c>
      <c r="G16" s="76" t="s">
        <v>102</v>
      </c>
      <c r="H16" s="115">
        <v>44197</v>
      </c>
      <c r="I16" s="115">
        <v>45442</v>
      </c>
      <c r="J16" s="76" t="s">
        <v>196</v>
      </c>
      <c r="K16" s="76" t="s">
        <v>197</v>
      </c>
      <c r="L16" s="76" t="s">
        <v>105</v>
      </c>
      <c r="M16" s="76" t="s">
        <v>27</v>
      </c>
      <c r="N16" s="105">
        <v>0</v>
      </c>
      <c r="O16" s="104">
        <v>0</v>
      </c>
      <c r="P16" s="78">
        <v>0.25</v>
      </c>
      <c r="Q16" s="104">
        <v>13200000</v>
      </c>
      <c r="R16" s="78">
        <v>0.5</v>
      </c>
      <c r="S16" s="104">
        <v>25168000</v>
      </c>
      <c r="T16" s="78">
        <v>0.75</v>
      </c>
      <c r="U16" s="104">
        <v>30000000</v>
      </c>
      <c r="V16" s="78">
        <v>1</v>
      </c>
      <c r="W16" s="104">
        <v>13200000</v>
      </c>
      <c r="X16" s="78">
        <v>1</v>
      </c>
      <c r="Y16" s="80">
        <f t="shared" si="0"/>
        <v>81568000</v>
      </c>
      <c r="Z16" s="81"/>
      <c r="AA16" s="82" t="str">
        <f t="shared" si="6"/>
        <v xml:space="preserve"> </v>
      </c>
      <c r="AB16" s="106"/>
      <c r="AC16" s="84"/>
      <c r="AD16" s="85"/>
      <c r="AE16" s="86"/>
      <c r="AF16" s="87">
        <v>7920000</v>
      </c>
      <c r="AG16" s="82">
        <f t="shared" si="1"/>
        <v>0.6</v>
      </c>
      <c r="AH16" s="88">
        <v>0.05</v>
      </c>
      <c r="AI16" s="84">
        <f t="shared" si="2"/>
        <v>0.2</v>
      </c>
      <c r="AJ16" s="74" t="s">
        <v>198</v>
      </c>
      <c r="AK16" s="89" t="s">
        <v>199</v>
      </c>
      <c r="AL16" s="90">
        <v>7920000</v>
      </c>
      <c r="AM16" s="91">
        <f t="shared" si="3"/>
        <v>0.6</v>
      </c>
      <c r="AN16" s="92">
        <v>0.05</v>
      </c>
      <c r="AO16" s="93">
        <f t="shared" si="4"/>
        <v>0.2</v>
      </c>
      <c r="AP16" s="100" t="s">
        <v>200</v>
      </c>
      <c r="AQ16" s="100" t="s">
        <v>171</v>
      </c>
      <c r="AR16" s="108" t="s">
        <v>201</v>
      </c>
      <c r="AS16" s="109">
        <v>0.6</v>
      </c>
      <c r="AT16" s="111">
        <v>0.05</v>
      </c>
      <c r="AU16" s="111">
        <v>0.2</v>
      </c>
      <c r="AV16" s="110" t="s">
        <v>202</v>
      </c>
      <c r="AW16" s="110" t="s">
        <v>203</v>
      </c>
      <c r="AX16" s="90">
        <v>7920000</v>
      </c>
      <c r="AY16" s="91">
        <f t="shared" si="5"/>
        <v>0.6</v>
      </c>
      <c r="AZ16" s="99">
        <v>0.05</v>
      </c>
      <c r="BA16" s="93">
        <f t="shared" ref="BA16:BA28" si="7">IF(P16=0," ",AZ16/P16)</f>
        <v>0.2</v>
      </c>
      <c r="BB16" s="94" t="s">
        <v>204</v>
      </c>
      <c r="BC16" s="94" t="s">
        <v>205</v>
      </c>
      <c r="BD16" s="100" t="s">
        <v>206</v>
      </c>
      <c r="BE16" s="75" t="s">
        <v>173</v>
      </c>
      <c r="BF16" s="75" t="s">
        <v>207</v>
      </c>
      <c r="BG16" s="75" t="s">
        <v>175</v>
      </c>
      <c r="BH16" s="75" t="s">
        <v>120</v>
      </c>
      <c r="BI16" s="75" t="s">
        <v>121</v>
      </c>
      <c r="BJ16" s="75" t="s">
        <v>176</v>
      </c>
      <c r="BK16" s="101" t="s">
        <v>177</v>
      </c>
      <c r="BL16" s="75">
        <v>3241000</v>
      </c>
      <c r="BM16" s="76" t="s">
        <v>178</v>
      </c>
    </row>
    <row r="17" spans="1:65" ht="46.9" customHeight="1" x14ac:dyDescent="0.2">
      <c r="A17" s="72"/>
      <c r="B17" s="73" t="s">
        <v>98</v>
      </c>
      <c r="C17" s="74" t="s">
        <v>125</v>
      </c>
      <c r="D17" s="74" t="s">
        <v>208</v>
      </c>
      <c r="E17" s="72"/>
      <c r="F17" s="75" t="s">
        <v>101</v>
      </c>
      <c r="G17" s="76" t="s">
        <v>102</v>
      </c>
      <c r="H17" s="115">
        <v>44197</v>
      </c>
      <c r="I17" s="115">
        <v>45442</v>
      </c>
      <c r="J17" s="76" t="s">
        <v>209</v>
      </c>
      <c r="K17" s="76" t="s">
        <v>210</v>
      </c>
      <c r="L17" s="76" t="s">
        <v>105</v>
      </c>
      <c r="M17" s="76" t="s">
        <v>27</v>
      </c>
      <c r="N17" s="105">
        <v>0</v>
      </c>
      <c r="O17" s="104">
        <v>0</v>
      </c>
      <c r="P17" s="105">
        <v>2</v>
      </c>
      <c r="Q17" s="104">
        <v>7870086</v>
      </c>
      <c r="R17" s="105">
        <v>2</v>
      </c>
      <c r="S17" s="104">
        <v>8106188</v>
      </c>
      <c r="T17" s="105">
        <v>2</v>
      </c>
      <c r="U17" s="104">
        <v>8349374</v>
      </c>
      <c r="V17" s="105">
        <v>1</v>
      </c>
      <c r="W17" s="104">
        <v>5233329</v>
      </c>
      <c r="X17" s="103">
        <v>7</v>
      </c>
      <c r="Y17" s="80">
        <f t="shared" si="0"/>
        <v>29558977</v>
      </c>
      <c r="Z17" s="81"/>
      <c r="AA17" s="82" t="str">
        <f t="shared" si="6"/>
        <v xml:space="preserve"> </v>
      </c>
      <c r="AB17" s="106"/>
      <c r="AC17" s="84"/>
      <c r="AD17" s="85"/>
      <c r="AE17" s="86"/>
      <c r="AF17" s="87">
        <v>0</v>
      </c>
      <c r="AG17" s="82">
        <f t="shared" si="1"/>
        <v>0</v>
      </c>
      <c r="AH17" s="74">
        <v>0</v>
      </c>
      <c r="AI17" s="84">
        <f t="shared" si="2"/>
        <v>0</v>
      </c>
      <c r="AJ17" s="74" t="s">
        <v>211</v>
      </c>
      <c r="AK17" s="89" t="s">
        <v>199</v>
      </c>
      <c r="AL17" s="90">
        <v>0</v>
      </c>
      <c r="AM17" s="91">
        <f t="shared" si="3"/>
        <v>0</v>
      </c>
      <c r="AN17" s="94">
        <v>0</v>
      </c>
      <c r="AO17" s="93">
        <f t="shared" si="4"/>
        <v>0</v>
      </c>
      <c r="AP17" s="100" t="s">
        <v>212</v>
      </c>
      <c r="AQ17" s="100" t="s">
        <v>171</v>
      </c>
      <c r="AR17" s="108" t="s">
        <v>188</v>
      </c>
      <c r="AS17" s="109">
        <v>0</v>
      </c>
      <c r="AT17" s="110">
        <v>2</v>
      </c>
      <c r="AU17" s="111">
        <v>1</v>
      </c>
      <c r="AV17" s="110" t="s">
        <v>213</v>
      </c>
      <c r="AW17" s="110" t="s">
        <v>171</v>
      </c>
      <c r="AX17" s="90">
        <v>5108127</v>
      </c>
      <c r="AY17" s="91">
        <f t="shared" si="5"/>
        <v>0.64905605859961379</v>
      </c>
      <c r="AZ17" s="112">
        <v>2</v>
      </c>
      <c r="BA17" s="93">
        <f t="shared" si="7"/>
        <v>1</v>
      </c>
      <c r="BB17" s="94" t="s">
        <v>214</v>
      </c>
      <c r="BC17" s="94" t="s">
        <v>199</v>
      </c>
      <c r="BD17" s="100" t="s">
        <v>215</v>
      </c>
      <c r="BE17" s="75" t="s">
        <v>173</v>
      </c>
      <c r="BF17" s="75" t="s">
        <v>207</v>
      </c>
      <c r="BG17" s="75" t="s">
        <v>175</v>
      </c>
      <c r="BH17" s="75" t="s">
        <v>120</v>
      </c>
      <c r="BI17" s="75" t="s">
        <v>121</v>
      </c>
      <c r="BJ17" s="75" t="s">
        <v>176</v>
      </c>
      <c r="BK17" s="101" t="s">
        <v>177</v>
      </c>
      <c r="BL17" s="75">
        <v>3241000</v>
      </c>
      <c r="BM17" s="76" t="s">
        <v>178</v>
      </c>
    </row>
    <row r="18" spans="1:65" ht="46.9" customHeight="1" x14ac:dyDescent="0.2">
      <c r="A18" s="72"/>
      <c r="B18" s="73" t="s">
        <v>98</v>
      </c>
      <c r="C18" s="74" t="s">
        <v>99</v>
      </c>
      <c r="D18" s="74" t="s">
        <v>216</v>
      </c>
      <c r="E18" s="72"/>
      <c r="F18" s="75" t="s">
        <v>101</v>
      </c>
      <c r="G18" s="76" t="s">
        <v>102</v>
      </c>
      <c r="H18" s="115">
        <v>44197</v>
      </c>
      <c r="I18" s="77">
        <v>45442</v>
      </c>
      <c r="J18" s="75" t="s">
        <v>217</v>
      </c>
      <c r="K18" s="75" t="s">
        <v>218</v>
      </c>
      <c r="L18" s="76" t="s">
        <v>219</v>
      </c>
      <c r="M18" s="76" t="s">
        <v>27</v>
      </c>
      <c r="N18" s="116">
        <v>0</v>
      </c>
      <c r="O18" s="104">
        <v>0</v>
      </c>
      <c r="P18" s="116">
        <v>1</v>
      </c>
      <c r="Q18" s="104">
        <v>391186224</v>
      </c>
      <c r="R18" s="116">
        <v>1</v>
      </c>
      <c r="S18" s="104">
        <v>406833702</v>
      </c>
      <c r="T18" s="116">
        <v>1</v>
      </c>
      <c r="U18" s="104">
        <v>423106992</v>
      </c>
      <c r="V18" s="116">
        <v>1</v>
      </c>
      <c r="W18" s="104">
        <v>440031262</v>
      </c>
      <c r="X18" s="116">
        <v>1</v>
      </c>
      <c r="Y18" s="80">
        <f t="shared" si="0"/>
        <v>1661158180</v>
      </c>
      <c r="Z18" s="81"/>
      <c r="AA18" s="82" t="str">
        <f t="shared" si="6"/>
        <v xml:space="preserve"> </v>
      </c>
      <c r="AB18" s="106"/>
      <c r="AC18" s="84"/>
      <c r="AD18" s="85"/>
      <c r="AE18" s="86"/>
      <c r="AF18" s="87">
        <v>287732016</v>
      </c>
      <c r="AG18" s="82">
        <f t="shared" si="1"/>
        <v>0.73553719008264462</v>
      </c>
      <c r="AH18" s="88">
        <v>1</v>
      </c>
      <c r="AI18" s="84">
        <f t="shared" si="2"/>
        <v>1</v>
      </c>
      <c r="AJ18" s="74" t="s">
        <v>220</v>
      </c>
      <c r="AK18" s="89" t="s">
        <v>221</v>
      </c>
      <c r="AL18" s="90">
        <v>287732016</v>
      </c>
      <c r="AM18" s="91">
        <f t="shared" si="3"/>
        <v>0.73553719008264462</v>
      </c>
      <c r="AN18" s="92">
        <v>1</v>
      </c>
      <c r="AO18" s="93">
        <f t="shared" si="4"/>
        <v>1</v>
      </c>
      <c r="AP18" s="94" t="s">
        <v>222</v>
      </c>
      <c r="AQ18" s="94" t="s">
        <v>223</v>
      </c>
      <c r="AR18" s="108" t="s">
        <v>224</v>
      </c>
      <c r="AS18" s="109">
        <v>0.74</v>
      </c>
      <c r="AT18" s="111">
        <v>1</v>
      </c>
      <c r="AU18" s="111">
        <v>1</v>
      </c>
      <c r="AV18" s="110" t="s">
        <v>225</v>
      </c>
      <c r="AW18" s="110" t="s">
        <v>226</v>
      </c>
      <c r="AX18" s="90">
        <v>313595568</v>
      </c>
      <c r="AY18" s="91">
        <f t="shared" si="5"/>
        <v>0.80165289256198347</v>
      </c>
      <c r="AZ18" s="117">
        <v>1</v>
      </c>
      <c r="BA18" s="93">
        <f t="shared" si="7"/>
        <v>1</v>
      </c>
      <c r="BB18" s="94" t="s">
        <v>227</v>
      </c>
      <c r="BC18" s="94" t="s">
        <v>228</v>
      </c>
      <c r="BD18" s="100" t="s">
        <v>229</v>
      </c>
      <c r="BE18" s="75" t="s">
        <v>230</v>
      </c>
      <c r="BF18" s="75" t="s">
        <v>231</v>
      </c>
      <c r="BG18" s="75" t="s">
        <v>232</v>
      </c>
      <c r="BH18" s="75" t="s">
        <v>120</v>
      </c>
      <c r="BI18" s="75" t="s">
        <v>121</v>
      </c>
      <c r="BJ18" s="76" t="s">
        <v>233</v>
      </c>
      <c r="BK18" s="118" t="s">
        <v>234</v>
      </c>
      <c r="BL18" s="75">
        <v>3241000</v>
      </c>
      <c r="BM18" s="76" t="s">
        <v>235</v>
      </c>
    </row>
    <row r="19" spans="1:65" ht="46.9" customHeight="1" x14ac:dyDescent="0.2">
      <c r="A19" s="72"/>
      <c r="B19" s="73" t="s">
        <v>98</v>
      </c>
      <c r="C19" s="74" t="s">
        <v>99</v>
      </c>
      <c r="D19" s="74" t="s">
        <v>236</v>
      </c>
      <c r="E19" s="72"/>
      <c r="F19" s="75" t="s">
        <v>101</v>
      </c>
      <c r="G19" s="76" t="s">
        <v>102</v>
      </c>
      <c r="H19" s="115">
        <v>44197</v>
      </c>
      <c r="I19" s="77">
        <v>45442</v>
      </c>
      <c r="J19" s="76" t="s">
        <v>237</v>
      </c>
      <c r="K19" s="75" t="s">
        <v>238</v>
      </c>
      <c r="L19" s="76" t="s">
        <v>239</v>
      </c>
      <c r="M19" s="76" t="s">
        <v>27</v>
      </c>
      <c r="N19" s="116">
        <v>0</v>
      </c>
      <c r="O19" s="104">
        <v>0</v>
      </c>
      <c r="P19" s="116">
        <v>1</v>
      </c>
      <c r="Q19" s="104">
        <v>53726210</v>
      </c>
      <c r="R19" s="116">
        <v>1</v>
      </c>
      <c r="S19" s="104">
        <v>62518694</v>
      </c>
      <c r="T19" s="116">
        <v>1</v>
      </c>
      <c r="U19" s="104">
        <v>71469402</v>
      </c>
      <c r="V19" s="116">
        <v>1</v>
      </c>
      <c r="W19" s="104">
        <v>40474398</v>
      </c>
      <c r="X19" s="116">
        <v>1</v>
      </c>
      <c r="Y19" s="80">
        <f t="shared" si="0"/>
        <v>228188704</v>
      </c>
      <c r="Z19" s="81"/>
      <c r="AA19" s="82" t="str">
        <f t="shared" si="6"/>
        <v xml:space="preserve"> </v>
      </c>
      <c r="AB19" s="106"/>
      <c r="AC19" s="84"/>
      <c r="AD19" s="85"/>
      <c r="AE19" s="86"/>
      <c r="AF19" s="87">
        <v>4070165</v>
      </c>
      <c r="AG19" s="82">
        <f t="shared" si="1"/>
        <v>7.5757530635419845E-2</v>
      </c>
      <c r="AH19" s="92">
        <v>1</v>
      </c>
      <c r="AI19" s="93">
        <f t="shared" si="2"/>
        <v>1</v>
      </c>
      <c r="AJ19" s="94" t="s">
        <v>240</v>
      </c>
      <c r="AK19" s="119" t="s">
        <v>241</v>
      </c>
      <c r="AL19" s="90">
        <v>4070165</v>
      </c>
      <c r="AM19" s="91">
        <f t="shared" si="3"/>
        <v>7.5757530635419845E-2</v>
      </c>
      <c r="AN19" s="92">
        <v>1</v>
      </c>
      <c r="AO19" s="93">
        <f t="shared" si="4"/>
        <v>1</v>
      </c>
      <c r="AP19" s="94" t="s">
        <v>242</v>
      </c>
      <c r="AQ19" s="94" t="s">
        <v>243</v>
      </c>
      <c r="AR19" s="108" t="s">
        <v>244</v>
      </c>
      <c r="AS19" s="109">
        <v>0.08</v>
      </c>
      <c r="AT19" s="111">
        <v>1</v>
      </c>
      <c r="AU19" s="111">
        <v>1</v>
      </c>
      <c r="AV19" s="110" t="s">
        <v>245</v>
      </c>
      <c r="AW19" s="110" t="s">
        <v>246</v>
      </c>
      <c r="AX19" s="90">
        <v>4070165</v>
      </c>
      <c r="AY19" s="91">
        <f t="shared" si="5"/>
        <v>7.5757530635419845E-2</v>
      </c>
      <c r="AZ19" s="117">
        <v>1</v>
      </c>
      <c r="BA19" s="93">
        <f t="shared" si="7"/>
        <v>1</v>
      </c>
      <c r="BB19" s="94" t="s">
        <v>247</v>
      </c>
      <c r="BC19" s="94" t="s">
        <v>248</v>
      </c>
      <c r="BD19" s="100" t="s">
        <v>249</v>
      </c>
      <c r="BE19" s="75" t="s">
        <v>230</v>
      </c>
      <c r="BF19" s="75" t="s">
        <v>231</v>
      </c>
      <c r="BG19" s="75" t="s">
        <v>232</v>
      </c>
      <c r="BH19" s="75" t="s">
        <v>120</v>
      </c>
      <c r="BI19" s="75" t="s">
        <v>121</v>
      </c>
      <c r="BJ19" s="76" t="s">
        <v>233</v>
      </c>
      <c r="BK19" s="118" t="s">
        <v>234</v>
      </c>
      <c r="BL19" s="75">
        <v>3241000</v>
      </c>
      <c r="BM19" s="76" t="s">
        <v>235</v>
      </c>
    </row>
    <row r="20" spans="1:65" ht="46.9" customHeight="1" x14ac:dyDescent="0.2">
      <c r="A20" s="72"/>
      <c r="B20" s="73" t="s">
        <v>98</v>
      </c>
      <c r="C20" s="74" t="s">
        <v>99</v>
      </c>
      <c r="D20" s="74" t="s">
        <v>250</v>
      </c>
      <c r="E20" s="72"/>
      <c r="F20" s="75" t="s">
        <v>101</v>
      </c>
      <c r="G20" s="76" t="s">
        <v>102</v>
      </c>
      <c r="H20" s="115">
        <v>44197</v>
      </c>
      <c r="I20" s="77">
        <v>45442</v>
      </c>
      <c r="J20" s="76" t="s">
        <v>251</v>
      </c>
      <c r="K20" s="75" t="s">
        <v>252</v>
      </c>
      <c r="L20" s="76" t="s">
        <v>253</v>
      </c>
      <c r="M20" s="76" t="s">
        <v>27</v>
      </c>
      <c r="N20" s="116">
        <v>0</v>
      </c>
      <c r="O20" s="104">
        <v>0</v>
      </c>
      <c r="P20" s="116">
        <v>1</v>
      </c>
      <c r="Q20" s="104">
        <v>960572712</v>
      </c>
      <c r="R20" s="116">
        <v>1</v>
      </c>
      <c r="S20" s="104">
        <v>1124795980</v>
      </c>
      <c r="T20" s="116">
        <v>1</v>
      </c>
      <c r="U20" s="104">
        <v>1304248513</v>
      </c>
      <c r="V20" s="116">
        <v>1</v>
      </c>
      <c r="W20" s="104">
        <v>1497514356</v>
      </c>
      <c r="X20" s="116">
        <v>1</v>
      </c>
      <c r="Y20" s="80">
        <f t="shared" si="0"/>
        <v>4887131561</v>
      </c>
      <c r="Z20" s="81"/>
      <c r="AA20" s="82" t="str">
        <f t="shared" si="6"/>
        <v xml:space="preserve"> </v>
      </c>
      <c r="AB20" s="106"/>
      <c r="AC20" s="84"/>
      <c r="AD20" s="85"/>
      <c r="AE20" s="86"/>
      <c r="AF20" s="87">
        <v>817247035</v>
      </c>
      <c r="AG20" s="82">
        <f t="shared" si="1"/>
        <v>0.85079143389199252</v>
      </c>
      <c r="AH20" s="88">
        <v>1</v>
      </c>
      <c r="AI20" s="84">
        <f t="shared" si="2"/>
        <v>1</v>
      </c>
      <c r="AJ20" s="74" t="s">
        <v>254</v>
      </c>
      <c r="AK20" s="89" t="s">
        <v>255</v>
      </c>
      <c r="AL20" s="90">
        <v>820153796</v>
      </c>
      <c r="AM20" s="91">
        <f t="shared" si="3"/>
        <v>0.85381750465549344</v>
      </c>
      <c r="AN20" s="92">
        <v>1</v>
      </c>
      <c r="AO20" s="93">
        <f t="shared" si="4"/>
        <v>1</v>
      </c>
      <c r="AP20" s="94" t="s">
        <v>256</v>
      </c>
      <c r="AQ20" s="94" t="s">
        <v>257</v>
      </c>
      <c r="AR20" s="108" t="s">
        <v>258</v>
      </c>
      <c r="AS20" s="109">
        <v>0.85</v>
      </c>
      <c r="AT20" s="111">
        <v>1</v>
      </c>
      <c r="AU20" s="111">
        <v>1</v>
      </c>
      <c r="AV20" s="110" t="s">
        <v>259</v>
      </c>
      <c r="AW20" s="110" t="s">
        <v>260</v>
      </c>
      <c r="AX20" s="90">
        <v>828680701</v>
      </c>
      <c r="AY20" s="91">
        <f t="shared" si="5"/>
        <v>0.86269440162901478</v>
      </c>
      <c r="AZ20" s="117">
        <v>1</v>
      </c>
      <c r="BA20" s="93">
        <f t="shared" si="7"/>
        <v>1</v>
      </c>
      <c r="BB20" s="94" t="s">
        <v>261</v>
      </c>
      <c r="BC20" s="94" t="s">
        <v>262</v>
      </c>
      <c r="BD20" s="100" t="s">
        <v>263</v>
      </c>
      <c r="BE20" s="75" t="s">
        <v>230</v>
      </c>
      <c r="BF20" s="75" t="s">
        <v>231</v>
      </c>
      <c r="BG20" s="75" t="s">
        <v>232</v>
      </c>
      <c r="BH20" s="75" t="s">
        <v>120</v>
      </c>
      <c r="BI20" s="75" t="s">
        <v>121</v>
      </c>
      <c r="BJ20" s="76" t="s">
        <v>233</v>
      </c>
      <c r="BK20" s="118" t="s">
        <v>234</v>
      </c>
      <c r="BL20" s="75">
        <v>3241000</v>
      </c>
      <c r="BM20" s="76" t="s">
        <v>235</v>
      </c>
    </row>
    <row r="21" spans="1:65" ht="46.9" customHeight="1" x14ac:dyDescent="0.2">
      <c r="A21" s="72"/>
      <c r="B21" s="73" t="s">
        <v>98</v>
      </c>
      <c r="C21" s="74" t="s">
        <v>264</v>
      </c>
      <c r="D21" s="74" t="s">
        <v>265</v>
      </c>
      <c r="E21" s="72"/>
      <c r="F21" s="75" t="s">
        <v>101</v>
      </c>
      <c r="G21" s="76" t="s">
        <v>102</v>
      </c>
      <c r="H21" s="77">
        <v>44216</v>
      </c>
      <c r="I21" s="77">
        <v>45442</v>
      </c>
      <c r="J21" s="75" t="s">
        <v>266</v>
      </c>
      <c r="K21" s="75" t="s">
        <v>267</v>
      </c>
      <c r="L21" s="76" t="s">
        <v>268</v>
      </c>
      <c r="M21" s="76" t="s">
        <v>27</v>
      </c>
      <c r="N21" s="105">
        <v>0</v>
      </c>
      <c r="O21" s="104">
        <v>0</v>
      </c>
      <c r="P21" s="105">
        <v>27</v>
      </c>
      <c r="Q21" s="104">
        <v>780218500</v>
      </c>
      <c r="R21" s="105">
        <v>30</v>
      </c>
      <c r="S21" s="104">
        <v>780218500</v>
      </c>
      <c r="T21" s="105">
        <v>32</v>
      </c>
      <c r="U21" s="104">
        <v>780218500</v>
      </c>
      <c r="V21" s="105">
        <v>32</v>
      </c>
      <c r="W21" s="104">
        <v>780218500</v>
      </c>
      <c r="X21" s="103">
        <v>32</v>
      </c>
      <c r="Y21" s="80">
        <f t="shared" si="0"/>
        <v>3120874000</v>
      </c>
      <c r="Z21" s="81"/>
      <c r="AA21" s="82" t="str">
        <f t="shared" si="6"/>
        <v xml:space="preserve"> </v>
      </c>
      <c r="AB21" s="106"/>
      <c r="AC21" s="84"/>
      <c r="AD21" s="85"/>
      <c r="AE21" s="86"/>
      <c r="AF21" s="87">
        <v>42967365</v>
      </c>
      <c r="AG21" s="82">
        <f t="shared" si="1"/>
        <v>5.5070938461469446E-2</v>
      </c>
      <c r="AH21" s="74">
        <v>17</v>
      </c>
      <c r="AI21" s="84">
        <f t="shared" si="2"/>
        <v>0.62962962962962965</v>
      </c>
      <c r="AJ21" s="74" t="s">
        <v>269</v>
      </c>
      <c r="AK21" s="89" t="s">
        <v>270</v>
      </c>
      <c r="AL21" s="90">
        <v>161069166</v>
      </c>
      <c r="AM21" s="91">
        <f t="shared" si="3"/>
        <v>0.20644110079420061</v>
      </c>
      <c r="AN21" s="94">
        <v>22</v>
      </c>
      <c r="AO21" s="93">
        <f t="shared" si="4"/>
        <v>0.81481481481481477</v>
      </c>
      <c r="AP21" s="94" t="s">
        <v>271</v>
      </c>
      <c r="AQ21" s="94" t="s">
        <v>272</v>
      </c>
      <c r="AR21" s="108" t="s">
        <v>273</v>
      </c>
      <c r="AS21" s="109">
        <v>0.73</v>
      </c>
      <c r="AT21" s="110">
        <v>26</v>
      </c>
      <c r="AU21" s="111">
        <v>0.96</v>
      </c>
      <c r="AV21" s="110" t="s">
        <v>274</v>
      </c>
      <c r="AW21" s="110" t="s">
        <v>275</v>
      </c>
      <c r="AX21" s="90">
        <v>570827729</v>
      </c>
      <c r="AY21" s="91">
        <f t="shared" si="5"/>
        <v>0.73162547286433222</v>
      </c>
      <c r="AZ21" s="112">
        <v>27</v>
      </c>
      <c r="BA21" s="93">
        <f t="shared" si="7"/>
        <v>1</v>
      </c>
      <c r="BB21" s="94" t="s">
        <v>276</v>
      </c>
      <c r="BC21" s="94" t="s">
        <v>277</v>
      </c>
      <c r="BD21" s="100" t="s">
        <v>278</v>
      </c>
      <c r="BE21" s="75" t="s">
        <v>142</v>
      </c>
      <c r="BF21" s="75" t="s">
        <v>279</v>
      </c>
      <c r="BG21" s="75" t="s">
        <v>280</v>
      </c>
      <c r="BH21" s="75" t="s">
        <v>120</v>
      </c>
      <c r="BI21" s="75" t="s">
        <v>121</v>
      </c>
      <c r="BJ21" s="75" t="s">
        <v>281</v>
      </c>
      <c r="BK21" s="101" t="s">
        <v>282</v>
      </c>
      <c r="BL21" s="75">
        <v>3241000</v>
      </c>
      <c r="BM21" s="76" t="s">
        <v>283</v>
      </c>
    </row>
    <row r="22" spans="1:65" ht="46.9" customHeight="1" x14ac:dyDescent="0.2">
      <c r="A22" s="72"/>
      <c r="B22" s="73" t="s">
        <v>98</v>
      </c>
      <c r="C22" s="74" t="s">
        <v>125</v>
      </c>
      <c r="D22" s="74" t="s">
        <v>284</v>
      </c>
      <c r="E22" s="72"/>
      <c r="F22" s="75" t="s">
        <v>101</v>
      </c>
      <c r="G22" s="76" t="s">
        <v>102</v>
      </c>
      <c r="H22" s="77">
        <v>44216</v>
      </c>
      <c r="I22" s="77">
        <v>45442</v>
      </c>
      <c r="J22" s="75" t="s">
        <v>285</v>
      </c>
      <c r="K22" s="75" t="s">
        <v>286</v>
      </c>
      <c r="L22" s="76" t="s">
        <v>287</v>
      </c>
      <c r="M22" s="76" t="s">
        <v>27</v>
      </c>
      <c r="N22" s="105">
        <v>0</v>
      </c>
      <c r="O22" s="104">
        <v>0</v>
      </c>
      <c r="P22" s="105">
        <v>1</v>
      </c>
      <c r="Q22" s="104">
        <v>587500</v>
      </c>
      <c r="R22" s="105">
        <v>1</v>
      </c>
      <c r="S22" s="104">
        <v>587500</v>
      </c>
      <c r="T22" s="105">
        <v>1</v>
      </c>
      <c r="U22" s="104">
        <v>587500</v>
      </c>
      <c r="V22" s="105">
        <v>1</v>
      </c>
      <c r="W22" s="104">
        <v>587500</v>
      </c>
      <c r="X22" s="103">
        <v>4</v>
      </c>
      <c r="Y22" s="80">
        <f t="shared" si="0"/>
        <v>2350000</v>
      </c>
      <c r="Z22" s="81"/>
      <c r="AA22" s="82" t="str">
        <f t="shared" si="6"/>
        <v xml:space="preserve"> </v>
      </c>
      <c r="AB22" s="106"/>
      <c r="AC22" s="84"/>
      <c r="AD22" s="85"/>
      <c r="AE22" s="86"/>
      <c r="AF22" s="87">
        <v>0</v>
      </c>
      <c r="AG22" s="82">
        <f t="shared" si="1"/>
        <v>0</v>
      </c>
      <c r="AH22" s="74">
        <v>0</v>
      </c>
      <c r="AI22" s="84">
        <f t="shared" si="2"/>
        <v>0</v>
      </c>
      <c r="AJ22" s="74" t="s">
        <v>288</v>
      </c>
      <c r="AK22" s="89" t="s">
        <v>270</v>
      </c>
      <c r="AL22" s="90">
        <v>0</v>
      </c>
      <c r="AM22" s="91">
        <f t="shared" si="3"/>
        <v>0</v>
      </c>
      <c r="AN22" s="94">
        <v>0</v>
      </c>
      <c r="AO22" s="93">
        <f t="shared" si="4"/>
        <v>0</v>
      </c>
      <c r="AP22" s="94" t="s">
        <v>288</v>
      </c>
      <c r="AQ22" s="94" t="s">
        <v>272</v>
      </c>
      <c r="AR22" s="108" t="s">
        <v>188</v>
      </c>
      <c r="AS22" s="109">
        <v>0</v>
      </c>
      <c r="AT22" s="110">
        <v>0</v>
      </c>
      <c r="AU22" s="111">
        <v>0</v>
      </c>
      <c r="AV22" s="110" t="s">
        <v>288</v>
      </c>
      <c r="AW22" s="110" t="s">
        <v>275</v>
      </c>
      <c r="AX22" s="90">
        <v>587500</v>
      </c>
      <c r="AY22" s="91">
        <f t="shared" si="5"/>
        <v>1</v>
      </c>
      <c r="AZ22" s="112">
        <v>1</v>
      </c>
      <c r="BA22" s="93">
        <f t="shared" si="7"/>
        <v>1</v>
      </c>
      <c r="BB22" s="94" t="s">
        <v>289</v>
      </c>
      <c r="BC22" s="94" t="s">
        <v>277</v>
      </c>
      <c r="BD22" s="100" t="s">
        <v>290</v>
      </c>
      <c r="BE22" s="75" t="s">
        <v>142</v>
      </c>
      <c r="BF22" s="75" t="s">
        <v>279</v>
      </c>
      <c r="BG22" s="75" t="s">
        <v>280</v>
      </c>
      <c r="BH22" s="75" t="s">
        <v>120</v>
      </c>
      <c r="BI22" s="75" t="s">
        <v>121</v>
      </c>
      <c r="BJ22" s="75" t="s">
        <v>281</v>
      </c>
      <c r="BK22" s="101" t="s">
        <v>282</v>
      </c>
      <c r="BL22" s="75">
        <v>3241000</v>
      </c>
      <c r="BM22" s="76" t="s">
        <v>283</v>
      </c>
    </row>
    <row r="23" spans="1:65" ht="46.9" customHeight="1" x14ac:dyDescent="0.2">
      <c r="A23" s="72"/>
      <c r="B23" s="73" t="s">
        <v>98</v>
      </c>
      <c r="C23" s="74" t="s">
        <v>291</v>
      </c>
      <c r="D23" s="74" t="s">
        <v>292</v>
      </c>
      <c r="E23" s="72"/>
      <c r="F23" s="75" t="s">
        <v>101</v>
      </c>
      <c r="G23" s="76" t="s">
        <v>102</v>
      </c>
      <c r="H23" s="77">
        <v>44216</v>
      </c>
      <c r="I23" s="77">
        <v>45290</v>
      </c>
      <c r="J23" s="75" t="s">
        <v>293</v>
      </c>
      <c r="K23" s="75" t="s">
        <v>294</v>
      </c>
      <c r="L23" s="75" t="s">
        <v>295</v>
      </c>
      <c r="M23" s="76" t="s">
        <v>27</v>
      </c>
      <c r="N23" s="105">
        <v>0</v>
      </c>
      <c r="O23" s="104">
        <v>0</v>
      </c>
      <c r="P23" s="105">
        <v>1</v>
      </c>
      <c r="Q23" s="104">
        <v>248000000</v>
      </c>
      <c r="R23" s="105">
        <v>1</v>
      </c>
      <c r="S23" s="104">
        <v>248000000</v>
      </c>
      <c r="T23" s="105">
        <v>1</v>
      </c>
      <c r="U23" s="104">
        <v>248000000</v>
      </c>
      <c r="V23" s="105">
        <v>0</v>
      </c>
      <c r="W23" s="104">
        <v>0</v>
      </c>
      <c r="X23" s="103">
        <v>3</v>
      </c>
      <c r="Y23" s="80">
        <f t="shared" si="0"/>
        <v>744000000</v>
      </c>
      <c r="Z23" s="81"/>
      <c r="AA23" s="82" t="str">
        <f t="shared" si="6"/>
        <v xml:space="preserve"> </v>
      </c>
      <c r="AB23" s="106"/>
      <c r="AC23" s="84"/>
      <c r="AD23" s="85"/>
      <c r="AE23" s="86"/>
      <c r="AF23" s="87">
        <v>0</v>
      </c>
      <c r="AG23" s="82">
        <f t="shared" si="1"/>
        <v>0</v>
      </c>
      <c r="AH23" s="74">
        <v>0</v>
      </c>
      <c r="AI23" s="84">
        <f t="shared" si="2"/>
        <v>0</v>
      </c>
      <c r="AJ23" s="74" t="s">
        <v>296</v>
      </c>
      <c r="AK23" s="89" t="s">
        <v>270</v>
      </c>
      <c r="AL23" s="90">
        <v>0</v>
      </c>
      <c r="AM23" s="91">
        <f t="shared" si="3"/>
        <v>0</v>
      </c>
      <c r="AN23" s="94">
        <v>0</v>
      </c>
      <c r="AO23" s="93">
        <f t="shared" si="4"/>
        <v>0</v>
      </c>
      <c r="AP23" s="94" t="s">
        <v>297</v>
      </c>
      <c r="AQ23" s="94" t="s">
        <v>272</v>
      </c>
      <c r="AR23" s="108" t="s">
        <v>188</v>
      </c>
      <c r="AS23" s="109">
        <v>0</v>
      </c>
      <c r="AT23" s="110">
        <v>0</v>
      </c>
      <c r="AU23" s="111">
        <v>0</v>
      </c>
      <c r="AV23" s="110" t="s">
        <v>298</v>
      </c>
      <c r="AW23" s="110" t="s">
        <v>275</v>
      </c>
      <c r="AX23" s="90">
        <v>138844000</v>
      </c>
      <c r="AY23" s="91">
        <f t="shared" si="5"/>
        <v>0.55985483870967745</v>
      </c>
      <c r="AZ23" s="112">
        <v>1</v>
      </c>
      <c r="BA23" s="93">
        <f t="shared" si="7"/>
        <v>1</v>
      </c>
      <c r="BB23" s="94" t="s">
        <v>299</v>
      </c>
      <c r="BC23" s="94" t="s">
        <v>277</v>
      </c>
      <c r="BD23" s="100" t="s">
        <v>300</v>
      </c>
      <c r="BE23" s="75" t="s">
        <v>142</v>
      </c>
      <c r="BF23" s="75" t="s">
        <v>279</v>
      </c>
      <c r="BG23" s="75" t="s">
        <v>280</v>
      </c>
      <c r="BH23" s="75" t="s">
        <v>120</v>
      </c>
      <c r="BI23" s="75" t="s">
        <v>121</v>
      </c>
      <c r="BJ23" s="75" t="s">
        <v>281</v>
      </c>
      <c r="BK23" s="101" t="s">
        <v>282</v>
      </c>
      <c r="BL23" s="75">
        <v>3241000</v>
      </c>
      <c r="BM23" s="76" t="s">
        <v>283</v>
      </c>
    </row>
    <row r="24" spans="1:65" ht="46.9" customHeight="1" x14ac:dyDescent="0.2">
      <c r="A24" s="72"/>
      <c r="B24" s="73" t="s">
        <v>98</v>
      </c>
      <c r="C24" s="74" t="s">
        <v>301</v>
      </c>
      <c r="D24" s="74" t="s">
        <v>302</v>
      </c>
      <c r="E24" s="72"/>
      <c r="F24" s="75" t="s">
        <v>101</v>
      </c>
      <c r="G24" s="76" t="s">
        <v>102</v>
      </c>
      <c r="H24" s="77">
        <v>44216</v>
      </c>
      <c r="I24" s="77">
        <v>45290</v>
      </c>
      <c r="J24" s="75" t="s">
        <v>303</v>
      </c>
      <c r="K24" s="75" t="s">
        <v>304</v>
      </c>
      <c r="L24" s="76" t="s">
        <v>305</v>
      </c>
      <c r="M24" s="76" t="s">
        <v>27</v>
      </c>
      <c r="N24" s="105">
        <v>0</v>
      </c>
      <c r="O24" s="104">
        <v>0</v>
      </c>
      <c r="P24" s="105">
        <v>1</v>
      </c>
      <c r="Q24" s="104">
        <v>20000000</v>
      </c>
      <c r="R24" s="105">
        <v>1</v>
      </c>
      <c r="S24" s="104">
        <v>20000000</v>
      </c>
      <c r="T24" s="105">
        <v>1</v>
      </c>
      <c r="U24" s="104">
        <v>20000000</v>
      </c>
      <c r="V24" s="105">
        <v>0</v>
      </c>
      <c r="W24" s="104">
        <v>0</v>
      </c>
      <c r="X24" s="103">
        <v>3</v>
      </c>
      <c r="Y24" s="80">
        <f t="shared" si="0"/>
        <v>60000000</v>
      </c>
      <c r="Z24" s="81"/>
      <c r="AA24" s="82" t="str">
        <f t="shared" si="6"/>
        <v xml:space="preserve"> </v>
      </c>
      <c r="AB24" s="106"/>
      <c r="AC24" s="84"/>
      <c r="AD24" s="85"/>
      <c r="AE24" s="86"/>
      <c r="AF24" s="87">
        <v>0</v>
      </c>
      <c r="AG24" s="82">
        <f t="shared" si="1"/>
        <v>0</v>
      </c>
      <c r="AH24" s="74">
        <v>0</v>
      </c>
      <c r="AI24" s="84">
        <f t="shared" si="2"/>
        <v>0</v>
      </c>
      <c r="AJ24" s="74" t="s">
        <v>306</v>
      </c>
      <c r="AK24" s="89" t="s">
        <v>270</v>
      </c>
      <c r="AL24" s="90">
        <v>0</v>
      </c>
      <c r="AM24" s="91">
        <f t="shared" si="3"/>
        <v>0</v>
      </c>
      <c r="AN24" s="94">
        <v>0</v>
      </c>
      <c r="AO24" s="93">
        <f t="shared" si="4"/>
        <v>0</v>
      </c>
      <c r="AP24" s="94" t="s">
        <v>307</v>
      </c>
      <c r="AQ24" s="94" t="s">
        <v>272</v>
      </c>
      <c r="AR24" s="108" t="s">
        <v>188</v>
      </c>
      <c r="AS24" s="109">
        <v>0</v>
      </c>
      <c r="AT24" s="110">
        <v>0</v>
      </c>
      <c r="AU24" s="111">
        <v>0</v>
      </c>
      <c r="AV24" s="110" t="s">
        <v>308</v>
      </c>
      <c r="AW24" s="110" t="s">
        <v>275</v>
      </c>
      <c r="AX24" s="90">
        <v>25000000</v>
      </c>
      <c r="AY24" s="91">
        <f t="shared" si="5"/>
        <v>1.25</v>
      </c>
      <c r="AZ24" s="112">
        <v>1</v>
      </c>
      <c r="BA24" s="93">
        <f t="shared" si="7"/>
        <v>1</v>
      </c>
      <c r="BB24" s="94" t="s">
        <v>309</v>
      </c>
      <c r="BC24" s="94" t="s">
        <v>277</v>
      </c>
      <c r="BD24" s="100" t="s">
        <v>310</v>
      </c>
      <c r="BE24" s="75" t="s">
        <v>142</v>
      </c>
      <c r="BF24" s="75" t="s">
        <v>279</v>
      </c>
      <c r="BG24" s="75" t="s">
        <v>280</v>
      </c>
      <c r="BH24" s="75" t="s">
        <v>120</v>
      </c>
      <c r="BI24" s="75" t="s">
        <v>121</v>
      </c>
      <c r="BJ24" s="75" t="s">
        <v>281</v>
      </c>
      <c r="BK24" s="101" t="s">
        <v>282</v>
      </c>
      <c r="BL24" s="75">
        <v>3241000</v>
      </c>
      <c r="BM24" s="76" t="s">
        <v>283</v>
      </c>
    </row>
    <row r="25" spans="1:65" ht="46.9" customHeight="1" x14ac:dyDescent="0.2">
      <c r="A25" s="72"/>
      <c r="B25" s="73" t="s">
        <v>98</v>
      </c>
      <c r="C25" s="74" t="s">
        <v>99</v>
      </c>
      <c r="D25" s="74" t="s">
        <v>311</v>
      </c>
      <c r="E25" s="72"/>
      <c r="F25" s="75" t="s">
        <v>101</v>
      </c>
      <c r="G25" s="76" t="s">
        <v>102</v>
      </c>
      <c r="H25" s="77">
        <v>44197</v>
      </c>
      <c r="I25" s="77">
        <v>44560</v>
      </c>
      <c r="J25" s="76" t="s">
        <v>312</v>
      </c>
      <c r="K25" s="76" t="s">
        <v>313</v>
      </c>
      <c r="L25" s="76" t="s">
        <v>314</v>
      </c>
      <c r="M25" s="76" t="s">
        <v>27</v>
      </c>
      <c r="N25" s="78">
        <v>0</v>
      </c>
      <c r="O25" s="104">
        <v>0</v>
      </c>
      <c r="P25" s="78">
        <v>1</v>
      </c>
      <c r="Q25" s="104">
        <v>10000000</v>
      </c>
      <c r="R25" s="78">
        <v>0</v>
      </c>
      <c r="S25" s="104">
        <v>0</v>
      </c>
      <c r="T25" s="78">
        <v>0</v>
      </c>
      <c r="U25" s="104">
        <v>0</v>
      </c>
      <c r="V25" s="78">
        <v>0</v>
      </c>
      <c r="W25" s="104">
        <v>0</v>
      </c>
      <c r="X25" s="78">
        <v>1</v>
      </c>
      <c r="Y25" s="80">
        <f t="shared" si="0"/>
        <v>10000000</v>
      </c>
      <c r="Z25" s="81"/>
      <c r="AA25" s="82" t="str">
        <f t="shared" si="6"/>
        <v xml:space="preserve"> </v>
      </c>
      <c r="AB25" s="106"/>
      <c r="AC25" s="84"/>
      <c r="AD25" s="85"/>
      <c r="AE25" s="86"/>
      <c r="AF25" s="87">
        <v>1173656</v>
      </c>
      <c r="AG25" s="82">
        <f t="shared" si="1"/>
        <v>0.1173656</v>
      </c>
      <c r="AH25" s="120">
        <v>1</v>
      </c>
      <c r="AI25" s="93">
        <f t="shared" si="2"/>
        <v>1</v>
      </c>
      <c r="AJ25" s="94" t="s">
        <v>315</v>
      </c>
      <c r="AK25" s="89" t="s">
        <v>316</v>
      </c>
      <c r="AL25" s="90">
        <v>1173656</v>
      </c>
      <c r="AM25" s="91">
        <f t="shared" si="3"/>
        <v>0.1173656</v>
      </c>
      <c r="AN25" s="120">
        <v>1</v>
      </c>
      <c r="AO25" s="93">
        <f t="shared" si="4"/>
        <v>1</v>
      </c>
      <c r="AP25" s="94" t="s">
        <v>317</v>
      </c>
      <c r="AQ25" s="100" t="s">
        <v>318</v>
      </c>
      <c r="AR25" s="108" t="s">
        <v>319</v>
      </c>
      <c r="AS25" s="109">
        <v>18.07</v>
      </c>
      <c r="AT25" s="111">
        <v>1</v>
      </c>
      <c r="AU25" s="111">
        <v>1</v>
      </c>
      <c r="AV25" s="110" t="s">
        <v>320</v>
      </c>
      <c r="AW25" s="110" t="s">
        <v>321</v>
      </c>
      <c r="AX25" s="90">
        <v>183583264</v>
      </c>
      <c r="AY25" s="91">
        <f t="shared" si="5"/>
        <v>18.358326399999999</v>
      </c>
      <c r="AZ25" s="99">
        <v>1</v>
      </c>
      <c r="BA25" s="93">
        <f t="shared" si="7"/>
        <v>1</v>
      </c>
      <c r="BB25" s="94" t="s">
        <v>322</v>
      </c>
      <c r="BC25" s="94" t="s">
        <v>321</v>
      </c>
      <c r="BD25" s="100" t="s">
        <v>323</v>
      </c>
      <c r="BE25" s="75" t="s">
        <v>230</v>
      </c>
      <c r="BF25" s="75" t="s">
        <v>324</v>
      </c>
      <c r="BG25" s="75" t="s">
        <v>325</v>
      </c>
      <c r="BH25" s="75" t="s">
        <v>120</v>
      </c>
      <c r="BI25" s="75" t="s">
        <v>121</v>
      </c>
      <c r="BJ25" s="75" t="s">
        <v>326</v>
      </c>
      <c r="BK25" s="101" t="s">
        <v>327</v>
      </c>
      <c r="BL25" s="75">
        <v>3241000</v>
      </c>
      <c r="BM25" s="76" t="s">
        <v>328</v>
      </c>
    </row>
    <row r="26" spans="1:65" ht="46.9" customHeight="1" x14ac:dyDescent="0.2">
      <c r="A26" s="72"/>
      <c r="B26" s="73" t="s">
        <v>329</v>
      </c>
      <c r="C26" s="74" t="s">
        <v>330</v>
      </c>
      <c r="D26" s="74" t="s">
        <v>331</v>
      </c>
      <c r="E26" s="72"/>
      <c r="F26" s="75" t="s">
        <v>101</v>
      </c>
      <c r="G26" s="76" t="s">
        <v>102</v>
      </c>
      <c r="H26" s="115">
        <v>44197</v>
      </c>
      <c r="I26" s="115">
        <v>45290</v>
      </c>
      <c r="J26" s="76" t="s">
        <v>332</v>
      </c>
      <c r="K26" s="76" t="s">
        <v>333</v>
      </c>
      <c r="L26" s="76" t="s">
        <v>105</v>
      </c>
      <c r="M26" s="76" t="s">
        <v>27</v>
      </c>
      <c r="N26" s="103">
        <v>0</v>
      </c>
      <c r="O26" s="79">
        <v>0</v>
      </c>
      <c r="P26" s="103">
        <v>2</v>
      </c>
      <c r="Q26" s="79">
        <v>4000000</v>
      </c>
      <c r="R26" s="103">
        <v>2</v>
      </c>
      <c r="S26" s="79">
        <v>4000000</v>
      </c>
      <c r="T26" s="103">
        <v>2</v>
      </c>
      <c r="U26" s="79">
        <v>4000000</v>
      </c>
      <c r="V26" s="103">
        <v>0</v>
      </c>
      <c r="W26" s="79">
        <v>0</v>
      </c>
      <c r="X26" s="103">
        <v>6</v>
      </c>
      <c r="Y26" s="80">
        <f t="shared" si="0"/>
        <v>12000000</v>
      </c>
      <c r="Z26" s="81"/>
      <c r="AA26" s="82" t="str">
        <f t="shared" si="6"/>
        <v xml:space="preserve"> </v>
      </c>
      <c r="AB26" s="106"/>
      <c r="AC26" s="84"/>
      <c r="AD26" s="85"/>
      <c r="AE26" s="86"/>
      <c r="AF26" s="87">
        <v>0</v>
      </c>
      <c r="AG26" s="82">
        <f t="shared" si="1"/>
        <v>0</v>
      </c>
      <c r="AH26" s="74">
        <v>0</v>
      </c>
      <c r="AI26" s="84">
        <f t="shared" si="2"/>
        <v>0</v>
      </c>
      <c r="AJ26" s="74" t="s">
        <v>334</v>
      </c>
      <c r="AK26" s="89" t="s">
        <v>335</v>
      </c>
      <c r="AL26" s="90">
        <v>0</v>
      </c>
      <c r="AM26" s="91">
        <f t="shared" si="3"/>
        <v>0</v>
      </c>
      <c r="AN26" s="94">
        <v>0</v>
      </c>
      <c r="AO26" s="93">
        <f t="shared" si="4"/>
        <v>0</v>
      </c>
      <c r="AP26" s="94" t="s">
        <v>336</v>
      </c>
      <c r="AQ26" s="94" t="s">
        <v>337</v>
      </c>
      <c r="AR26" s="108" t="s">
        <v>188</v>
      </c>
      <c r="AS26" s="109">
        <v>0</v>
      </c>
      <c r="AT26" s="110">
        <v>0</v>
      </c>
      <c r="AU26" s="111">
        <v>0</v>
      </c>
      <c r="AV26" s="110" t="s">
        <v>338</v>
      </c>
      <c r="AW26" s="110" t="s">
        <v>339</v>
      </c>
      <c r="AX26" s="90">
        <v>4000000</v>
      </c>
      <c r="AY26" s="91">
        <f t="shared" si="5"/>
        <v>1</v>
      </c>
      <c r="AZ26" s="121">
        <v>2</v>
      </c>
      <c r="BA26" s="93">
        <f t="shared" si="7"/>
        <v>1</v>
      </c>
      <c r="BB26" s="94" t="s">
        <v>340</v>
      </c>
      <c r="BC26" s="94" t="s">
        <v>341</v>
      </c>
      <c r="BD26" s="100" t="s">
        <v>342</v>
      </c>
      <c r="BE26" s="75" t="s">
        <v>343</v>
      </c>
      <c r="BF26" s="75" t="s">
        <v>344</v>
      </c>
      <c r="BG26" s="75" t="s">
        <v>345</v>
      </c>
      <c r="BH26" s="75" t="s">
        <v>120</v>
      </c>
      <c r="BI26" s="75" t="s">
        <v>121</v>
      </c>
      <c r="BJ26" s="76" t="s">
        <v>346</v>
      </c>
      <c r="BK26" s="118" t="s">
        <v>347</v>
      </c>
      <c r="BL26" s="75">
        <v>3241000</v>
      </c>
      <c r="BM26" s="76" t="s">
        <v>348</v>
      </c>
    </row>
    <row r="27" spans="1:65" ht="46.9" customHeight="1" x14ac:dyDescent="0.2">
      <c r="A27" s="72"/>
      <c r="B27" s="73" t="s">
        <v>98</v>
      </c>
      <c r="C27" s="74" t="s">
        <v>99</v>
      </c>
      <c r="D27" s="74" t="s">
        <v>349</v>
      </c>
      <c r="E27" s="72"/>
      <c r="F27" s="75" t="s">
        <v>101</v>
      </c>
      <c r="G27" s="76" t="s">
        <v>102</v>
      </c>
      <c r="H27" s="115">
        <v>44136</v>
      </c>
      <c r="I27" s="77">
        <v>45442</v>
      </c>
      <c r="J27" s="76" t="s">
        <v>350</v>
      </c>
      <c r="K27" s="76" t="s">
        <v>351</v>
      </c>
      <c r="L27" s="76" t="s">
        <v>105</v>
      </c>
      <c r="M27" s="76" t="s">
        <v>27</v>
      </c>
      <c r="N27" s="103">
        <v>2</v>
      </c>
      <c r="O27" s="79">
        <v>13400000</v>
      </c>
      <c r="P27" s="103">
        <v>6</v>
      </c>
      <c r="Q27" s="79">
        <v>40000000</v>
      </c>
      <c r="R27" s="103">
        <v>6</v>
      </c>
      <c r="S27" s="79">
        <v>41200000</v>
      </c>
      <c r="T27" s="103">
        <v>6</v>
      </c>
      <c r="U27" s="79">
        <v>42436000</v>
      </c>
      <c r="V27" s="103">
        <v>1</v>
      </c>
      <c r="W27" s="79">
        <v>22491080</v>
      </c>
      <c r="X27" s="103">
        <v>21</v>
      </c>
      <c r="Y27" s="80">
        <f t="shared" si="0"/>
        <v>159527080</v>
      </c>
      <c r="Z27" s="81">
        <v>13400000</v>
      </c>
      <c r="AA27" s="82">
        <v>1</v>
      </c>
      <c r="AB27" s="106">
        <v>2</v>
      </c>
      <c r="AC27" s="84">
        <v>1</v>
      </c>
      <c r="AD27" s="85" t="s">
        <v>352</v>
      </c>
      <c r="AE27" s="86" t="s">
        <v>353</v>
      </c>
      <c r="AF27" s="87">
        <v>0</v>
      </c>
      <c r="AG27" s="82">
        <f t="shared" si="1"/>
        <v>0</v>
      </c>
      <c r="AH27" s="74">
        <v>0</v>
      </c>
      <c r="AI27" s="84">
        <f t="shared" si="2"/>
        <v>0</v>
      </c>
      <c r="AJ27" s="74" t="s">
        <v>354</v>
      </c>
      <c r="AK27" s="89" t="s">
        <v>355</v>
      </c>
      <c r="AL27" s="90">
        <v>7199000</v>
      </c>
      <c r="AM27" s="91">
        <f t="shared" si="3"/>
        <v>0.179975</v>
      </c>
      <c r="AN27" s="94">
        <v>0</v>
      </c>
      <c r="AO27" s="93">
        <f t="shared" si="4"/>
        <v>0</v>
      </c>
      <c r="AP27" s="94" t="s">
        <v>356</v>
      </c>
      <c r="AQ27" s="94" t="s">
        <v>357</v>
      </c>
      <c r="AR27" s="108" t="s">
        <v>358</v>
      </c>
      <c r="AS27" s="109">
        <v>0.41</v>
      </c>
      <c r="AT27" s="110"/>
      <c r="AU27" s="111">
        <v>0</v>
      </c>
      <c r="AV27" s="110" t="s">
        <v>359</v>
      </c>
      <c r="AW27" s="110" t="s">
        <v>360</v>
      </c>
      <c r="AX27" s="90">
        <v>40196000</v>
      </c>
      <c r="AY27" s="91">
        <f t="shared" si="5"/>
        <v>1.0048999999999999</v>
      </c>
      <c r="AZ27" s="121">
        <v>4</v>
      </c>
      <c r="BA27" s="93">
        <f t="shared" si="7"/>
        <v>0.66666666666666663</v>
      </c>
      <c r="BB27" s="94" t="s">
        <v>361</v>
      </c>
      <c r="BC27" s="94" t="s">
        <v>362</v>
      </c>
      <c r="BD27" s="100" t="s">
        <v>363</v>
      </c>
      <c r="BE27" s="75" t="s">
        <v>364</v>
      </c>
      <c r="BF27" s="75" t="s">
        <v>365</v>
      </c>
      <c r="BG27" s="75" t="s">
        <v>366</v>
      </c>
      <c r="BH27" s="75" t="s">
        <v>120</v>
      </c>
      <c r="BI27" s="75" t="s">
        <v>121</v>
      </c>
      <c r="BJ27" s="76" t="s">
        <v>367</v>
      </c>
      <c r="BK27" s="118" t="s">
        <v>368</v>
      </c>
      <c r="BL27" s="75">
        <v>3241000</v>
      </c>
      <c r="BM27" s="76" t="s">
        <v>369</v>
      </c>
    </row>
    <row r="28" spans="1:65" ht="46.9" customHeight="1" x14ac:dyDescent="0.2">
      <c r="A28" s="72"/>
      <c r="B28" s="73" t="s">
        <v>98</v>
      </c>
      <c r="C28" s="74" t="s">
        <v>125</v>
      </c>
      <c r="D28" s="74" t="s">
        <v>370</v>
      </c>
      <c r="E28" s="72"/>
      <c r="F28" s="75" t="s">
        <v>101</v>
      </c>
      <c r="G28" s="76" t="s">
        <v>102</v>
      </c>
      <c r="H28" s="77">
        <v>44197</v>
      </c>
      <c r="I28" s="77">
        <v>45290</v>
      </c>
      <c r="J28" s="75" t="s">
        <v>371</v>
      </c>
      <c r="K28" s="75" t="s">
        <v>372</v>
      </c>
      <c r="L28" s="76" t="s">
        <v>373</v>
      </c>
      <c r="M28" s="76" t="s">
        <v>27</v>
      </c>
      <c r="N28" s="105">
        <v>0</v>
      </c>
      <c r="O28" s="104">
        <v>0</v>
      </c>
      <c r="P28" s="103">
        <v>1</v>
      </c>
      <c r="Q28" s="79">
        <v>5000000</v>
      </c>
      <c r="R28" s="103">
        <v>1</v>
      </c>
      <c r="S28" s="79">
        <v>5000000</v>
      </c>
      <c r="T28" s="103">
        <v>1</v>
      </c>
      <c r="U28" s="79">
        <v>5000000</v>
      </c>
      <c r="V28" s="105">
        <v>0</v>
      </c>
      <c r="W28" s="104">
        <v>0</v>
      </c>
      <c r="X28" s="103">
        <v>3</v>
      </c>
      <c r="Y28" s="80">
        <f t="shared" si="0"/>
        <v>15000000</v>
      </c>
      <c r="Z28" s="81"/>
      <c r="AA28" s="82" t="str">
        <f t="shared" si="6"/>
        <v xml:space="preserve"> </v>
      </c>
      <c r="AB28" s="106"/>
      <c r="AC28" s="84"/>
      <c r="AD28" s="85"/>
      <c r="AE28" s="86"/>
      <c r="AF28" s="87">
        <v>0</v>
      </c>
      <c r="AG28" s="82">
        <f t="shared" si="1"/>
        <v>0</v>
      </c>
      <c r="AH28" s="74">
        <v>0</v>
      </c>
      <c r="AI28" s="84">
        <f t="shared" si="2"/>
        <v>0</v>
      </c>
      <c r="AJ28" s="74" t="s">
        <v>374</v>
      </c>
      <c r="AK28" s="89" t="s">
        <v>375</v>
      </c>
      <c r="AL28" s="90">
        <v>0</v>
      </c>
      <c r="AM28" s="91">
        <f t="shared" si="3"/>
        <v>0</v>
      </c>
      <c r="AN28" s="94">
        <v>0</v>
      </c>
      <c r="AO28" s="93">
        <f t="shared" si="4"/>
        <v>0</v>
      </c>
      <c r="AP28" s="94" t="s">
        <v>376</v>
      </c>
      <c r="AQ28" s="94" t="s">
        <v>377</v>
      </c>
      <c r="AR28" s="108" t="s">
        <v>188</v>
      </c>
      <c r="AS28" s="109">
        <v>0</v>
      </c>
      <c r="AT28" s="110">
        <v>0</v>
      </c>
      <c r="AU28" s="111">
        <v>0</v>
      </c>
      <c r="AV28" s="110" t="s">
        <v>378</v>
      </c>
      <c r="AW28" s="110" t="s">
        <v>379</v>
      </c>
      <c r="AX28" s="90">
        <v>8000000</v>
      </c>
      <c r="AY28" s="91">
        <f>IF(Q28=0," ",AX28/Q28)</f>
        <v>1.6</v>
      </c>
      <c r="AZ28" s="121">
        <v>1</v>
      </c>
      <c r="BA28" s="93">
        <f t="shared" si="7"/>
        <v>1</v>
      </c>
      <c r="BB28" s="94" t="s">
        <v>380</v>
      </c>
      <c r="BC28" s="94" t="s">
        <v>277</v>
      </c>
      <c r="BD28" s="100" t="s">
        <v>381</v>
      </c>
      <c r="BE28" s="75" t="s">
        <v>382</v>
      </c>
      <c r="BF28" s="75" t="s">
        <v>383</v>
      </c>
      <c r="BG28" s="75" t="s">
        <v>345</v>
      </c>
      <c r="BH28" s="75" t="s">
        <v>120</v>
      </c>
      <c r="BI28" s="75" t="s">
        <v>121</v>
      </c>
      <c r="BJ28" s="75" t="s">
        <v>384</v>
      </c>
      <c r="BK28" s="101" t="s">
        <v>385</v>
      </c>
      <c r="BL28" s="75">
        <v>3241000</v>
      </c>
      <c r="BM28" s="76" t="s">
        <v>386</v>
      </c>
    </row>
    <row r="29" spans="1:65" ht="46.9" customHeight="1" x14ac:dyDescent="0.2">
      <c r="A29" s="72"/>
      <c r="B29" s="73" t="s">
        <v>98</v>
      </c>
      <c r="C29" s="74" t="s">
        <v>301</v>
      </c>
      <c r="D29" s="74" t="s">
        <v>387</v>
      </c>
      <c r="E29" s="72"/>
      <c r="F29" s="75" t="s">
        <v>101</v>
      </c>
      <c r="G29" s="76" t="s">
        <v>102</v>
      </c>
      <c r="H29" s="77">
        <v>44197</v>
      </c>
      <c r="I29" s="77">
        <v>44560</v>
      </c>
      <c r="J29" s="75" t="s">
        <v>388</v>
      </c>
      <c r="K29" s="75" t="s">
        <v>389</v>
      </c>
      <c r="L29" s="76" t="s">
        <v>390</v>
      </c>
      <c r="M29" s="76" t="s">
        <v>27</v>
      </c>
      <c r="N29" s="105">
        <v>0</v>
      </c>
      <c r="O29" s="104">
        <v>0</v>
      </c>
      <c r="P29" s="105">
        <v>30</v>
      </c>
      <c r="Q29" s="104">
        <v>22500000</v>
      </c>
      <c r="R29" s="105">
        <v>0</v>
      </c>
      <c r="S29" s="104">
        <v>0</v>
      </c>
      <c r="T29" s="105">
        <v>0</v>
      </c>
      <c r="U29" s="104">
        <v>0</v>
      </c>
      <c r="V29" s="105">
        <v>0</v>
      </c>
      <c r="W29" s="104">
        <v>0</v>
      </c>
      <c r="X29" s="103">
        <v>30</v>
      </c>
      <c r="Y29" s="80">
        <f t="shared" si="0"/>
        <v>22500000</v>
      </c>
      <c r="Z29" s="81"/>
      <c r="AA29" s="82" t="str">
        <f t="shared" si="6"/>
        <v xml:space="preserve"> </v>
      </c>
      <c r="AB29" s="106"/>
      <c r="AC29" s="84"/>
      <c r="AD29" s="85"/>
      <c r="AE29" s="86"/>
      <c r="AF29" s="87">
        <v>0</v>
      </c>
      <c r="AG29" s="74">
        <v>0</v>
      </c>
      <c r="AH29" s="74">
        <v>0</v>
      </c>
      <c r="AI29" s="84">
        <f t="shared" si="2"/>
        <v>0</v>
      </c>
      <c r="AJ29" s="74" t="s">
        <v>374</v>
      </c>
      <c r="AK29" s="89" t="s">
        <v>391</v>
      </c>
      <c r="AL29" s="90">
        <v>0</v>
      </c>
      <c r="AM29" s="91">
        <f t="shared" si="3"/>
        <v>0</v>
      </c>
      <c r="AN29" s="94">
        <v>0</v>
      </c>
      <c r="AO29" s="93">
        <f t="shared" si="4"/>
        <v>0</v>
      </c>
      <c r="AP29" s="94" t="s">
        <v>392</v>
      </c>
      <c r="AQ29" s="94" t="s">
        <v>393</v>
      </c>
      <c r="AR29" s="108" t="s">
        <v>188</v>
      </c>
      <c r="AS29" s="109">
        <v>0</v>
      </c>
      <c r="AT29" s="110">
        <v>0</v>
      </c>
      <c r="AU29" s="111">
        <v>0</v>
      </c>
      <c r="AV29" s="110" t="s">
        <v>394</v>
      </c>
      <c r="AW29" s="110" t="s">
        <v>395</v>
      </c>
      <c r="AX29" s="90">
        <v>0</v>
      </c>
      <c r="AY29" s="91">
        <f t="shared" si="5"/>
        <v>0</v>
      </c>
      <c r="AZ29" s="418">
        <v>0</v>
      </c>
      <c r="BA29" s="417">
        <v>0</v>
      </c>
      <c r="BB29" s="94" t="s">
        <v>396</v>
      </c>
      <c r="BC29" s="94" t="s">
        <v>277</v>
      </c>
      <c r="BD29" s="100" t="s">
        <v>397</v>
      </c>
      <c r="BE29" s="75" t="s">
        <v>382</v>
      </c>
      <c r="BF29" s="75" t="s">
        <v>383</v>
      </c>
      <c r="BG29" s="75" t="s">
        <v>345</v>
      </c>
      <c r="BH29" s="75" t="s">
        <v>120</v>
      </c>
      <c r="BI29" s="75" t="s">
        <v>121</v>
      </c>
      <c r="BJ29" s="75" t="s">
        <v>384</v>
      </c>
      <c r="BK29" s="101" t="s">
        <v>385</v>
      </c>
      <c r="BL29" s="75">
        <v>3241000</v>
      </c>
      <c r="BM29" s="76" t="s">
        <v>386</v>
      </c>
    </row>
    <row r="30" spans="1:65" ht="46.9" customHeight="1" x14ac:dyDescent="0.2">
      <c r="A30" s="72"/>
      <c r="B30" s="73" t="s">
        <v>98</v>
      </c>
      <c r="C30" s="74" t="s">
        <v>264</v>
      </c>
      <c r="D30" s="74" t="s">
        <v>398</v>
      </c>
      <c r="E30" s="72"/>
      <c r="F30" s="75" t="s">
        <v>101</v>
      </c>
      <c r="G30" s="76" t="s">
        <v>102</v>
      </c>
      <c r="H30" s="77">
        <v>44197</v>
      </c>
      <c r="I30" s="77">
        <v>44560</v>
      </c>
      <c r="J30" s="75" t="s">
        <v>399</v>
      </c>
      <c r="K30" s="75" t="s">
        <v>400</v>
      </c>
      <c r="L30" s="76" t="s">
        <v>105</v>
      </c>
      <c r="M30" s="76" t="s">
        <v>27</v>
      </c>
      <c r="N30" s="105">
        <v>0</v>
      </c>
      <c r="O30" s="104">
        <v>0</v>
      </c>
      <c r="P30" s="105">
        <v>1</v>
      </c>
      <c r="Q30" s="104">
        <v>30000000</v>
      </c>
      <c r="R30" s="105">
        <v>0</v>
      </c>
      <c r="S30" s="104">
        <v>0</v>
      </c>
      <c r="T30" s="105">
        <v>0</v>
      </c>
      <c r="U30" s="104">
        <v>0</v>
      </c>
      <c r="V30" s="105">
        <v>0</v>
      </c>
      <c r="W30" s="104">
        <v>0</v>
      </c>
      <c r="X30" s="103">
        <v>1</v>
      </c>
      <c r="Y30" s="80">
        <f t="shared" si="0"/>
        <v>30000000</v>
      </c>
      <c r="Z30" s="81"/>
      <c r="AA30" s="82" t="str">
        <f t="shared" si="6"/>
        <v xml:space="preserve"> </v>
      </c>
      <c r="AB30" s="106"/>
      <c r="AC30" s="84"/>
      <c r="AD30" s="85"/>
      <c r="AE30" s="86"/>
      <c r="AF30" s="87">
        <v>0</v>
      </c>
      <c r="AG30" s="74">
        <v>0</v>
      </c>
      <c r="AH30" s="74">
        <v>0</v>
      </c>
      <c r="AI30" s="84">
        <f t="shared" si="2"/>
        <v>0</v>
      </c>
      <c r="AJ30" s="74" t="s">
        <v>374</v>
      </c>
      <c r="AK30" s="89" t="s">
        <v>375</v>
      </c>
      <c r="AL30" s="90">
        <v>0</v>
      </c>
      <c r="AM30" s="91">
        <f t="shared" si="3"/>
        <v>0</v>
      </c>
      <c r="AN30" s="94">
        <v>0</v>
      </c>
      <c r="AO30" s="93">
        <f t="shared" si="4"/>
        <v>0</v>
      </c>
      <c r="AP30" s="94" t="s">
        <v>401</v>
      </c>
      <c r="AQ30" s="94" t="s">
        <v>402</v>
      </c>
      <c r="AR30" s="108" t="s">
        <v>188</v>
      </c>
      <c r="AS30" s="109">
        <v>0</v>
      </c>
      <c r="AT30" s="110">
        <v>0</v>
      </c>
      <c r="AU30" s="111">
        <v>0</v>
      </c>
      <c r="AV30" s="110" t="s">
        <v>403</v>
      </c>
      <c r="AW30" s="110" t="s">
        <v>404</v>
      </c>
      <c r="AX30" s="90">
        <v>0</v>
      </c>
      <c r="AY30" s="91">
        <f t="shared" si="5"/>
        <v>0</v>
      </c>
      <c r="AZ30" s="112">
        <v>0</v>
      </c>
      <c r="BA30" s="93">
        <f t="shared" ref="BA30:BA44" si="8">IF(P30=0," ",AZ30/P30)</f>
        <v>0</v>
      </c>
      <c r="BB30" s="94" t="s">
        <v>405</v>
      </c>
      <c r="BC30" s="94" t="s">
        <v>406</v>
      </c>
      <c r="BD30" s="100" t="s">
        <v>407</v>
      </c>
      <c r="BE30" s="75" t="s">
        <v>382</v>
      </c>
      <c r="BF30" s="75" t="s">
        <v>383</v>
      </c>
      <c r="BG30" s="75" t="s">
        <v>345</v>
      </c>
      <c r="BH30" s="75" t="s">
        <v>120</v>
      </c>
      <c r="BI30" s="75" t="s">
        <v>121</v>
      </c>
      <c r="BJ30" s="75" t="s">
        <v>384</v>
      </c>
      <c r="BK30" s="101" t="s">
        <v>385</v>
      </c>
      <c r="BL30" s="75">
        <v>3241000</v>
      </c>
      <c r="BM30" s="76" t="s">
        <v>386</v>
      </c>
    </row>
    <row r="31" spans="1:65" ht="46.9" customHeight="1" x14ac:dyDescent="0.2">
      <c r="A31" s="72"/>
      <c r="B31" s="73" t="s">
        <v>98</v>
      </c>
      <c r="C31" s="74" t="s">
        <v>264</v>
      </c>
      <c r="D31" s="74" t="s">
        <v>408</v>
      </c>
      <c r="E31" s="72"/>
      <c r="F31" s="75" t="s">
        <v>101</v>
      </c>
      <c r="G31" s="76" t="s">
        <v>102</v>
      </c>
      <c r="H31" s="77">
        <v>44197</v>
      </c>
      <c r="I31" s="77">
        <v>44926</v>
      </c>
      <c r="J31" s="75" t="s">
        <v>409</v>
      </c>
      <c r="K31" s="75" t="s">
        <v>410</v>
      </c>
      <c r="L31" s="76" t="s">
        <v>411</v>
      </c>
      <c r="M31" s="76" t="s">
        <v>27</v>
      </c>
      <c r="N31" s="105">
        <v>0</v>
      </c>
      <c r="O31" s="104">
        <v>0</v>
      </c>
      <c r="P31" s="105">
        <v>10</v>
      </c>
      <c r="Q31" s="79">
        <v>140000000</v>
      </c>
      <c r="R31" s="105">
        <v>10</v>
      </c>
      <c r="S31" s="79">
        <v>140000000</v>
      </c>
      <c r="T31" s="105">
        <v>0</v>
      </c>
      <c r="U31" s="104">
        <v>0</v>
      </c>
      <c r="V31" s="105">
        <v>0</v>
      </c>
      <c r="W31" s="104">
        <v>0</v>
      </c>
      <c r="X31" s="103">
        <v>20</v>
      </c>
      <c r="Y31" s="80">
        <f t="shared" si="0"/>
        <v>280000000</v>
      </c>
      <c r="Z31" s="81"/>
      <c r="AA31" s="82" t="str">
        <f t="shared" si="6"/>
        <v xml:space="preserve"> </v>
      </c>
      <c r="AB31" s="106"/>
      <c r="AC31" s="84"/>
      <c r="AD31" s="85"/>
      <c r="AE31" s="86"/>
      <c r="AF31" s="87">
        <v>0</v>
      </c>
      <c r="AG31" s="74">
        <v>0</v>
      </c>
      <c r="AH31" s="74">
        <v>0</v>
      </c>
      <c r="AI31" s="84">
        <f t="shared" si="2"/>
        <v>0</v>
      </c>
      <c r="AJ31" s="74" t="s">
        <v>412</v>
      </c>
      <c r="AK31" s="89" t="s">
        <v>413</v>
      </c>
      <c r="AL31" s="90">
        <v>0</v>
      </c>
      <c r="AM31" s="91">
        <f t="shared" si="3"/>
        <v>0</v>
      </c>
      <c r="AN31" s="94">
        <v>0</v>
      </c>
      <c r="AO31" s="93">
        <f t="shared" si="4"/>
        <v>0</v>
      </c>
      <c r="AP31" s="94" t="s">
        <v>414</v>
      </c>
      <c r="AQ31" s="94" t="s">
        <v>402</v>
      </c>
      <c r="AR31" s="108" t="s">
        <v>188</v>
      </c>
      <c r="AS31" s="109">
        <v>0</v>
      </c>
      <c r="AT31" s="110">
        <v>2</v>
      </c>
      <c r="AU31" s="111">
        <v>0.2</v>
      </c>
      <c r="AV31" s="110" t="s">
        <v>415</v>
      </c>
      <c r="AW31" s="110" t="s">
        <v>416</v>
      </c>
      <c r="AX31" s="90">
        <v>3066275</v>
      </c>
      <c r="AY31" s="91">
        <f t="shared" si="5"/>
        <v>2.1901964285714285E-2</v>
      </c>
      <c r="AZ31" s="112">
        <v>1</v>
      </c>
      <c r="BA31" s="93">
        <f t="shared" si="8"/>
        <v>0.1</v>
      </c>
      <c r="BB31" s="94" t="s">
        <v>417</v>
      </c>
      <c r="BC31" s="94" t="s">
        <v>418</v>
      </c>
      <c r="BD31" s="100" t="s">
        <v>419</v>
      </c>
      <c r="BE31" s="75" t="s">
        <v>382</v>
      </c>
      <c r="BF31" s="75" t="s">
        <v>420</v>
      </c>
      <c r="BG31" s="75" t="s">
        <v>345</v>
      </c>
      <c r="BH31" s="75" t="s">
        <v>120</v>
      </c>
      <c r="BI31" s="75" t="s">
        <v>121</v>
      </c>
      <c r="BJ31" s="75" t="s">
        <v>384</v>
      </c>
      <c r="BK31" s="101" t="s">
        <v>385</v>
      </c>
      <c r="BL31" s="75">
        <v>3241000</v>
      </c>
      <c r="BM31" s="76" t="s">
        <v>386</v>
      </c>
    </row>
    <row r="32" spans="1:65" ht="46.9" customHeight="1" x14ac:dyDescent="0.2">
      <c r="A32" s="72"/>
      <c r="B32" s="73" t="s">
        <v>98</v>
      </c>
      <c r="C32" s="74" t="s">
        <v>99</v>
      </c>
      <c r="D32" s="74" t="s">
        <v>421</v>
      </c>
      <c r="E32" s="72"/>
      <c r="F32" s="75" t="s">
        <v>101</v>
      </c>
      <c r="G32" s="76" t="s">
        <v>102</v>
      </c>
      <c r="H32" s="77">
        <v>44197</v>
      </c>
      <c r="I32" s="77">
        <v>45442</v>
      </c>
      <c r="J32" s="75" t="s">
        <v>422</v>
      </c>
      <c r="K32" s="75" t="s">
        <v>423</v>
      </c>
      <c r="L32" s="76" t="s">
        <v>314</v>
      </c>
      <c r="M32" s="76" t="s">
        <v>27</v>
      </c>
      <c r="N32" s="78">
        <v>0</v>
      </c>
      <c r="O32" s="104">
        <v>0</v>
      </c>
      <c r="P32" s="78">
        <v>1</v>
      </c>
      <c r="Q32" s="104">
        <v>3125000</v>
      </c>
      <c r="R32" s="78">
        <v>1</v>
      </c>
      <c r="S32" s="104">
        <v>3125000</v>
      </c>
      <c r="T32" s="78">
        <v>1</v>
      </c>
      <c r="U32" s="104">
        <v>3125000</v>
      </c>
      <c r="V32" s="78">
        <v>1</v>
      </c>
      <c r="W32" s="104">
        <v>3125000</v>
      </c>
      <c r="X32" s="78">
        <v>1</v>
      </c>
      <c r="Y32" s="80">
        <f t="shared" si="0"/>
        <v>12500000</v>
      </c>
      <c r="Z32" s="81"/>
      <c r="AA32" s="82" t="str">
        <f t="shared" si="6"/>
        <v xml:space="preserve"> </v>
      </c>
      <c r="AB32" s="106"/>
      <c r="AC32" s="84"/>
      <c r="AD32" s="85"/>
      <c r="AE32" s="86"/>
      <c r="AF32" s="87">
        <v>781250</v>
      </c>
      <c r="AG32" s="82">
        <f>IF(Q32=0," ",AF32/Q32)</f>
        <v>0.25</v>
      </c>
      <c r="AH32" s="88">
        <v>0.5</v>
      </c>
      <c r="AI32" s="84">
        <f t="shared" si="2"/>
        <v>0.5</v>
      </c>
      <c r="AJ32" s="102" t="s">
        <v>424</v>
      </c>
      <c r="AK32" s="89" t="s">
        <v>425</v>
      </c>
      <c r="AL32" s="90">
        <v>781250</v>
      </c>
      <c r="AM32" s="91">
        <f t="shared" si="3"/>
        <v>0.25</v>
      </c>
      <c r="AN32" s="92">
        <v>0.5</v>
      </c>
      <c r="AO32" s="93">
        <f t="shared" si="4"/>
        <v>0.5</v>
      </c>
      <c r="AP32" s="100" t="s">
        <v>426</v>
      </c>
      <c r="AQ32" s="100" t="s">
        <v>427</v>
      </c>
      <c r="AR32" s="108" t="s">
        <v>428</v>
      </c>
      <c r="AS32" s="109">
        <v>0.5</v>
      </c>
      <c r="AT32" s="111">
        <v>0.5</v>
      </c>
      <c r="AU32" s="111">
        <v>0.5</v>
      </c>
      <c r="AV32" s="110" t="s">
        <v>429</v>
      </c>
      <c r="AW32" s="110" t="s">
        <v>427</v>
      </c>
      <c r="AX32" s="90">
        <v>1650000</v>
      </c>
      <c r="AY32" s="91">
        <f t="shared" si="5"/>
        <v>0.52800000000000002</v>
      </c>
      <c r="AZ32" s="99">
        <v>1</v>
      </c>
      <c r="BA32" s="93">
        <f t="shared" si="8"/>
        <v>1</v>
      </c>
      <c r="BB32" s="100" t="s">
        <v>430</v>
      </c>
      <c r="BC32" s="94" t="s">
        <v>427</v>
      </c>
      <c r="BD32" s="100" t="s">
        <v>431</v>
      </c>
      <c r="BE32" s="75" t="s">
        <v>364</v>
      </c>
      <c r="BF32" s="75" t="s">
        <v>432</v>
      </c>
      <c r="BG32" s="75" t="s">
        <v>433</v>
      </c>
      <c r="BH32" s="75" t="s">
        <v>120</v>
      </c>
      <c r="BI32" s="75" t="s">
        <v>121</v>
      </c>
      <c r="BJ32" s="75" t="s">
        <v>434</v>
      </c>
      <c r="BK32" s="101" t="s">
        <v>435</v>
      </c>
      <c r="BL32" s="75">
        <v>3241000</v>
      </c>
      <c r="BM32" s="76" t="s">
        <v>436</v>
      </c>
    </row>
    <row r="33" spans="1:65" ht="46.9" customHeight="1" x14ac:dyDescent="0.2">
      <c r="A33" s="72"/>
      <c r="B33" s="73" t="s">
        <v>98</v>
      </c>
      <c r="C33" s="74" t="s">
        <v>301</v>
      </c>
      <c r="D33" s="74" t="s">
        <v>437</v>
      </c>
      <c r="E33" s="72"/>
      <c r="F33" s="75" t="s">
        <v>101</v>
      </c>
      <c r="G33" s="76" t="s">
        <v>102</v>
      </c>
      <c r="H33" s="77">
        <v>44197</v>
      </c>
      <c r="I33" s="77">
        <v>45442</v>
      </c>
      <c r="J33" s="75" t="s">
        <v>438</v>
      </c>
      <c r="K33" s="75" t="s">
        <v>439</v>
      </c>
      <c r="L33" s="76" t="s">
        <v>440</v>
      </c>
      <c r="M33" s="76" t="s">
        <v>27</v>
      </c>
      <c r="N33" s="105">
        <v>0</v>
      </c>
      <c r="O33" s="104">
        <v>0</v>
      </c>
      <c r="P33" s="105">
        <v>2</v>
      </c>
      <c r="Q33" s="104">
        <v>992916.66666666663</v>
      </c>
      <c r="R33" s="105">
        <v>2</v>
      </c>
      <c r="S33" s="104">
        <v>1042562.5</v>
      </c>
      <c r="T33" s="105">
        <v>2</v>
      </c>
      <c r="U33" s="104">
        <v>1094690.625</v>
      </c>
      <c r="V33" s="105">
        <v>2</v>
      </c>
      <c r="W33" s="104">
        <v>1149425.15625</v>
      </c>
      <c r="X33" s="103">
        <v>8</v>
      </c>
      <c r="Y33" s="80">
        <f t="shared" si="0"/>
        <v>4279594.947916666</v>
      </c>
      <c r="Z33" s="81"/>
      <c r="AA33" s="82"/>
      <c r="AB33" s="106"/>
      <c r="AC33" s="84"/>
      <c r="AD33" s="85"/>
      <c r="AE33" s="86"/>
      <c r="AF33" s="87">
        <v>396975</v>
      </c>
      <c r="AG33" s="82">
        <f>IF(Q33=0," ",AF33/Q33)</f>
        <v>0.3998069660092321</v>
      </c>
      <c r="AH33" s="74">
        <v>3</v>
      </c>
      <c r="AI33" s="84">
        <f t="shared" si="2"/>
        <v>1.5</v>
      </c>
      <c r="AJ33" s="102" t="s">
        <v>441</v>
      </c>
      <c r="AK33" s="89" t="s">
        <v>442</v>
      </c>
      <c r="AL33" s="90">
        <v>992437</v>
      </c>
      <c r="AM33" s="91">
        <f t="shared" si="3"/>
        <v>0.99951691145614774</v>
      </c>
      <c r="AN33" s="94">
        <v>7</v>
      </c>
      <c r="AO33" s="93">
        <f t="shared" si="4"/>
        <v>3.5</v>
      </c>
      <c r="AP33" s="100" t="s">
        <v>443</v>
      </c>
      <c r="AQ33" s="100" t="s">
        <v>277</v>
      </c>
      <c r="AR33" s="108" t="s">
        <v>444</v>
      </c>
      <c r="AS33" s="109">
        <v>1.22</v>
      </c>
      <c r="AT33" s="110">
        <v>9</v>
      </c>
      <c r="AU33" s="111">
        <v>4.5</v>
      </c>
      <c r="AV33" s="110" t="s">
        <v>445</v>
      </c>
      <c r="AW33" s="110" t="s">
        <v>446</v>
      </c>
      <c r="AX33" s="90">
        <v>1215000</v>
      </c>
      <c r="AY33" s="91">
        <f t="shared" si="5"/>
        <v>1.223667645824591</v>
      </c>
      <c r="AZ33" s="112">
        <v>9</v>
      </c>
      <c r="BA33" s="93">
        <f t="shared" si="8"/>
        <v>4.5</v>
      </c>
      <c r="BB33" s="100" t="s">
        <v>447</v>
      </c>
      <c r="BC33" s="94" t="s">
        <v>446</v>
      </c>
      <c r="BD33" s="100" t="s">
        <v>448</v>
      </c>
      <c r="BE33" s="75" t="s">
        <v>364</v>
      </c>
      <c r="BF33" s="75" t="s">
        <v>432</v>
      </c>
      <c r="BG33" s="75" t="s">
        <v>433</v>
      </c>
      <c r="BH33" s="75" t="s">
        <v>120</v>
      </c>
      <c r="BI33" s="75" t="s">
        <v>121</v>
      </c>
      <c r="BJ33" s="75" t="s">
        <v>434</v>
      </c>
      <c r="BK33" s="101" t="s">
        <v>435</v>
      </c>
      <c r="BL33" s="75">
        <v>3241000</v>
      </c>
      <c r="BM33" s="76" t="s">
        <v>436</v>
      </c>
    </row>
    <row r="34" spans="1:65" ht="46.9" customHeight="1" x14ac:dyDescent="0.2">
      <c r="A34" s="72"/>
      <c r="B34" s="73" t="s">
        <v>98</v>
      </c>
      <c r="C34" s="74" t="s">
        <v>99</v>
      </c>
      <c r="D34" s="74" t="s">
        <v>449</v>
      </c>
      <c r="E34" s="72"/>
      <c r="F34" s="75" t="s">
        <v>101</v>
      </c>
      <c r="G34" s="76" t="s">
        <v>102</v>
      </c>
      <c r="H34" s="77">
        <v>44197</v>
      </c>
      <c r="I34" s="77">
        <v>45442</v>
      </c>
      <c r="J34" s="75" t="s">
        <v>450</v>
      </c>
      <c r="K34" s="75" t="s">
        <v>451</v>
      </c>
      <c r="L34" s="76" t="s">
        <v>452</v>
      </c>
      <c r="M34" s="76" t="s">
        <v>27</v>
      </c>
      <c r="N34" s="105">
        <v>0</v>
      </c>
      <c r="O34" s="104">
        <v>0</v>
      </c>
      <c r="P34" s="105">
        <v>1</v>
      </c>
      <c r="Q34" s="104">
        <v>16129610</v>
      </c>
      <c r="R34" s="105">
        <v>1</v>
      </c>
      <c r="S34" s="104">
        <v>16936090.5</v>
      </c>
      <c r="T34" s="105">
        <v>1</v>
      </c>
      <c r="U34" s="104">
        <v>17782895.024999999</v>
      </c>
      <c r="V34" s="105">
        <v>1</v>
      </c>
      <c r="W34" s="104">
        <v>18672039.776249997</v>
      </c>
      <c r="X34" s="103">
        <v>4</v>
      </c>
      <c r="Y34" s="80">
        <f t="shared" si="0"/>
        <v>69520635.301249996</v>
      </c>
      <c r="Z34" s="81"/>
      <c r="AA34" s="82"/>
      <c r="AB34" s="106"/>
      <c r="AC34" s="84"/>
      <c r="AD34" s="85"/>
      <c r="AE34" s="86"/>
      <c r="AF34" s="87">
        <v>8709630</v>
      </c>
      <c r="AG34" s="82">
        <f>IF(Q34=0," ",AF34/Q34)</f>
        <v>0.53997771799814132</v>
      </c>
      <c r="AH34" s="74">
        <v>1</v>
      </c>
      <c r="AI34" s="84">
        <f t="shared" si="2"/>
        <v>1</v>
      </c>
      <c r="AJ34" s="74" t="s">
        <v>453</v>
      </c>
      <c r="AK34" s="89" t="s">
        <v>454</v>
      </c>
      <c r="AL34" s="90">
        <v>54871238</v>
      </c>
      <c r="AM34" s="91">
        <f t="shared" si="3"/>
        <v>3.4018949001246774</v>
      </c>
      <c r="AN34" s="94">
        <v>1</v>
      </c>
      <c r="AO34" s="93">
        <f t="shared" si="4"/>
        <v>1</v>
      </c>
      <c r="AP34" s="94" t="s">
        <v>455</v>
      </c>
      <c r="AQ34" s="94" t="s">
        <v>456</v>
      </c>
      <c r="AR34" s="108" t="s">
        <v>457</v>
      </c>
      <c r="AS34" s="109">
        <v>7.02</v>
      </c>
      <c r="AT34" s="110">
        <v>1</v>
      </c>
      <c r="AU34" s="111">
        <v>1</v>
      </c>
      <c r="AV34" s="110" t="s">
        <v>458</v>
      </c>
      <c r="AW34" s="110" t="s">
        <v>459</v>
      </c>
      <c r="AX34" s="90">
        <v>250000000</v>
      </c>
      <c r="AY34" s="571">
        <f>+AX34/Q34</f>
        <v>15.49944480988691</v>
      </c>
      <c r="AZ34" s="112">
        <v>1</v>
      </c>
      <c r="BA34" s="93">
        <f t="shared" si="8"/>
        <v>1</v>
      </c>
      <c r="BB34" s="94" t="s">
        <v>460</v>
      </c>
      <c r="BC34" s="94" t="s">
        <v>461</v>
      </c>
      <c r="BD34" s="100" t="s">
        <v>462</v>
      </c>
      <c r="BE34" s="75" t="s">
        <v>364</v>
      </c>
      <c r="BF34" s="75" t="s">
        <v>432</v>
      </c>
      <c r="BG34" s="75" t="s">
        <v>433</v>
      </c>
      <c r="BH34" s="75" t="s">
        <v>120</v>
      </c>
      <c r="BI34" s="75" t="s">
        <v>121</v>
      </c>
      <c r="BJ34" s="75" t="s">
        <v>434</v>
      </c>
      <c r="BK34" s="101" t="s">
        <v>435</v>
      </c>
      <c r="BL34" s="75">
        <v>3241000</v>
      </c>
      <c r="BM34" s="76" t="s">
        <v>436</v>
      </c>
    </row>
    <row r="35" spans="1:65" s="498" customFormat="1" ht="46.9" customHeight="1" x14ac:dyDescent="0.2">
      <c r="A35" s="572"/>
      <c r="B35" s="573" t="s">
        <v>98</v>
      </c>
      <c r="C35" s="574" t="s">
        <v>99</v>
      </c>
      <c r="D35" s="574" t="s">
        <v>463</v>
      </c>
      <c r="E35" s="572"/>
      <c r="F35" s="575" t="s">
        <v>101</v>
      </c>
      <c r="G35" s="576" t="s">
        <v>102</v>
      </c>
      <c r="H35" s="577">
        <v>44197</v>
      </c>
      <c r="I35" s="577">
        <v>45290</v>
      </c>
      <c r="J35" s="575" t="s">
        <v>464</v>
      </c>
      <c r="K35" s="575" t="s">
        <v>465</v>
      </c>
      <c r="L35" s="576" t="s">
        <v>314</v>
      </c>
      <c r="M35" s="576" t="s">
        <v>27</v>
      </c>
      <c r="N35" s="578">
        <v>0</v>
      </c>
      <c r="O35" s="147">
        <v>0</v>
      </c>
      <c r="P35" s="578">
        <v>1</v>
      </c>
      <c r="Q35" s="147">
        <v>8333333</v>
      </c>
      <c r="R35" s="578">
        <v>0</v>
      </c>
      <c r="S35" s="147">
        <v>0</v>
      </c>
      <c r="T35" s="578">
        <v>1</v>
      </c>
      <c r="U35" s="147">
        <v>8333333</v>
      </c>
      <c r="V35" s="578">
        <v>0</v>
      </c>
      <c r="W35" s="147">
        <v>0</v>
      </c>
      <c r="X35" s="579">
        <v>2</v>
      </c>
      <c r="Y35" s="194">
        <f t="shared" si="0"/>
        <v>16666666</v>
      </c>
      <c r="Z35" s="580"/>
      <c r="AA35" s="91"/>
      <c r="AB35" s="581"/>
      <c r="AC35" s="93"/>
      <c r="AD35" s="582"/>
      <c r="AE35" s="583"/>
      <c r="AF35" s="584">
        <v>4166667</v>
      </c>
      <c r="AG35" s="91">
        <f>IF(Q35=0," ",AF35/Q35)</f>
        <v>0.50000006000000241</v>
      </c>
      <c r="AH35" s="585">
        <v>0</v>
      </c>
      <c r="AI35" s="93">
        <f t="shared" si="2"/>
        <v>0</v>
      </c>
      <c r="AJ35" s="586" t="s">
        <v>466</v>
      </c>
      <c r="AK35" s="587" t="s">
        <v>425</v>
      </c>
      <c r="AL35" s="588">
        <v>4166667</v>
      </c>
      <c r="AM35" s="91">
        <f t="shared" si="3"/>
        <v>0.50000006000000241</v>
      </c>
      <c r="AN35" s="574">
        <v>0</v>
      </c>
      <c r="AO35" s="93">
        <f t="shared" si="4"/>
        <v>0</v>
      </c>
      <c r="AP35" s="515" t="s">
        <v>467</v>
      </c>
      <c r="AQ35" s="515" t="s">
        <v>427</v>
      </c>
      <c r="AR35" s="589" t="s">
        <v>468</v>
      </c>
      <c r="AS35" s="590">
        <v>0.5</v>
      </c>
      <c r="AT35" s="591">
        <v>0</v>
      </c>
      <c r="AU35" s="592">
        <v>0</v>
      </c>
      <c r="AV35" s="591" t="s">
        <v>469</v>
      </c>
      <c r="AW35" s="591" t="s">
        <v>427</v>
      </c>
      <c r="AX35" s="588">
        <v>4500000</v>
      </c>
      <c r="AY35" s="91">
        <f>IF(Q35=0," ",AX35/Q35)</f>
        <v>0.54000002160000082</v>
      </c>
      <c r="AZ35" s="578">
        <v>0</v>
      </c>
      <c r="BA35" s="93">
        <f t="shared" si="8"/>
        <v>0</v>
      </c>
      <c r="BB35" s="515" t="s">
        <v>470</v>
      </c>
      <c r="BC35" s="515" t="s">
        <v>471</v>
      </c>
      <c r="BD35" s="515" t="s">
        <v>472</v>
      </c>
      <c r="BE35" s="575" t="s">
        <v>364</v>
      </c>
      <c r="BF35" s="575" t="s">
        <v>432</v>
      </c>
      <c r="BG35" s="575" t="s">
        <v>433</v>
      </c>
      <c r="BH35" s="575" t="s">
        <v>120</v>
      </c>
      <c r="BI35" s="575" t="s">
        <v>121</v>
      </c>
      <c r="BJ35" s="575" t="s">
        <v>434</v>
      </c>
      <c r="BK35" s="593" t="s">
        <v>435</v>
      </c>
      <c r="BL35" s="575">
        <v>3241000</v>
      </c>
      <c r="BM35" s="576" t="s">
        <v>436</v>
      </c>
    </row>
    <row r="36" spans="1:65" s="498" customFormat="1" ht="46.9" customHeight="1" x14ac:dyDescent="0.2">
      <c r="A36" s="516"/>
      <c r="B36" s="515" t="s">
        <v>98</v>
      </c>
      <c r="C36" s="595" t="s">
        <v>180</v>
      </c>
      <c r="D36" s="515" t="s">
        <v>473</v>
      </c>
      <c r="E36" s="515"/>
      <c r="F36" s="551" t="s">
        <v>474</v>
      </c>
      <c r="G36" s="596" t="s">
        <v>475</v>
      </c>
      <c r="H36" s="597">
        <v>44197</v>
      </c>
      <c r="I36" s="597">
        <v>45076</v>
      </c>
      <c r="J36" s="515" t="s">
        <v>476</v>
      </c>
      <c r="K36" s="515" t="s">
        <v>477</v>
      </c>
      <c r="L36" s="515" t="s">
        <v>478</v>
      </c>
      <c r="M36" s="515" t="s">
        <v>27</v>
      </c>
      <c r="N36" s="515"/>
      <c r="O36" s="144"/>
      <c r="P36" s="515">
        <v>2</v>
      </c>
      <c r="Q36" s="153">
        <v>41525151</v>
      </c>
      <c r="R36" s="515">
        <v>3</v>
      </c>
      <c r="S36" s="153">
        <v>43438083</v>
      </c>
      <c r="T36" s="515">
        <v>1</v>
      </c>
      <c r="U36" s="153">
        <v>43289212</v>
      </c>
      <c r="V36" s="598"/>
      <c r="W36" s="153"/>
      <c r="X36" s="598"/>
      <c r="Y36" s="147">
        <v>128252446</v>
      </c>
      <c r="Z36" s="132"/>
      <c r="AA36" s="91"/>
      <c r="AB36" s="91"/>
      <c r="AC36" s="91"/>
      <c r="AD36" s="91"/>
      <c r="AE36" s="91"/>
      <c r="AF36" s="153">
        <v>0</v>
      </c>
      <c r="AG36" s="91">
        <v>0</v>
      </c>
      <c r="AH36" s="515">
        <v>0</v>
      </c>
      <c r="AI36" s="93">
        <v>0</v>
      </c>
      <c r="AJ36" s="515" t="s">
        <v>479</v>
      </c>
      <c r="AK36" s="516"/>
      <c r="AL36" s="514">
        <v>5282000</v>
      </c>
      <c r="AM36" s="149">
        <v>0.12720001909204376</v>
      </c>
      <c r="AN36" s="515">
        <v>0</v>
      </c>
      <c r="AO36" s="150">
        <v>0</v>
      </c>
      <c r="AP36" s="515" t="s">
        <v>480</v>
      </c>
      <c r="AQ36" s="515" t="s">
        <v>481</v>
      </c>
      <c r="AR36" s="144"/>
      <c r="AS36" s="91">
        <f t="shared" ref="AS36:AS48" si="9">IF(Q36=0," ",AR36/Q36)</f>
        <v>0</v>
      </c>
      <c r="AT36" s="515"/>
      <c r="AU36" s="93">
        <f t="shared" ref="AU36:AU48" si="10">IF(P36=0," ",AT36/P36)</f>
        <v>0</v>
      </c>
      <c r="AV36" s="515"/>
      <c r="AW36" s="516"/>
      <c r="AX36" s="457">
        <v>60226142</v>
      </c>
      <c r="AY36" s="443">
        <v>1</v>
      </c>
      <c r="AZ36" s="449">
        <v>1</v>
      </c>
      <c r="BA36" s="444">
        <f t="shared" si="8"/>
        <v>0.5</v>
      </c>
      <c r="BB36" s="449" t="s">
        <v>2004</v>
      </c>
      <c r="BC36" s="449" t="s">
        <v>511</v>
      </c>
      <c r="BD36" s="463" t="s">
        <v>2005</v>
      </c>
      <c r="BE36" s="515" t="s">
        <v>482</v>
      </c>
      <c r="BF36" s="515">
        <v>41</v>
      </c>
      <c r="BG36" s="532" t="s">
        <v>483</v>
      </c>
      <c r="BH36" s="599" t="s">
        <v>484</v>
      </c>
      <c r="BI36" s="599" t="s">
        <v>485</v>
      </c>
      <c r="BJ36" s="515" t="s">
        <v>486</v>
      </c>
      <c r="BK36" s="600" t="s">
        <v>487</v>
      </c>
      <c r="BL36" s="551" t="s">
        <v>488</v>
      </c>
      <c r="BM36" s="142" t="s">
        <v>489</v>
      </c>
    </row>
    <row r="37" spans="1:65" ht="80.25" customHeight="1" x14ac:dyDescent="0.2">
      <c r="A37" s="123"/>
      <c r="B37" s="100" t="s">
        <v>98</v>
      </c>
      <c r="C37" s="124" t="s">
        <v>180</v>
      </c>
      <c r="D37" s="515" t="s">
        <v>490</v>
      </c>
      <c r="E37" s="100"/>
      <c r="F37" s="125" t="s">
        <v>474</v>
      </c>
      <c r="G37" s="126" t="s">
        <v>475</v>
      </c>
      <c r="H37" s="127">
        <v>44197</v>
      </c>
      <c r="I37" s="127">
        <v>45641</v>
      </c>
      <c r="J37" s="100" t="s">
        <v>491</v>
      </c>
      <c r="K37" s="100" t="s">
        <v>492</v>
      </c>
      <c r="L37" s="100">
        <v>11</v>
      </c>
      <c r="M37" s="100" t="s">
        <v>29</v>
      </c>
      <c r="N37" s="100"/>
      <c r="O37" s="128"/>
      <c r="P37" s="100">
        <v>11</v>
      </c>
      <c r="Q37" s="129">
        <v>3240734009</v>
      </c>
      <c r="R37" s="100">
        <v>11</v>
      </c>
      <c r="S37" s="129">
        <v>3355179965</v>
      </c>
      <c r="T37" s="100">
        <v>11</v>
      </c>
      <c r="U37" s="129">
        <v>3509742481</v>
      </c>
      <c r="V37" s="130">
        <v>11</v>
      </c>
      <c r="W37" s="129">
        <v>3497713902</v>
      </c>
      <c r="X37" s="130">
        <v>11</v>
      </c>
      <c r="Y37" s="131">
        <v>13603370357</v>
      </c>
      <c r="Z37" s="132"/>
      <c r="AA37" s="91"/>
      <c r="AB37" s="91"/>
      <c r="AC37" s="91"/>
      <c r="AD37" s="91"/>
      <c r="AE37" s="91"/>
      <c r="AF37" s="128">
        <v>270061167</v>
      </c>
      <c r="AG37" s="91">
        <f t="shared" ref="AG37:AG44" si="11">IF(Q37=0," ",AF37/Q37)</f>
        <v>8.3333333204761634E-2</v>
      </c>
      <c r="AH37" s="100">
        <v>11</v>
      </c>
      <c r="AI37" s="93">
        <f t="shared" ref="AI37:AI44" si="12">IF(P37=0," ",AH37/P37)</f>
        <v>1</v>
      </c>
      <c r="AJ37" s="100" t="s">
        <v>493</v>
      </c>
      <c r="AK37" s="123"/>
      <c r="AL37" s="133">
        <f>294612182*2</f>
        <v>589224364</v>
      </c>
      <c r="AM37" s="134">
        <f>IF(Q37=0," ",AL37/Q37)</f>
        <v>0.18181818142545372</v>
      </c>
      <c r="AN37" s="102">
        <v>11</v>
      </c>
      <c r="AO37" s="135">
        <f>IF(P37=0," ",AN37/P37)</f>
        <v>1</v>
      </c>
      <c r="AP37" s="102" t="s">
        <v>494</v>
      </c>
      <c r="AQ37" s="102" t="s">
        <v>495</v>
      </c>
      <c r="AR37" s="128"/>
      <c r="AS37" s="91">
        <f t="shared" si="9"/>
        <v>0</v>
      </c>
      <c r="AT37" s="100"/>
      <c r="AU37" s="93">
        <f t="shared" si="10"/>
        <v>0</v>
      </c>
      <c r="AV37" s="100"/>
      <c r="AW37" s="123"/>
      <c r="AX37" s="442">
        <v>3240734009</v>
      </c>
      <c r="AY37" s="443">
        <f t="shared" ref="AY37:AY43" si="13">IF(Q37=0," ",AX37/Q37)</f>
        <v>1</v>
      </c>
      <c r="AZ37" s="35">
        <v>11</v>
      </c>
      <c r="BA37" s="444">
        <f t="shared" si="8"/>
        <v>1</v>
      </c>
      <c r="BB37" s="35" t="s">
        <v>2006</v>
      </c>
      <c r="BC37" s="35" t="s">
        <v>496</v>
      </c>
      <c r="BD37" s="445" t="s">
        <v>2007</v>
      </c>
      <c r="BE37" s="100" t="s">
        <v>482</v>
      </c>
      <c r="BF37" s="100">
        <v>41</v>
      </c>
      <c r="BG37" s="138" t="s">
        <v>483</v>
      </c>
      <c r="BH37" s="139" t="s">
        <v>484</v>
      </c>
      <c r="BI37" s="139" t="s">
        <v>485</v>
      </c>
      <c r="BJ37" s="100" t="s">
        <v>486</v>
      </c>
      <c r="BK37" s="140" t="s">
        <v>487</v>
      </c>
      <c r="BL37" s="141" t="s">
        <v>488</v>
      </c>
      <c r="BM37" s="142" t="s">
        <v>489</v>
      </c>
    </row>
    <row r="38" spans="1:65" ht="86.25" customHeight="1" x14ac:dyDescent="0.2">
      <c r="A38" s="123"/>
      <c r="B38" s="100" t="s">
        <v>98</v>
      </c>
      <c r="C38" s="100" t="s">
        <v>180</v>
      </c>
      <c r="D38" s="100" t="s">
        <v>497</v>
      </c>
      <c r="E38" s="100"/>
      <c r="F38" s="141" t="s">
        <v>474</v>
      </c>
      <c r="G38" s="126" t="s">
        <v>475</v>
      </c>
      <c r="H38" s="127">
        <v>44562</v>
      </c>
      <c r="I38" s="127">
        <v>45641</v>
      </c>
      <c r="J38" s="143" t="s">
        <v>498</v>
      </c>
      <c r="K38" s="143" t="s">
        <v>499</v>
      </c>
      <c r="L38" s="100" t="s">
        <v>478</v>
      </c>
      <c r="M38" s="100" t="s">
        <v>29</v>
      </c>
      <c r="N38" s="100"/>
      <c r="O38" s="144"/>
      <c r="P38" s="100"/>
      <c r="Q38" s="144"/>
      <c r="R38" s="100">
        <v>1</v>
      </c>
      <c r="S38" s="145">
        <v>504442400</v>
      </c>
      <c r="T38" s="100">
        <v>1</v>
      </c>
      <c r="U38" s="145">
        <v>519580600</v>
      </c>
      <c r="V38" s="146">
        <v>1</v>
      </c>
      <c r="W38" s="145">
        <v>535165400</v>
      </c>
      <c r="X38" s="146">
        <v>1</v>
      </c>
      <c r="Y38" s="147">
        <v>1559188400</v>
      </c>
      <c r="Z38" s="132"/>
      <c r="AA38" s="91"/>
      <c r="AB38" s="91"/>
      <c r="AC38" s="91"/>
      <c r="AD38" s="91"/>
      <c r="AE38" s="91"/>
      <c r="AF38" s="144"/>
      <c r="AG38" s="91" t="str">
        <f t="shared" si="11"/>
        <v xml:space="preserve"> </v>
      </c>
      <c r="AH38" s="100"/>
      <c r="AI38" s="93" t="str">
        <f t="shared" si="12"/>
        <v xml:space="preserve"> </v>
      </c>
      <c r="AJ38" s="100" t="s">
        <v>500</v>
      </c>
      <c r="AK38" s="123"/>
      <c r="AL38" s="148">
        <v>0</v>
      </c>
      <c r="AM38" s="149">
        <v>0</v>
      </c>
      <c r="AN38" s="100">
        <v>0</v>
      </c>
      <c r="AO38" s="150">
        <v>0</v>
      </c>
      <c r="AP38" s="100" t="s">
        <v>501</v>
      </c>
      <c r="AQ38" s="100" t="s">
        <v>502</v>
      </c>
      <c r="AR38" s="144"/>
      <c r="AS38" s="91" t="str">
        <f t="shared" si="9"/>
        <v xml:space="preserve"> </v>
      </c>
      <c r="AT38" s="100"/>
      <c r="AU38" s="93" t="str">
        <f t="shared" si="10"/>
        <v xml:space="preserve"> </v>
      </c>
      <c r="AV38" s="100"/>
      <c r="AW38" s="123"/>
      <c r="AX38" s="442"/>
      <c r="AY38" s="443" t="str">
        <f t="shared" si="13"/>
        <v xml:space="preserve"> </v>
      </c>
      <c r="AZ38" s="35"/>
      <c r="BA38" s="444" t="str">
        <f t="shared" si="8"/>
        <v xml:space="preserve"> </v>
      </c>
      <c r="BB38" s="35" t="s">
        <v>502</v>
      </c>
      <c r="BC38" s="35" t="s">
        <v>503</v>
      </c>
      <c r="BD38" s="445" t="s">
        <v>503</v>
      </c>
      <c r="BE38" s="100" t="s">
        <v>482</v>
      </c>
      <c r="BF38" s="100">
        <v>41</v>
      </c>
      <c r="BG38" s="138" t="s">
        <v>483</v>
      </c>
      <c r="BH38" s="139" t="s">
        <v>484</v>
      </c>
      <c r="BI38" s="139" t="s">
        <v>485</v>
      </c>
      <c r="BJ38" s="100" t="s">
        <v>486</v>
      </c>
      <c r="BK38" s="140" t="s">
        <v>487</v>
      </c>
      <c r="BL38" s="141" t="s">
        <v>488</v>
      </c>
      <c r="BM38" s="142" t="s">
        <v>489</v>
      </c>
    </row>
    <row r="39" spans="1:65" ht="108.75" customHeight="1" x14ac:dyDescent="0.2">
      <c r="A39" s="123"/>
      <c r="B39" s="100" t="s">
        <v>98</v>
      </c>
      <c r="C39" s="100" t="s">
        <v>180</v>
      </c>
      <c r="D39" s="100" t="s">
        <v>504</v>
      </c>
      <c r="E39" s="100"/>
      <c r="F39" s="141" t="s">
        <v>474</v>
      </c>
      <c r="G39" s="126" t="s">
        <v>475</v>
      </c>
      <c r="H39" s="127">
        <v>44197</v>
      </c>
      <c r="I39" s="127">
        <v>45442</v>
      </c>
      <c r="J39" s="100" t="s">
        <v>505</v>
      </c>
      <c r="K39" s="100" t="s">
        <v>506</v>
      </c>
      <c r="L39" s="100" t="s">
        <v>478</v>
      </c>
      <c r="M39" s="100" t="s">
        <v>27</v>
      </c>
      <c r="N39" s="100"/>
      <c r="O39" s="144"/>
      <c r="P39" s="152">
        <v>0.8</v>
      </c>
      <c r="Q39" s="153">
        <v>0</v>
      </c>
      <c r="R39" s="152">
        <v>0.8</v>
      </c>
      <c r="S39" s="153">
        <v>0</v>
      </c>
      <c r="T39" s="152">
        <v>1</v>
      </c>
      <c r="U39" s="153">
        <v>0</v>
      </c>
      <c r="V39" s="152">
        <v>1</v>
      </c>
      <c r="W39" s="153">
        <v>0</v>
      </c>
      <c r="X39" s="152">
        <v>1</v>
      </c>
      <c r="Y39" s="147">
        <v>0</v>
      </c>
      <c r="Z39" s="132"/>
      <c r="AA39" s="91"/>
      <c r="AB39" s="91"/>
      <c r="AC39" s="91"/>
      <c r="AD39" s="91"/>
      <c r="AE39" s="91"/>
      <c r="AF39" s="144">
        <v>0.38</v>
      </c>
      <c r="AG39" s="91">
        <v>0</v>
      </c>
      <c r="AH39" s="152">
        <v>0.38</v>
      </c>
      <c r="AI39" s="93">
        <f t="shared" si="12"/>
        <v>0.47499999999999998</v>
      </c>
      <c r="AJ39" s="100" t="s">
        <v>507</v>
      </c>
      <c r="AK39" s="123"/>
      <c r="AL39" s="154"/>
      <c r="AM39" s="149">
        <v>0</v>
      </c>
      <c r="AN39" s="152">
        <v>0.75</v>
      </c>
      <c r="AO39" s="150">
        <f t="shared" ref="AO39:AO44" si="14">IF(P39=0," ",AN39/P39)</f>
        <v>0.9375</v>
      </c>
      <c r="AP39" s="100" t="s">
        <v>508</v>
      </c>
      <c r="AQ39" s="100" t="s">
        <v>509</v>
      </c>
      <c r="AR39" s="144"/>
      <c r="AS39" s="91" t="str">
        <f t="shared" si="9"/>
        <v xml:space="preserve"> </v>
      </c>
      <c r="AT39" s="100"/>
      <c r="AU39" s="93">
        <f t="shared" si="10"/>
        <v>0</v>
      </c>
      <c r="AV39" s="100"/>
      <c r="AW39" s="151"/>
      <c r="AX39" s="442"/>
      <c r="AY39" s="443" t="str">
        <f t="shared" si="13"/>
        <v xml:space="preserve"> </v>
      </c>
      <c r="AZ39" s="446">
        <v>0.8</v>
      </c>
      <c r="BA39" s="444">
        <f t="shared" si="8"/>
        <v>1</v>
      </c>
      <c r="BB39" s="35" t="s">
        <v>510</v>
      </c>
      <c r="BC39" s="35" t="s">
        <v>511</v>
      </c>
      <c r="BD39" s="445" t="s">
        <v>2008</v>
      </c>
      <c r="BE39" s="100" t="s">
        <v>482</v>
      </c>
      <c r="BF39" s="100">
        <v>41</v>
      </c>
      <c r="BG39" s="138" t="s">
        <v>483</v>
      </c>
      <c r="BH39" s="139" t="s">
        <v>484</v>
      </c>
      <c r="BI39" s="139" t="s">
        <v>485</v>
      </c>
      <c r="BJ39" s="100" t="s">
        <v>486</v>
      </c>
      <c r="BK39" s="140" t="s">
        <v>487</v>
      </c>
      <c r="BL39" s="141" t="s">
        <v>488</v>
      </c>
      <c r="BM39" s="142" t="s">
        <v>489</v>
      </c>
    </row>
    <row r="40" spans="1:65" ht="119.25" customHeight="1" x14ac:dyDescent="0.2">
      <c r="A40" s="123"/>
      <c r="B40" s="100" t="s">
        <v>98</v>
      </c>
      <c r="C40" s="100" t="s">
        <v>180</v>
      </c>
      <c r="D40" s="100" t="s">
        <v>512</v>
      </c>
      <c r="E40" s="100"/>
      <c r="F40" s="141" t="s">
        <v>474</v>
      </c>
      <c r="G40" s="126" t="s">
        <v>475</v>
      </c>
      <c r="H40" s="127">
        <v>44197</v>
      </c>
      <c r="I40" s="127">
        <v>45442</v>
      </c>
      <c r="J40" s="100" t="s">
        <v>513</v>
      </c>
      <c r="K40" s="100" t="s">
        <v>514</v>
      </c>
      <c r="L40" s="100" t="s">
        <v>478</v>
      </c>
      <c r="M40" s="100" t="s">
        <v>27</v>
      </c>
      <c r="N40" s="100"/>
      <c r="O40" s="144"/>
      <c r="P40" s="100">
        <v>33</v>
      </c>
      <c r="Q40" s="153">
        <v>477131900</v>
      </c>
      <c r="R40" s="100">
        <v>33</v>
      </c>
      <c r="S40" s="153">
        <v>493981705</v>
      </c>
      <c r="T40" s="100">
        <v>33</v>
      </c>
      <c r="U40" s="153">
        <v>516737900</v>
      </c>
      <c r="V40" s="130">
        <v>33</v>
      </c>
      <c r="W40" s="153">
        <v>514966935</v>
      </c>
      <c r="X40" s="130">
        <v>33</v>
      </c>
      <c r="Y40" s="147">
        <f>O40+Q40+S40+U40+W40</f>
        <v>2002818440</v>
      </c>
      <c r="Z40" s="132"/>
      <c r="AA40" s="91"/>
      <c r="AB40" s="91"/>
      <c r="AC40" s="91"/>
      <c r="AD40" s="91"/>
      <c r="AE40" s="91"/>
      <c r="AF40" s="144">
        <v>43000000</v>
      </c>
      <c r="AG40" s="91">
        <f t="shared" si="11"/>
        <v>9.0121830043222842E-2</v>
      </c>
      <c r="AH40" s="100">
        <v>10</v>
      </c>
      <c r="AI40" s="93">
        <f t="shared" si="12"/>
        <v>0.30303030303030304</v>
      </c>
      <c r="AJ40" s="100" t="s">
        <v>515</v>
      </c>
      <c r="AK40" s="123"/>
      <c r="AL40" s="148">
        <f>43824000+AF40</f>
        <v>86824000</v>
      </c>
      <c r="AM40" s="149">
        <f t="shared" ref="AM40:AM48" si="15">IF(Q40=0," ",AL40/Q40)</f>
        <v>0.18197064585285536</v>
      </c>
      <c r="AN40" s="100">
        <v>33</v>
      </c>
      <c r="AO40" s="150">
        <f t="shared" si="14"/>
        <v>1</v>
      </c>
      <c r="AP40" s="100" t="s">
        <v>516</v>
      </c>
      <c r="AQ40" s="100" t="s">
        <v>517</v>
      </c>
      <c r="AR40" s="144"/>
      <c r="AS40" s="91">
        <f t="shared" si="9"/>
        <v>0</v>
      </c>
      <c r="AT40" s="100"/>
      <c r="AU40" s="93">
        <f t="shared" si="10"/>
        <v>0</v>
      </c>
      <c r="AV40" s="100"/>
      <c r="AW40" s="123"/>
      <c r="AX40" s="442">
        <v>447416000</v>
      </c>
      <c r="AY40" s="443">
        <f t="shared" si="13"/>
        <v>0.93771973745624637</v>
      </c>
      <c r="AZ40" s="35">
        <v>33</v>
      </c>
      <c r="BA40" s="444">
        <f t="shared" si="8"/>
        <v>1</v>
      </c>
      <c r="BB40" s="35" t="s">
        <v>518</v>
      </c>
      <c r="BC40" s="35" t="s">
        <v>519</v>
      </c>
      <c r="BD40" s="445" t="s">
        <v>2009</v>
      </c>
      <c r="BE40" s="100" t="s">
        <v>482</v>
      </c>
      <c r="BF40" s="100">
        <v>41</v>
      </c>
      <c r="BG40" s="138" t="s">
        <v>483</v>
      </c>
      <c r="BH40" s="139" t="s">
        <v>484</v>
      </c>
      <c r="BI40" s="139" t="s">
        <v>485</v>
      </c>
      <c r="BJ40" s="100" t="s">
        <v>486</v>
      </c>
      <c r="BK40" s="140" t="s">
        <v>487</v>
      </c>
      <c r="BL40" s="141" t="s">
        <v>488</v>
      </c>
      <c r="BM40" s="142" t="s">
        <v>489</v>
      </c>
    </row>
    <row r="41" spans="1:65" ht="105" customHeight="1" x14ac:dyDescent="0.2">
      <c r="A41" s="123"/>
      <c r="B41" s="100" t="s">
        <v>98</v>
      </c>
      <c r="C41" s="100" t="s">
        <v>180</v>
      </c>
      <c r="D41" s="100" t="s">
        <v>520</v>
      </c>
      <c r="E41" s="100"/>
      <c r="F41" s="141" t="s">
        <v>474</v>
      </c>
      <c r="G41" s="126" t="s">
        <v>475</v>
      </c>
      <c r="H41" s="127">
        <v>44131</v>
      </c>
      <c r="I41" s="127">
        <v>44196</v>
      </c>
      <c r="J41" s="100" t="s">
        <v>521</v>
      </c>
      <c r="K41" s="100" t="s">
        <v>522</v>
      </c>
      <c r="L41" s="100" t="s">
        <v>478</v>
      </c>
      <c r="M41" s="100" t="s">
        <v>27</v>
      </c>
      <c r="N41" s="100">
        <v>1</v>
      </c>
      <c r="O41" s="153">
        <v>349800000</v>
      </c>
      <c r="P41" s="100"/>
      <c r="Q41" s="153"/>
      <c r="R41" s="100"/>
      <c r="S41" s="153"/>
      <c r="T41" s="100"/>
      <c r="U41" s="153"/>
      <c r="V41" s="130"/>
      <c r="W41" s="153"/>
      <c r="X41" s="130"/>
      <c r="Y41" s="147">
        <v>349800000</v>
      </c>
      <c r="Z41" s="132"/>
      <c r="AA41" s="91"/>
      <c r="AB41" s="91"/>
      <c r="AC41" s="91"/>
      <c r="AD41" s="91"/>
      <c r="AE41" s="91"/>
      <c r="AF41" s="144"/>
      <c r="AG41" s="91" t="str">
        <f t="shared" si="11"/>
        <v xml:space="preserve"> </v>
      </c>
      <c r="AH41" s="100"/>
      <c r="AI41" s="93" t="str">
        <f t="shared" si="12"/>
        <v xml:space="preserve"> </v>
      </c>
      <c r="AJ41" s="100" t="s">
        <v>523</v>
      </c>
      <c r="AK41" s="123"/>
      <c r="AL41" s="148">
        <v>0</v>
      </c>
      <c r="AM41" s="149" t="str">
        <f t="shared" si="15"/>
        <v xml:space="preserve"> </v>
      </c>
      <c r="AN41" s="100">
        <v>0</v>
      </c>
      <c r="AO41" s="150" t="str">
        <f t="shared" si="14"/>
        <v xml:space="preserve"> </v>
      </c>
      <c r="AP41" s="100" t="s">
        <v>523</v>
      </c>
      <c r="AQ41" s="123" t="s">
        <v>524</v>
      </c>
      <c r="AR41" s="144"/>
      <c r="AS41" s="91" t="str">
        <f t="shared" si="9"/>
        <v xml:space="preserve"> </v>
      </c>
      <c r="AT41" s="100"/>
      <c r="AU41" s="93" t="str">
        <f t="shared" si="10"/>
        <v xml:space="preserve"> </v>
      </c>
      <c r="AV41" s="100"/>
      <c r="AW41" s="123"/>
      <c r="AX41" s="442"/>
      <c r="AY41" s="443" t="str">
        <f t="shared" si="13"/>
        <v xml:space="preserve"> </v>
      </c>
      <c r="AZ41" s="35"/>
      <c r="BA41" s="444" t="str">
        <f t="shared" si="8"/>
        <v xml:space="preserve"> </v>
      </c>
      <c r="BB41" s="35" t="s">
        <v>523</v>
      </c>
      <c r="BC41" s="35" t="s">
        <v>503</v>
      </c>
      <c r="BD41" s="35" t="s">
        <v>503</v>
      </c>
      <c r="BE41" s="100" t="s">
        <v>482</v>
      </c>
      <c r="BF41" s="100">
        <v>41</v>
      </c>
      <c r="BG41" s="138" t="s">
        <v>483</v>
      </c>
      <c r="BH41" s="139" t="s">
        <v>484</v>
      </c>
      <c r="BI41" s="139" t="s">
        <v>485</v>
      </c>
      <c r="BJ41" s="100" t="s">
        <v>486</v>
      </c>
      <c r="BK41" s="140" t="s">
        <v>487</v>
      </c>
      <c r="BL41" s="141" t="s">
        <v>488</v>
      </c>
      <c r="BM41" s="142" t="s">
        <v>489</v>
      </c>
    </row>
    <row r="42" spans="1:65" ht="82.5" customHeight="1" x14ac:dyDescent="0.2">
      <c r="A42" s="123"/>
      <c r="B42" s="100" t="s">
        <v>98</v>
      </c>
      <c r="C42" s="100" t="s">
        <v>180</v>
      </c>
      <c r="D42" s="100" t="s">
        <v>525</v>
      </c>
      <c r="E42" s="100"/>
      <c r="F42" s="141" t="s">
        <v>474</v>
      </c>
      <c r="G42" s="126" t="s">
        <v>475</v>
      </c>
      <c r="H42" s="127">
        <v>44562</v>
      </c>
      <c r="I42" s="127">
        <v>45442</v>
      </c>
      <c r="J42" s="100" t="s">
        <v>526</v>
      </c>
      <c r="K42" s="100" t="s">
        <v>527</v>
      </c>
      <c r="L42" s="100" t="s">
        <v>478</v>
      </c>
      <c r="M42" s="100" t="s">
        <v>27</v>
      </c>
      <c r="N42" s="100"/>
      <c r="O42" s="144"/>
      <c r="P42" s="100"/>
      <c r="Q42" s="153"/>
      <c r="R42" s="100">
        <v>1</v>
      </c>
      <c r="S42" s="153">
        <v>50000000</v>
      </c>
      <c r="T42" s="100">
        <v>1</v>
      </c>
      <c r="U42" s="153">
        <v>50000000</v>
      </c>
      <c r="V42" s="155">
        <v>1</v>
      </c>
      <c r="W42" s="153">
        <v>25000000</v>
      </c>
      <c r="X42" s="155">
        <v>1</v>
      </c>
      <c r="Y42" s="147">
        <v>125000000</v>
      </c>
      <c r="Z42" s="132" t="s">
        <v>129</v>
      </c>
      <c r="AA42" s="91" t="s">
        <v>129</v>
      </c>
      <c r="AB42" s="91" t="s">
        <v>129</v>
      </c>
      <c r="AC42" s="91" t="s">
        <v>129</v>
      </c>
      <c r="AD42" s="91" t="s">
        <v>129</v>
      </c>
      <c r="AE42" s="91" t="s">
        <v>129</v>
      </c>
      <c r="AF42" s="144"/>
      <c r="AG42" s="91" t="str">
        <f t="shared" si="11"/>
        <v xml:space="preserve"> </v>
      </c>
      <c r="AH42" s="100"/>
      <c r="AI42" s="93" t="str">
        <f t="shared" si="12"/>
        <v xml:space="preserve"> </v>
      </c>
      <c r="AJ42" s="100" t="s">
        <v>528</v>
      </c>
      <c r="AK42" s="123"/>
      <c r="AL42" s="148">
        <v>0</v>
      </c>
      <c r="AM42" s="149" t="str">
        <f t="shared" si="15"/>
        <v xml:space="preserve"> </v>
      </c>
      <c r="AN42" s="100">
        <v>0</v>
      </c>
      <c r="AO42" s="150">
        <v>0</v>
      </c>
      <c r="AP42" s="100" t="s">
        <v>529</v>
      </c>
      <c r="AQ42" s="123" t="s">
        <v>524</v>
      </c>
      <c r="AR42" s="144"/>
      <c r="AS42" s="91" t="str">
        <f t="shared" si="9"/>
        <v xml:space="preserve"> </v>
      </c>
      <c r="AT42" s="100"/>
      <c r="AU42" s="93" t="str">
        <f t="shared" si="10"/>
        <v xml:space="preserve"> </v>
      </c>
      <c r="AV42" s="100"/>
      <c r="AW42" s="123"/>
      <c r="AX42" s="442"/>
      <c r="AY42" s="443" t="str">
        <f t="shared" si="13"/>
        <v xml:space="preserve"> </v>
      </c>
      <c r="AZ42" s="35"/>
      <c r="BA42" s="444" t="str">
        <f t="shared" si="8"/>
        <v xml:space="preserve"> </v>
      </c>
      <c r="BB42" s="35" t="s">
        <v>2010</v>
      </c>
      <c r="BC42" s="35" t="s">
        <v>503</v>
      </c>
      <c r="BD42" s="35" t="s">
        <v>503</v>
      </c>
      <c r="BE42" s="100" t="s">
        <v>482</v>
      </c>
      <c r="BF42" s="100">
        <v>41</v>
      </c>
      <c r="BG42" s="138" t="s">
        <v>483</v>
      </c>
      <c r="BH42" s="139" t="s">
        <v>484</v>
      </c>
      <c r="BI42" s="139" t="s">
        <v>485</v>
      </c>
      <c r="BJ42" s="100" t="s">
        <v>486</v>
      </c>
      <c r="BK42" s="140" t="s">
        <v>487</v>
      </c>
      <c r="BL42" s="141" t="s">
        <v>488</v>
      </c>
      <c r="BM42" s="142" t="s">
        <v>489</v>
      </c>
    </row>
    <row r="43" spans="1:65" ht="91.5" customHeight="1" x14ac:dyDescent="0.2">
      <c r="A43" s="123"/>
      <c r="B43" s="100" t="s">
        <v>98</v>
      </c>
      <c r="C43" s="124" t="s">
        <v>180</v>
      </c>
      <c r="D43" s="100" t="s">
        <v>530</v>
      </c>
      <c r="E43" s="100"/>
      <c r="F43" s="141" t="s">
        <v>474</v>
      </c>
      <c r="G43" s="126" t="s">
        <v>475</v>
      </c>
      <c r="H43" s="127">
        <v>44197</v>
      </c>
      <c r="I43" s="127">
        <v>45641</v>
      </c>
      <c r="J43" s="100" t="s">
        <v>531</v>
      </c>
      <c r="K43" s="100" t="s">
        <v>532</v>
      </c>
      <c r="L43" s="100" t="s">
        <v>478</v>
      </c>
      <c r="M43" s="100" t="s">
        <v>27</v>
      </c>
      <c r="N43" s="100"/>
      <c r="O43" s="144"/>
      <c r="P43" s="100">
        <v>1</v>
      </c>
      <c r="Q43" s="153">
        <v>60226142</v>
      </c>
      <c r="R43" s="100">
        <v>1</v>
      </c>
      <c r="S43" s="153">
        <v>62353018</v>
      </c>
      <c r="T43" s="100">
        <v>1</v>
      </c>
      <c r="U43" s="153">
        <v>65225424</v>
      </c>
      <c r="V43" s="156">
        <v>1</v>
      </c>
      <c r="W43" s="153">
        <v>65001883</v>
      </c>
      <c r="X43" s="156">
        <v>1</v>
      </c>
      <c r="Y43" s="147">
        <v>252806467</v>
      </c>
      <c r="Z43" s="132" t="s">
        <v>129</v>
      </c>
      <c r="AA43" s="91" t="s">
        <v>129</v>
      </c>
      <c r="AB43" s="91" t="s">
        <v>129</v>
      </c>
      <c r="AC43" s="91" t="s">
        <v>129</v>
      </c>
      <c r="AD43" s="91" t="s">
        <v>129</v>
      </c>
      <c r="AE43" s="91" t="s">
        <v>129</v>
      </c>
      <c r="AF43" s="144">
        <v>10036023</v>
      </c>
      <c r="AG43" s="91">
        <f t="shared" si="11"/>
        <v>0.16663898212175038</v>
      </c>
      <c r="AH43" s="100">
        <v>0</v>
      </c>
      <c r="AI43" s="93">
        <f t="shared" si="12"/>
        <v>0</v>
      </c>
      <c r="AJ43" s="100" t="s">
        <v>533</v>
      </c>
      <c r="AK43" s="123"/>
      <c r="AL43" s="148">
        <f>22584803+AF43</f>
        <v>32620826</v>
      </c>
      <c r="AM43" s="149">
        <f t="shared" si="15"/>
        <v>0.54163897797072902</v>
      </c>
      <c r="AN43" s="100">
        <v>1</v>
      </c>
      <c r="AO43" s="150">
        <f>IF(P43=0," ",AN43/P43)</f>
        <v>1</v>
      </c>
      <c r="AP43" s="100" t="s">
        <v>534</v>
      </c>
      <c r="AQ43" s="123" t="s">
        <v>257</v>
      </c>
      <c r="AR43" s="144"/>
      <c r="AS43" s="91">
        <f t="shared" si="9"/>
        <v>0</v>
      </c>
      <c r="AT43" s="100"/>
      <c r="AU43" s="93">
        <f t="shared" si="10"/>
        <v>0</v>
      </c>
      <c r="AV43" s="100"/>
      <c r="AW43" s="123"/>
      <c r="AX43" s="442">
        <v>60226142</v>
      </c>
      <c r="AY43" s="443">
        <f t="shared" si="13"/>
        <v>1</v>
      </c>
      <c r="AZ43" s="35">
        <v>1</v>
      </c>
      <c r="BA43" s="444">
        <f t="shared" si="8"/>
        <v>1</v>
      </c>
      <c r="BB43" s="35" t="s">
        <v>2004</v>
      </c>
      <c r="BC43" s="35" t="s">
        <v>511</v>
      </c>
      <c r="BD43" s="445" t="s">
        <v>2005</v>
      </c>
      <c r="BE43" s="100" t="s">
        <v>482</v>
      </c>
      <c r="BF43" s="100">
        <v>41</v>
      </c>
      <c r="BG43" s="138" t="s">
        <v>483</v>
      </c>
      <c r="BH43" s="139" t="s">
        <v>484</v>
      </c>
      <c r="BI43" s="139" t="s">
        <v>485</v>
      </c>
      <c r="BJ43" s="100" t="s">
        <v>486</v>
      </c>
      <c r="BK43" s="140" t="s">
        <v>487</v>
      </c>
      <c r="BL43" s="141" t="s">
        <v>488</v>
      </c>
      <c r="BM43" s="142" t="s">
        <v>489</v>
      </c>
    </row>
    <row r="44" spans="1:65" ht="46.9" customHeight="1" x14ac:dyDescent="0.2">
      <c r="A44" s="123"/>
      <c r="B44" s="100" t="s">
        <v>98</v>
      </c>
      <c r="C44" s="124" t="s">
        <v>535</v>
      </c>
      <c r="D44" s="100" t="s">
        <v>536</v>
      </c>
      <c r="E44" s="100"/>
      <c r="F44" s="141" t="s">
        <v>474</v>
      </c>
      <c r="G44" s="126" t="s">
        <v>475</v>
      </c>
      <c r="H44" s="127">
        <v>44197</v>
      </c>
      <c r="I44" s="127">
        <v>45442</v>
      </c>
      <c r="J44" s="100" t="s">
        <v>537</v>
      </c>
      <c r="K44" s="100" t="s">
        <v>538</v>
      </c>
      <c r="L44" s="100" t="s">
        <v>478</v>
      </c>
      <c r="M44" s="100" t="s">
        <v>27</v>
      </c>
      <c r="N44" s="100"/>
      <c r="O44" s="144"/>
      <c r="P44" s="100">
        <v>1</v>
      </c>
      <c r="Q44" s="153"/>
      <c r="R44" s="100">
        <v>1</v>
      </c>
      <c r="S44" s="153"/>
      <c r="T44" s="100">
        <v>1</v>
      </c>
      <c r="U44" s="153"/>
      <c r="V44" s="157">
        <v>1</v>
      </c>
      <c r="W44" s="153"/>
      <c r="X44" s="157">
        <v>1</v>
      </c>
      <c r="Y44" s="147">
        <v>0</v>
      </c>
      <c r="Z44" s="132" t="s">
        <v>129</v>
      </c>
      <c r="AA44" s="91" t="s">
        <v>129</v>
      </c>
      <c r="AB44" s="91" t="s">
        <v>129</v>
      </c>
      <c r="AC44" s="91" t="s">
        <v>129</v>
      </c>
      <c r="AD44" s="91" t="s">
        <v>129</v>
      </c>
      <c r="AE44" s="91" t="s">
        <v>129</v>
      </c>
      <c r="AF44" s="144"/>
      <c r="AG44" s="91" t="str">
        <f t="shared" si="11"/>
        <v xml:space="preserve"> </v>
      </c>
      <c r="AH44" s="100"/>
      <c r="AI44" s="93">
        <f t="shared" si="12"/>
        <v>0</v>
      </c>
      <c r="AJ44" s="100" t="s">
        <v>539</v>
      </c>
      <c r="AK44" s="123"/>
      <c r="AL44" s="158">
        <v>0</v>
      </c>
      <c r="AM44" s="159" t="str">
        <f t="shared" si="15"/>
        <v xml:space="preserve"> </v>
      </c>
      <c r="AN44" s="160">
        <v>1</v>
      </c>
      <c r="AO44" s="161">
        <f t="shared" si="14"/>
        <v>1</v>
      </c>
      <c r="AP44" s="160" t="s">
        <v>540</v>
      </c>
      <c r="AQ44" s="123" t="s">
        <v>257</v>
      </c>
      <c r="AR44" s="162"/>
      <c r="AS44" s="163" t="str">
        <f t="shared" si="9"/>
        <v xml:space="preserve"> </v>
      </c>
      <c r="AT44" s="160"/>
      <c r="AU44" s="164">
        <f t="shared" si="10"/>
        <v>0</v>
      </c>
      <c r="AV44" s="160"/>
      <c r="AW44" s="165"/>
      <c r="AX44" s="442" t="s">
        <v>129</v>
      </c>
      <c r="AY44" s="443"/>
      <c r="AZ44" s="35">
        <v>1</v>
      </c>
      <c r="BA44" s="444">
        <f t="shared" si="8"/>
        <v>1</v>
      </c>
      <c r="BB44" s="35" t="s">
        <v>2011</v>
      </c>
      <c r="BC44" s="35" t="s">
        <v>541</v>
      </c>
      <c r="BD44" s="445" t="s">
        <v>2012</v>
      </c>
      <c r="BE44" s="100" t="s">
        <v>482</v>
      </c>
      <c r="BF44" s="100">
        <v>41</v>
      </c>
      <c r="BG44" s="138" t="s">
        <v>483</v>
      </c>
      <c r="BH44" s="139" t="s">
        <v>484</v>
      </c>
      <c r="BI44" s="139" t="s">
        <v>542</v>
      </c>
      <c r="BJ44" s="100" t="s">
        <v>486</v>
      </c>
      <c r="BK44" s="140" t="s">
        <v>487</v>
      </c>
      <c r="BL44" s="141" t="s">
        <v>488</v>
      </c>
      <c r="BM44" s="142" t="s">
        <v>489</v>
      </c>
    </row>
    <row r="45" spans="1:65" ht="46.9" customHeight="1" x14ac:dyDescent="0.2">
      <c r="A45" s="123"/>
      <c r="B45" s="100" t="s">
        <v>179</v>
      </c>
      <c r="C45" s="124" t="s">
        <v>543</v>
      </c>
      <c r="D45" s="100" t="s">
        <v>544</v>
      </c>
      <c r="E45" s="100"/>
      <c r="F45" s="141" t="s">
        <v>474</v>
      </c>
      <c r="G45" s="126" t="s">
        <v>545</v>
      </c>
      <c r="H45" s="166">
        <v>44197</v>
      </c>
      <c r="I45" s="166">
        <v>45291</v>
      </c>
      <c r="J45" s="143" t="s">
        <v>546</v>
      </c>
      <c r="K45" s="143" t="s">
        <v>547</v>
      </c>
      <c r="L45" s="100" t="s">
        <v>548</v>
      </c>
      <c r="M45" s="100" t="s">
        <v>27</v>
      </c>
      <c r="N45" s="100"/>
      <c r="O45" s="145"/>
      <c r="P45" s="100">
        <v>4</v>
      </c>
      <c r="Q45" s="145">
        <f>((4456000*1.03*2)/(30*2))*4</f>
        <v>611957.33333333337</v>
      </c>
      <c r="R45" s="100">
        <v>4</v>
      </c>
      <c r="S45" s="145">
        <f>((4456000*1.03*1.03*2)/(30*2))*4</f>
        <v>630316.05333333334</v>
      </c>
      <c r="T45" s="100">
        <v>4</v>
      </c>
      <c r="U45" s="145">
        <f>((4456000*1.03*1.03*1.03*2)/(30*2))*4</f>
        <v>649225.5349333334</v>
      </c>
      <c r="V45" s="146"/>
      <c r="W45" s="145"/>
      <c r="X45" s="167">
        <v>4</v>
      </c>
      <c r="Y45" s="147">
        <f>O45+Q45+S45+U45+W45</f>
        <v>1891498.9216</v>
      </c>
      <c r="Z45" s="144" t="s">
        <v>129</v>
      </c>
      <c r="AA45" s="168" t="s">
        <v>129</v>
      </c>
      <c r="AB45" s="168" t="s">
        <v>129</v>
      </c>
      <c r="AC45" s="168" t="s">
        <v>129</v>
      </c>
      <c r="AD45" s="168" t="s">
        <v>129</v>
      </c>
      <c r="AE45" s="168" t="s">
        <v>129</v>
      </c>
      <c r="AF45" s="144">
        <v>185000</v>
      </c>
      <c r="AG45" s="91">
        <f>AF45/Y45</f>
        <v>9.7806029856739418E-2</v>
      </c>
      <c r="AH45" s="100">
        <v>1</v>
      </c>
      <c r="AI45" s="93">
        <v>0.25</v>
      </c>
      <c r="AJ45" s="100" t="s">
        <v>549</v>
      </c>
      <c r="AK45" s="123"/>
      <c r="AL45" s="168">
        <f>185000*2</f>
        <v>370000</v>
      </c>
      <c r="AM45" s="149">
        <f t="shared" si="15"/>
        <v>0.60461731536839169</v>
      </c>
      <c r="AN45" s="100">
        <v>2</v>
      </c>
      <c r="AO45" s="150">
        <f>IF(P45=0," ",AN45/P45)</f>
        <v>0.5</v>
      </c>
      <c r="AP45" s="100" t="s">
        <v>550</v>
      </c>
      <c r="AQ45" s="100" t="s">
        <v>551</v>
      </c>
      <c r="AR45" s="144"/>
      <c r="AS45" s="91">
        <f t="shared" si="9"/>
        <v>0</v>
      </c>
      <c r="AT45" s="100"/>
      <c r="AU45" s="93">
        <f t="shared" si="10"/>
        <v>0</v>
      </c>
      <c r="AV45" s="100"/>
      <c r="AW45" s="123"/>
      <c r="AX45" s="447">
        <f>152989.33*4</f>
        <v>611957.31999999995</v>
      </c>
      <c r="AY45" s="443">
        <f>IF(Q45=0," ",AX45/Q45)</f>
        <v>0.99999997821198849</v>
      </c>
      <c r="AZ45" s="35">
        <v>4</v>
      </c>
      <c r="BA45" s="444">
        <f>IF(P45=0," ",AZ45/P45)</f>
        <v>1</v>
      </c>
      <c r="BB45" s="448" t="s">
        <v>552</v>
      </c>
      <c r="BC45" s="449" t="s">
        <v>553</v>
      </c>
      <c r="BD45" s="450" t="s">
        <v>554</v>
      </c>
      <c r="BE45" s="143" t="s">
        <v>555</v>
      </c>
      <c r="BF45" s="143">
        <v>114</v>
      </c>
      <c r="BG45" s="170" t="s">
        <v>556</v>
      </c>
      <c r="BH45" s="171" t="s">
        <v>484</v>
      </c>
      <c r="BI45" s="139" t="s">
        <v>557</v>
      </c>
      <c r="BJ45" s="143" t="s">
        <v>558</v>
      </c>
      <c r="BK45" s="140" t="s">
        <v>559</v>
      </c>
      <c r="BL45" s="141">
        <v>3143046792</v>
      </c>
      <c r="BM45" s="141" t="s">
        <v>560</v>
      </c>
    </row>
    <row r="46" spans="1:65" ht="46.9" customHeight="1" x14ac:dyDescent="0.2">
      <c r="A46" s="123"/>
      <c r="B46" s="100" t="s">
        <v>179</v>
      </c>
      <c r="C46" s="124" t="s">
        <v>543</v>
      </c>
      <c r="D46" s="100" t="s">
        <v>561</v>
      </c>
      <c r="E46" s="100"/>
      <c r="F46" s="141" t="s">
        <v>474</v>
      </c>
      <c r="G46" s="126" t="s">
        <v>545</v>
      </c>
      <c r="H46" s="172">
        <v>44197</v>
      </c>
      <c r="I46" s="127">
        <v>45291</v>
      </c>
      <c r="J46" s="143" t="s">
        <v>562</v>
      </c>
      <c r="K46" s="143" t="s">
        <v>563</v>
      </c>
      <c r="L46" s="100" t="s">
        <v>548</v>
      </c>
      <c r="M46" s="100" t="s">
        <v>27</v>
      </c>
      <c r="N46" s="100"/>
      <c r="O46" s="145"/>
      <c r="P46" s="152">
        <v>0.35</v>
      </c>
      <c r="Q46" s="145">
        <f>(((7601000+4433000+4456000+3816000+3816000)*1.03/240*8)+((7601000+4433000+4456000+3816000+3816000)*1.03/240*40))*11</f>
        <v>54660452</v>
      </c>
      <c r="R46" s="152">
        <v>0.35</v>
      </c>
      <c r="S46" s="145">
        <f>(((7601000+4433000+4456000+3816000+3816000)*1.03*1.03/240*8)+((7601000+4433000+4456000+3816000+3816000)*1.03*1.03/240*40))*11</f>
        <v>56300265.559999987</v>
      </c>
      <c r="T46" s="152">
        <v>0.3</v>
      </c>
      <c r="U46" s="145">
        <f>(((7601000+4433000+4456000+3816000+3816000)*1.03*1.03*1.03/240*8)+((7601000+4433000+4456000+3816000+3816000)*1.03*1.03*1.03/240*40))*11</f>
        <v>57989273.526799999</v>
      </c>
      <c r="V46" s="146"/>
      <c r="W46" s="145"/>
      <c r="X46" s="173">
        <v>1</v>
      </c>
      <c r="Y46" s="147">
        <f>O46+Q46+S46+U46+W46</f>
        <v>168949991.08679998</v>
      </c>
      <c r="Z46" s="144" t="s">
        <v>129</v>
      </c>
      <c r="AA46" s="168" t="s">
        <v>129</v>
      </c>
      <c r="AB46" s="168" t="s">
        <v>129</v>
      </c>
      <c r="AC46" s="168" t="s">
        <v>129</v>
      </c>
      <c r="AD46" s="168" t="s">
        <v>129</v>
      </c>
      <c r="AE46" s="168" t="s">
        <v>129</v>
      </c>
      <c r="AF46" s="144"/>
      <c r="AG46" s="91">
        <f>IF(Q46=0," ",AF46/Q46)</f>
        <v>0</v>
      </c>
      <c r="AH46" s="152">
        <v>0.08</v>
      </c>
      <c r="AI46" s="93">
        <v>0.25</v>
      </c>
      <c r="AJ46" s="100" t="s">
        <v>564</v>
      </c>
      <c r="AK46" s="100"/>
      <c r="AL46" s="168">
        <v>4919441</v>
      </c>
      <c r="AM46" s="149">
        <f t="shared" si="15"/>
        <v>9.0000005854324078E-2</v>
      </c>
      <c r="AN46" s="152">
        <v>0.09</v>
      </c>
      <c r="AO46" s="150">
        <f>IF(P46=0," ",AN46/P46)</f>
        <v>0.25714285714285717</v>
      </c>
      <c r="AP46" s="100" t="s">
        <v>565</v>
      </c>
      <c r="AQ46" s="100" t="s">
        <v>566</v>
      </c>
      <c r="AR46" s="144"/>
      <c r="AS46" s="91">
        <f t="shared" si="9"/>
        <v>0</v>
      </c>
      <c r="AT46" s="100"/>
      <c r="AU46" s="93">
        <f t="shared" si="10"/>
        <v>0</v>
      </c>
      <c r="AV46" s="100"/>
      <c r="AW46" s="123"/>
      <c r="AX46" s="451">
        <v>29647322</v>
      </c>
      <c r="AY46" s="443">
        <f>IF(Q46=0," ",AX46/Q46)</f>
        <v>0.54239072154031953</v>
      </c>
      <c r="AZ46" s="452">
        <v>0.35</v>
      </c>
      <c r="BA46" s="444">
        <f>IF(P46=0," ",AZ46/P46)</f>
        <v>1</v>
      </c>
      <c r="BB46" s="449" t="s">
        <v>567</v>
      </c>
      <c r="BC46" s="449" t="s">
        <v>568</v>
      </c>
      <c r="BD46" s="449" t="s">
        <v>569</v>
      </c>
      <c r="BE46" s="143" t="s">
        <v>555</v>
      </c>
      <c r="BF46" s="143">
        <v>114</v>
      </c>
      <c r="BG46" s="170" t="s">
        <v>556</v>
      </c>
      <c r="BH46" s="171" t="s">
        <v>484</v>
      </c>
      <c r="BI46" s="139" t="s">
        <v>557</v>
      </c>
      <c r="BJ46" s="143" t="s">
        <v>558</v>
      </c>
      <c r="BK46" s="140" t="s">
        <v>559</v>
      </c>
      <c r="BL46" s="141">
        <v>3143046792</v>
      </c>
      <c r="BM46" s="141" t="s">
        <v>560</v>
      </c>
    </row>
    <row r="47" spans="1:65" ht="46.9" customHeight="1" x14ac:dyDescent="0.2">
      <c r="A47" s="123"/>
      <c r="B47" s="100" t="s">
        <v>179</v>
      </c>
      <c r="C47" s="124" t="s">
        <v>543</v>
      </c>
      <c r="D47" s="100" t="s">
        <v>570</v>
      </c>
      <c r="E47" s="100"/>
      <c r="F47" s="141" t="s">
        <v>474</v>
      </c>
      <c r="G47" s="126" t="s">
        <v>545</v>
      </c>
      <c r="H47" s="172">
        <v>44197</v>
      </c>
      <c r="I47" s="127">
        <v>45291</v>
      </c>
      <c r="J47" s="100" t="s">
        <v>571</v>
      </c>
      <c r="K47" s="100" t="s">
        <v>572</v>
      </c>
      <c r="L47" s="100" t="s">
        <v>548</v>
      </c>
      <c r="M47" s="100" t="s">
        <v>27</v>
      </c>
      <c r="N47" s="100">
        <v>0</v>
      </c>
      <c r="O47" s="145">
        <v>0</v>
      </c>
      <c r="P47" s="100">
        <v>1</v>
      </c>
      <c r="Q47" s="145">
        <v>43235280</v>
      </c>
      <c r="R47" s="100">
        <v>1</v>
      </c>
      <c r="S47" s="145">
        <v>44532338.399999999</v>
      </c>
      <c r="T47" s="100">
        <v>1</v>
      </c>
      <c r="U47" s="145">
        <v>45868308.552000001</v>
      </c>
      <c r="V47" s="146"/>
      <c r="W47" s="145"/>
      <c r="X47" s="167">
        <v>1</v>
      </c>
      <c r="Y47" s="147">
        <f>O47+Q47+S47+U47+W47</f>
        <v>133635926.95200001</v>
      </c>
      <c r="Z47" s="144" t="s">
        <v>129</v>
      </c>
      <c r="AA47" s="168" t="s">
        <v>129</v>
      </c>
      <c r="AB47" s="168" t="s">
        <v>129</v>
      </c>
      <c r="AC47" s="168" t="s">
        <v>129</v>
      </c>
      <c r="AD47" s="168" t="s">
        <v>129</v>
      </c>
      <c r="AE47" s="168" t="s">
        <v>129</v>
      </c>
      <c r="AF47" s="144"/>
      <c r="AG47" s="91">
        <f>IF(Q47=0," ",AF47/Q47)</f>
        <v>0</v>
      </c>
      <c r="AH47" s="100" t="s">
        <v>573</v>
      </c>
      <c r="AI47" s="93">
        <v>0</v>
      </c>
      <c r="AJ47" s="100" t="s">
        <v>574</v>
      </c>
      <c r="AK47" s="123"/>
      <c r="AL47" s="168">
        <v>0</v>
      </c>
      <c r="AM47" s="149">
        <f t="shared" si="15"/>
        <v>0</v>
      </c>
      <c r="AN47" s="100">
        <v>0</v>
      </c>
      <c r="AO47" s="150">
        <f>IF(P47=0," ",AN47/P47)</f>
        <v>0</v>
      </c>
      <c r="AP47" s="100" t="s">
        <v>575</v>
      </c>
      <c r="AQ47" s="100" t="s">
        <v>576</v>
      </c>
      <c r="AR47" s="144"/>
      <c r="AS47" s="91">
        <f t="shared" si="9"/>
        <v>0</v>
      </c>
      <c r="AT47" s="100"/>
      <c r="AU47" s="93">
        <f t="shared" si="10"/>
        <v>0</v>
      </c>
      <c r="AV47" s="100"/>
      <c r="AW47" s="123"/>
      <c r="AX47" s="447">
        <v>19649000</v>
      </c>
      <c r="AY47" s="443">
        <f>IF(Q47=0," ",AX47/Q47)</f>
        <v>0.45446681506399406</v>
      </c>
      <c r="AZ47" s="35">
        <v>1</v>
      </c>
      <c r="BA47" s="444">
        <f>IF(P47=0," ",AZ47/P47)</f>
        <v>1</v>
      </c>
      <c r="BB47" s="449" t="s">
        <v>577</v>
      </c>
      <c r="BC47" s="449" t="s">
        <v>578</v>
      </c>
      <c r="BD47" s="449" t="s">
        <v>579</v>
      </c>
      <c r="BE47" s="143" t="s">
        <v>555</v>
      </c>
      <c r="BF47" s="143">
        <v>114</v>
      </c>
      <c r="BG47" s="170" t="s">
        <v>556</v>
      </c>
      <c r="BH47" s="171" t="s">
        <v>484</v>
      </c>
      <c r="BI47" s="139" t="s">
        <v>557</v>
      </c>
      <c r="BJ47" s="143" t="s">
        <v>558</v>
      </c>
      <c r="BK47" s="140" t="s">
        <v>559</v>
      </c>
      <c r="BL47" s="141">
        <v>3143046792</v>
      </c>
      <c r="BM47" s="141" t="s">
        <v>560</v>
      </c>
    </row>
    <row r="48" spans="1:65" ht="46.9" customHeight="1" x14ac:dyDescent="0.2">
      <c r="A48" s="123"/>
      <c r="B48" s="100" t="s">
        <v>179</v>
      </c>
      <c r="C48" s="124" t="s">
        <v>543</v>
      </c>
      <c r="D48" s="100" t="s">
        <v>580</v>
      </c>
      <c r="E48" s="100"/>
      <c r="F48" s="141" t="s">
        <v>474</v>
      </c>
      <c r="G48" s="126" t="s">
        <v>545</v>
      </c>
      <c r="H48" s="172">
        <v>44197</v>
      </c>
      <c r="I48" s="127">
        <v>45291</v>
      </c>
      <c r="J48" s="143" t="s">
        <v>581</v>
      </c>
      <c r="K48" s="143" t="s">
        <v>582</v>
      </c>
      <c r="L48" s="100" t="s">
        <v>548</v>
      </c>
      <c r="M48" s="100" t="s">
        <v>27</v>
      </c>
      <c r="N48" s="152">
        <v>1</v>
      </c>
      <c r="O48" s="145">
        <v>160032</v>
      </c>
      <c r="P48" s="152">
        <v>1</v>
      </c>
      <c r="Q48" s="145">
        <v>164833</v>
      </c>
      <c r="R48" s="152">
        <v>1</v>
      </c>
      <c r="S48" s="145">
        <v>169778</v>
      </c>
      <c r="T48" s="152">
        <v>1</v>
      </c>
      <c r="U48" s="145">
        <v>174871</v>
      </c>
      <c r="V48" s="146"/>
      <c r="W48" s="145"/>
      <c r="X48" s="173">
        <v>1</v>
      </c>
      <c r="Y48" s="147">
        <f>O48+Q48+S48+U48+W48</f>
        <v>669514</v>
      </c>
      <c r="Z48" s="144" t="s">
        <v>129</v>
      </c>
      <c r="AA48" s="168" t="s">
        <v>129</v>
      </c>
      <c r="AB48" s="168" t="s">
        <v>129</v>
      </c>
      <c r="AC48" s="168" t="s">
        <v>129</v>
      </c>
      <c r="AD48" s="168" t="s">
        <v>129</v>
      </c>
      <c r="AE48" s="168" t="s">
        <v>129</v>
      </c>
      <c r="AF48" s="144">
        <v>41208.25</v>
      </c>
      <c r="AG48" s="91">
        <f>IF(Q48=0," ",AF48/Q48)</f>
        <v>0.25</v>
      </c>
      <c r="AH48" s="152">
        <v>1</v>
      </c>
      <c r="AI48" s="93">
        <f>IF(P48=0," ",AH48/P48)</f>
        <v>1</v>
      </c>
      <c r="AJ48" s="100" t="s">
        <v>583</v>
      </c>
      <c r="AK48" s="123"/>
      <c r="AL48" s="168">
        <f>28667+AF48</f>
        <v>69875.25</v>
      </c>
      <c r="AM48" s="149">
        <f t="shared" si="15"/>
        <v>0.42391541742248212</v>
      </c>
      <c r="AN48" s="152">
        <v>1</v>
      </c>
      <c r="AO48" s="150">
        <f>IF(P48=0," ",AN48/P48)</f>
        <v>1</v>
      </c>
      <c r="AP48" s="100" t="s">
        <v>584</v>
      </c>
      <c r="AQ48" s="100" t="s">
        <v>585</v>
      </c>
      <c r="AR48" s="144"/>
      <c r="AS48" s="91">
        <f t="shared" si="9"/>
        <v>0</v>
      </c>
      <c r="AT48" s="100"/>
      <c r="AU48" s="93">
        <f t="shared" si="10"/>
        <v>0</v>
      </c>
      <c r="AV48" s="100"/>
      <c r="AW48" s="123"/>
      <c r="AX48" s="453">
        <v>619686</v>
      </c>
      <c r="AY48" s="454">
        <f>IF(Q48=0," ",AX48/Q48)</f>
        <v>3.7594777744747714</v>
      </c>
      <c r="AZ48" s="455">
        <v>1</v>
      </c>
      <c r="BA48" s="456">
        <f>IF(P48=0," ",AZ48/P48)</f>
        <v>1</v>
      </c>
      <c r="BB48" s="448" t="s">
        <v>586</v>
      </c>
      <c r="BC48" s="449" t="s">
        <v>587</v>
      </c>
      <c r="BD48" s="449" t="s">
        <v>588</v>
      </c>
      <c r="BE48" s="143" t="s">
        <v>555</v>
      </c>
      <c r="BF48" s="143">
        <v>114</v>
      </c>
      <c r="BG48" s="170" t="s">
        <v>556</v>
      </c>
      <c r="BH48" s="171" t="s">
        <v>484</v>
      </c>
      <c r="BI48" s="139" t="s">
        <v>557</v>
      </c>
      <c r="BJ48" s="143" t="s">
        <v>558</v>
      </c>
      <c r="BK48" s="140" t="s">
        <v>559</v>
      </c>
      <c r="BL48" s="141">
        <v>3143046792</v>
      </c>
      <c r="BM48" s="141" t="s">
        <v>560</v>
      </c>
    </row>
    <row r="49" spans="1:66" ht="46.9" customHeight="1" x14ac:dyDescent="0.2">
      <c r="A49" s="38"/>
      <c r="B49" s="174" t="s">
        <v>179</v>
      </c>
      <c r="C49" s="174" t="s">
        <v>543</v>
      </c>
      <c r="D49" s="174" t="s">
        <v>589</v>
      </c>
      <c r="E49" s="175">
        <v>1</v>
      </c>
      <c r="F49" s="174" t="s">
        <v>474</v>
      </c>
      <c r="G49" s="176" t="s">
        <v>475</v>
      </c>
      <c r="H49" s="177">
        <v>44013</v>
      </c>
      <c r="I49" s="177">
        <v>45641</v>
      </c>
      <c r="J49" s="174" t="s">
        <v>590</v>
      </c>
      <c r="K49" s="174" t="s">
        <v>591</v>
      </c>
      <c r="L49" s="174" t="s">
        <v>592</v>
      </c>
      <c r="M49" s="174" t="s">
        <v>27</v>
      </c>
      <c r="N49" s="175">
        <v>1</v>
      </c>
      <c r="O49" s="178">
        <v>30325027.97247133</v>
      </c>
      <c r="P49" s="175">
        <v>1</v>
      </c>
      <c r="Q49" s="178">
        <v>62801739.90239834</v>
      </c>
      <c r="R49" s="175">
        <v>1</v>
      </c>
      <c r="S49" s="178">
        <v>63988079.923253395</v>
      </c>
      <c r="T49" s="175">
        <v>1</v>
      </c>
      <c r="U49" s="178">
        <v>63869896.628988534</v>
      </c>
      <c r="V49" s="175">
        <v>1</v>
      </c>
      <c r="W49" s="178">
        <v>61322724.226068832</v>
      </c>
      <c r="X49" s="175">
        <v>1</v>
      </c>
      <c r="Y49" s="178">
        <v>282307468.65318042</v>
      </c>
      <c r="Z49" s="144" t="s">
        <v>129</v>
      </c>
      <c r="AA49" s="168" t="s">
        <v>129</v>
      </c>
      <c r="AB49" s="168" t="s">
        <v>129</v>
      </c>
      <c r="AC49" s="168" t="s">
        <v>129</v>
      </c>
      <c r="AD49" s="168" t="s">
        <v>129</v>
      </c>
      <c r="AE49" s="168" t="s">
        <v>129</v>
      </c>
      <c r="AF49" s="179">
        <f>2*O49/16</f>
        <v>3790628.4965589163</v>
      </c>
      <c r="AG49" s="180" t="s">
        <v>593</v>
      </c>
      <c r="AH49" s="181">
        <v>1</v>
      </c>
      <c r="AI49" s="181">
        <v>1</v>
      </c>
      <c r="AJ49" s="174" t="s">
        <v>594</v>
      </c>
      <c r="AK49" s="180" t="s">
        <v>595</v>
      </c>
      <c r="AL49" s="182">
        <f>(2*Q49/16)*2</f>
        <v>15700434.975599585</v>
      </c>
      <c r="AM49" s="183">
        <v>0.25</v>
      </c>
      <c r="AN49" s="184">
        <v>100</v>
      </c>
      <c r="AO49" s="181">
        <v>1</v>
      </c>
      <c r="AP49" s="174" t="s">
        <v>596</v>
      </c>
      <c r="AQ49" s="184"/>
      <c r="AR49" s="144"/>
      <c r="AS49" s="168"/>
      <c r="AT49" s="168"/>
      <c r="AU49" s="168"/>
      <c r="AV49" s="168"/>
      <c r="AW49" s="168"/>
      <c r="AX49" s="457">
        <f xml:space="preserve"> SUM(Q49/16)*12</f>
        <v>47101304.926798753</v>
      </c>
      <c r="AY49" s="458">
        <f>12/16</f>
        <v>0.75</v>
      </c>
      <c r="AZ49" s="459">
        <v>1</v>
      </c>
      <c r="BA49" s="459">
        <v>1</v>
      </c>
      <c r="BB49" s="451" t="s">
        <v>597</v>
      </c>
      <c r="BC49" s="451" t="s">
        <v>503</v>
      </c>
      <c r="BD49" s="451" t="s">
        <v>598</v>
      </c>
      <c r="BE49" s="185" t="s">
        <v>599</v>
      </c>
      <c r="BF49" s="186">
        <v>17</v>
      </c>
      <c r="BG49" s="187" t="s">
        <v>600</v>
      </c>
      <c r="BH49" s="169" t="s">
        <v>484</v>
      </c>
      <c r="BI49" s="169" t="s">
        <v>485</v>
      </c>
      <c r="BJ49" s="169" t="s">
        <v>601</v>
      </c>
      <c r="BK49" s="98" t="s">
        <v>602</v>
      </c>
      <c r="BL49" s="169" t="s">
        <v>603</v>
      </c>
      <c r="BM49" s="169" t="s">
        <v>604</v>
      </c>
    </row>
    <row r="50" spans="1:66" ht="46.9" customHeight="1" x14ac:dyDescent="0.2">
      <c r="A50" s="123"/>
      <c r="B50" s="174" t="s">
        <v>179</v>
      </c>
      <c r="C50" s="100" t="s">
        <v>543</v>
      </c>
      <c r="D50" s="100" t="s">
        <v>605</v>
      </c>
      <c r="E50" s="100"/>
      <c r="F50" s="174" t="s">
        <v>474</v>
      </c>
      <c r="G50" s="126" t="s">
        <v>606</v>
      </c>
      <c r="H50" s="166">
        <v>44105</v>
      </c>
      <c r="I50" s="127">
        <v>45444</v>
      </c>
      <c r="J50" s="100" t="s">
        <v>607</v>
      </c>
      <c r="K50" s="100" t="s">
        <v>608</v>
      </c>
      <c r="L50" s="100" t="s">
        <v>609</v>
      </c>
      <c r="M50" s="100" t="s">
        <v>27</v>
      </c>
      <c r="N50" s="146"/>
      <c r="O50" s="153"/>
      <c r="P50" s="152">
        <v>0.55000000000000004</v>
      </c>
      <c r="Q50" s="145">
        <v>2693002.7316663163</v>
      </c>
      <c r="R50" s="152">
        <v>1</v>
      </c>
      <c r="S50" s="145">
        <v>2792359.1196710486</v>
      </c>
      <c r="T50" s="152">
        <v>1</v>
      </c>
      <c r="U50" s="145">
        <v>2901518.6629031743</v>
      </c>
      <c r="V50" s="152">
        <v>1</v>
      </c>
      <c r="W50" s="145">
        <v>3015784.706148786</v>
      </c>
      <c r="X50" s="152">
        <v>1</v>
      </c>
      <c r="Y50" s="147">
        <v>11402665.220389325</v>
      </c>
      <c r="Z50" s="144" t="s">
        <v>129</v>
      </c>
      <c r="AA50" s="168" t="s">
        <v>129</v>
      </c>
      <c r="AB50" s="168" t="s">
        <v>129</v>
      </c>
      <c r="AC50" s="168" t="s">
        <v>129</v>
      </c>
      <c r="AD50" s="168" t="s">
        <v>129</v>
      </c>
      <c r="AE50" s="168" t="s">
        <v>129</v>
      </c>
      <c r="AF50" s="144">
        <v>0.11</v>
      </c>
      <c r="AG50" s="91">
        <f>IF(Q50=0," ",AF50/Q50)</f>
        <v>4.084659800249688E-8</v>
      </c>
      <c r="AH50" s="188">
        <v>1E-4</v>
      </c>
      <c r="AI50" s="93">
        <f>IF(P50=0," ",AH50/P50)</f>
        <v>1.8181818181818181E-4</v>
      </c>
      <c r="AJ50" s="100" t="s">
        <v>610</v>
      </c>
      <c r="AK50" s="100" t="s">
        <v>611</v>
      </c>
      <c r="AL50" s="146">
        <v>1811200</v>
      </c>
      <c r="AM50" s="149">
        <f>IF(Q50=0," ",AL50/Q50)</f>
        <v>0.67255780274656685</v>
      </c>
      <c r="AN50" s="100">
        <v>0</v>
      </c>
      <c r="AO50" s="150">
        <f>IF(P50=0," ",AN50/P50)</f>
        <v>0</v>
      </c>
      <c r="AP50" s="100" t="s">
        <v>612</v>
      </c>
      <c r="AQ50" s="123" t="s">
        <v>171</v>
      </c>
      <c r="AR50" s="144"/>
      <c r="AS50" s="91">
        <f>IF(Q50=0," ",AR50/Q50)</f>
        <v>0</v>
      </c>
      <c r="AT50" s="100"/>
      <c r="AU50" s="93">
        <f>IF(P50=0," ",AT50/P50)</f>
        <v>0</v>
      </c>
      <c r="AV50" s="100"/>
      <c r="AW50" s="123"/>
      <c r="AX50" s="442">
        <v>5433600</v>
      </c>
      <c r="AY50" s="443">
        <v>2.0176734082397005</v>
      </c>
      <c r="AZ50" s="460">
        <v>0.5</v>
      </c>
      <c r="BA50" s="444">
        <v>0.90909090909090906</v>
      </c>
      <c r="BB50" s="35" t="s">
        <v>613</v>
      </c>
      <c r="BC50" s="35" t="s">
        <v>614</v>
      </c>
      <c r="BD50" s="445" t="s">
        <v>615</v>
      </c>
      <c r="BE50" s="143" t="s">
        <v>616</v>
      </c>
      <c r="BF50" s="143">
        <v>49</v>
      </c>
      <c r="BG50" s="170" t="s">
        <v>617</v>
      </c>
      <c r="BH50" s="171" t="s">
        <v>484</v>
      </c>
      <c r="BI50" s="100" t="s">
        <v>618</v>
      </c>
      <c r="BJ50" s="143" t="s">
        <v>619</v>
      </c>
      <c r="BK50" s="189" t="s">
        <v>620</v>
      </c>
      <c r="BL50" s="143" t="s">
        <v>621</v>
      </c>
      <c r="BM50" s="143" t="s">
        <v>622</v>
      </c>
    </row>
    <row r="51" spans="1:66" ht="46.9" customHeight="1" x14ac:dyDescent="0.2">
      <c r="A51" s="123"/>
      <c r="B51" s="174" t="s">
        <v>179</v>
      </c>
      <c r="C51" s="100" t="s">
        <v>543</v>
      </c>
      <c r="D51" s="100" t="s">
        <v>623</v>
      </c>
      <c r="E51" s="100"/>
      <c r="F51" s="174" t="s">
        <v>474</v>
      </c>
      <c r="G51" s="126" t="s">
        <v>606</v>
      </c>
      <c r="H51" s="166">
        <v>44105</v>
      </c>
      <c r="I51" s="166">
        <v>45413</v>
      </c>
      <c r="J51" s="100" t="s">
        <v>624</v>
      </c>
      <c r="K51" s="100" t="s">
        <v>625</v>
      </c>
      <c r="L51" s="100" t="s">
        <v>609</v>
      </c>
      <c r="M51" s="100" t="s">
        <v>27</v>
      </c>
      <c r="N51" s="100"/>
      <c r="O51" s="145"/>
      <c r="P51" s="190">
        <v>10</v>
      </c>
      <c r="Q51" s="145">
        <v>311649120</v>
      </c>
      <c r="R51" s="190">
        <v>10</v>
      </c>
      <c r="S51" s="145">
        <v>323491786.56</v>
      </c>
      <c r="T51" s="190">
        <v>10</v>
      </c>
      <c r="U51" s="145">
        <v>335784474.44928002</v>
      </c>
      <c r="V51" s="190">
        <v>10</v>
      </c>
      <c r="W51" s="145">
        <v>348544284.47835267</v>
      </c>
      <c r="X51" s="190">
        <v>10</v>
      </c>
      <c r="Y51" s="147">
        <v>1319469665.4876328</v>
      </c>
      <c r="Z51" s="144" t="s">
        <v>129</v>
      </c>
      <c r="AA51" s="168" t="s">
        <v>129</v>
      </c>
      <c r="AB51" s="168" t="s">
        <v>129</v>
      </c>
      <c r="AC51" s="168" t="s">
        <v>129</v>
      </c>
      <c r="AD51" s="168" t="s">
        <v>129</v>
      </c>
      <c r="AE51" s="168" t="s">
        <v>129</v>
      </c>
      <c r="AF51" s="144">
        <v>80841000</v>
      </c>
      <c r="AG51" s="91">
        <f>IF(Q51=0," ",AF51/Q51)</f>
        <v>0.25939749164059889</v>
      </c>
      <c r="AH51" s="100">
        <v>10</v>
      </c>
      <c r="AI51" s="93">
        <f>IF(P51=0," ",AH51/P51)</f>
        <v>1</v>
      </c>
      <c r="AJ51" s="100" t="s">
        <v>626</v>
      </c>
      <c r="AK51" s="100" t="s">
        <v>627</v>
      </c>
      <c r="AL51" s="168">
        <v>237399000</v>
      </c>
      <c r="AM51" s="149">
        <f>IF(Q51=0," ",AL51/Q51)</f>
        <v>0.76175090755911645</v>
      </c>
      <c r="AN51" s="100">
        <v>10</v>
      </c>
      <c r="AO51" s="150">
        <f>IF(P51=0," ",AN51/P51)</f>
        <v>1</v>
      </c>
      <c r="AP51" s="100" t="s">
        <v>628</v>
      </c>
      <c r="AQ51" s="100" t="s">
        <v>629</v>
      </c>
      <c r="AR51" s="144"/>
      <c r="AS51" s="91">
        <f>IF(Q51=0," ",AR51/Q51)</f>
        <v>0</v>
      </c>
      <c r="AT51" s="100"/>
      <c r="AU51" s="93">
        <f>IF(P51=0," ",AT51/P51)</f>
        <v>0</v>
      </c>
      <c r="AV51" s="100"/>
      <c r="AW51" s="123"/>
      <c r="AX51" s="461">
        <v>277695600</v>
      </c>
      <c r="AY51" s="443">
        <v>0.89</v>
      </c>
      <c r="AZ51" s="462">
        <v>10</v>
      </c>
      <c r="BA51" s="444">
        <v>1</v>
      </c>
      <c r="BB51" s="35" t="s">
        <v>630</v>
      </c>
      <c r="BC51" s="35" t="s">
        <v>631</v>
      </c>
      <c r="BD51" s="445" t="s">
        <v>632</v>
      </c>
      <c r="BE51" s="143" t="s">
        <v>616</v>
      </c>
      <c r="BF51" s="143">
        <v>60</v>
      </c>
      <c r="BG51" s="170" t="s">
        <v>617</v>
      </c>
      <c r="BH51" s="171" t="s">
        <v>484</v>
      </c>
      <c r="BI51" s="139" t="s">
        <v>557</v>
      </c>
      <c r="BJ51" s="143" t="s">
        <v>619</v>
      </c>
      <c r="BK51" s="189" t="s">
        <v>620</v>
      </c>
      <c r="BL51" s="143" t="s">
        <v>621</v>
      </c>
      <c r="BM51" s="143" t="s">
        <v>622</v>
      </c>
    </row>
    <row r="52" spans="1:66" ht="46.9" customHeight="1" x14ac:dyDescent="0.2">
      <c r="A52" s="123"/>
      <c r="B52" s="174" t="s">
        <v>179</v>
      </c>
      <c r="C52" s="143" t="s">
        <v>543</v>
      </c>
      <c r="D52" s="143" t="s">
        <v>633</v>
      </c>
      <c r="E52" s="100"/>
      <c r="F52" s="174" t="s">
        <v>474</v>
      </c>
      <c r="G52" s="126" t="s">
        <v>606</v>
      </c>
      <c r="H52" s="166">
        <v>44105</v>
      </c>
      <c r="I52" s="166">
        <v>45413</v>
      </c>
      <c r="J52" s="100" t="s">
        <v>634</v>
      </c>
      <c r="K52" s="100" t="s">
        <v>635</v>
      </c>
      <c r="L52" s="100" t="s">
        <v>609</v>
      </c>
      <c r="M52" s="100" t="s">
        <v>29</v>
      </c>
      <c r="N52" s="100"/>
      <c r="O52" s="145"/>
      <c r="P52" s="152">
        <v>1</v>
      </c>
      <c r="Q52" s="145">
        <v>55000000</v>
      </c>
      <c r="R52" s="152">
        <v>1</v>
      </c>
      <c r="S52" s="145">
        <v>55000000</v>
      </c>
      <c r="T52" s="152">
        <v>1</v>
      </c>
      <c r="U52" s="145">
        <v>55000000</v>
      </c>
      <c r="V52" s="173">
        <v>1</v>
      </c>
      <c r="W52" s="145">
        <v>55000000</v>
      </c>
      <c r="X52" s="173">
        <v>1</v>
      </c>
      <c r="Y52" s="147">
        <v>220000000</v>
      </c>
      <c r="Z52" s="144" t="s">
        <v>129</v>
      </c>
      <c r="AA52" s="168" t="s">
        <v>129</v>
      </c>
      <c r="AB52" s="168" t="s">
        <v>129</v>
      </c>
      <c r="AC52" s="168" t="s">
        <v>129</v>
      </c>
      <c r="AD52" s="168" t="s">
        <v>129</v>
      </c>
      <c r="AE52" s="168" t="s">
        <v>129</v>
      </c>
      <c r="AF52" s="144">
        <v>0.11</v>
      </c>
      <c r="AG52" s="91">
        <f>IF(Q52=0," ",AF52/Q52)</f>
        <v>2.0000000000000001E-9</v>
      </c>
      <c r="AH52" s="188">
        <v>0</v>
      </c>
      <c r="AI52" s="93">
        <f>IF(P52=0," ",AH52/P52)</f>
        <v>0</v>
      </c>
      <c r="AJ52" s="100" t="s">
        <v>636</v>
      </c>
      <c r="AK52" s="100" t="s">
        <v>637</v>
      </c>
      <c r="AL52" s="168">
        <v>0</v>
      </c>
      <c r="AM52" s="149">
        <f>IF(Q52=0," ",AL52/Q52)</f>
        <v>0</v>
      </c>
      <c r="AN52" s="100">
        <v>0.3</v>
      </c>
      <c r="AO52" s="150">
        <f>IF(P52=0," ",AN52/P52)</f>
        <v>0.3</v>
      </c>
      <c r="AP52" s="100" t="s">
        <v>638</v>
      </c>
      <c r="AQ52" s="100" t="s">
        <v>639</v>
      </c>
      <c r="AR52" s="144"/>
      <c r="AS52" s="91">
        <f>IF(Q52=0," ",AR52/Q52)</f>
        <v>0</v>
      </c>
      <c r="AT52" s="100"/>
      <c r="AU52" s="93">
        <f>IF(P52=0," ",AT52/P52)</f>
        <v>0</v>
      </c>
      <c r="AV52" s="100"/>
      <c r="AW52" s="123"/>
      <c r="AX52" s="457">
        <v>0</v>
      </c>
      <c r="AY52" s="443">
        <v>0</v>
      </c>
      <c r="AZ52" s="449"/>
      <c r="BA52" s="444">
        <v>0</v>
      </c>
      <c r="BB52" s="449" t="s">
        <v>640</v>
      </c>
      <c r="BC52" s="449" t="s">
        <v>641</v>
      </c>
      <c r="BD52" s="463" t="s">
        <v>642</v>
      </c>
      <c r="BE52" s="143" t="s">
        <v>616</v>
      </c>
      <c r="BF52" s="143">
        <v>60</v>
      </c>
      <c r="BG52" s="170" t="s">
        <v>617</v>
      </c>
      <c r="BH52" s="171" t="s">
        <v>484</v>
      </c>
      <c r="BI52" s="139" t="s">
        <v>557</v>
      </c>
      <c r="BJ52" s="143" t="s">
        <v>619</v>
      </c>
      <c r="BK52" s="189" t="s">
        <v>620</v>
      </c>
      <c r="BL52" s="143" t="s">
        <v>621</v>
      </c>
      <c r="BM52" s="143" t="s">
        <v>622</v>
      </c>
    </row>
    <row r="53" spans="1:66" ht="46.9" customHeight="1" x14ac:dyDescent="0.2">
      <c r="A53" s="123"/>
      <c r="B53" s="174" t="s">
        <v>179</v>
      </c>
      <c r="C53" s="143" t="s">
        <v>643</v>
      </c>
      <c r="D53" s="143" t="s">
        <v>644</v>
      </c>
      <c r="E53" s="100"/>
      <c r="F53" s="174" t="s">
        <v>474</v>
      </c>
      <c r="G53" s="126" t="s">
        <v>606</v>
      </c>
      <c r="H53" s="166">
        <v>44198</v>
      </c>
      <c r="I53" s="166">
        <v>45444</v>
      </c>
      <c r="J53" s="100" t="s">
        <v>645</v>
      </c>
      <c r="K53" s="100" t="s">
        <v>646</v>
      </c>
      <c r="L53" s="100" t="s">
        <v>609</v>
      </c>
      <c r="M53" s="100" t="s">
        <v>27</v>
      </c>
      <c r="N53" s="100"/>
      <c r="O53" s="145"/>
      <c r="P53" s="152">
        <v>1</v>
      </c>
      <c r="Q53" s="145">
        <v>469762470</v>
      </c>
      <c r="R53" s="152">
        <v>1</v>
      </c>
      <c r="S53" s="145">
        <v>527791330.62</v>
      </c>
      <c r="T53" s="152">
        <v>1</v>
      </c>
      <c r="U53" s="145">
        <v>589552047.64044011</v>
      </c>
      <c r="V53" s="152">
        <v>1</v>
      </c>
      <c r="W53" s="145">
        <v>637535139.05482852</v>
      </c>
      <c r="X53" s="152">
        <v>1</v>
      </c>
      <c r="Y53" s="147">
        <v>2224640987.3152685</v>
      </c>
      <c r="Z53" s="144" t="s">
        <v>129</v>
      </c>
      <c r="AA53" s="168" t="s">
        <v>129</v>
      </c>
      <c r="AB53" s="168" t="s">
        <v>129</v>
      </c>
      <c r="AC53" s="168" t="s">
        <v>129</v>
      </c>
      <c r="AD53" s="168" t="s">
        <v>129</v>
      </c>
      <c r="AE53" s="168" t="s">
        <v>129</v>
      </c>
      <c r="AF53" s="144">
        <v>75375000</v>
      </c>
      <c r="AG53" s="91">
        <f>IF(Q53=0," ",AF53/Q53)</f>
        <v>0.1604534308583655</v>
      </c>
      <c r="AH53" s="100">
        <v>2.1999999999999999E-2</v>
      </c>
      <c r="AI53" s="93">
        <f>IF(P53=0," ",AH53/P53)</f>
        <v>2.1999999999999999E-2</v>
      </c>
      <c r="AJ53" s="100" t="s">
        <v>647</v>
      </c>
      <c r="AK53" s="100" t="s">
        <v>648</v>
      </c>
      <c r="AL53" s="191">
        <v>153750000</v>
      </c>
      <c r="AM53" s="192">
        <f>IF(Q53=0," ",AL53/Q53)</f>
        <v>0.32729306792004903</v>
      </c>
      <c r="AN53" s="100">
        <v>100</v>
      </c>
      <c r="AO53" s="150">
        <v>1</v>
      </c>
      <c r="AP53" s="100" t="s">
        <v>649</v>
      </c>
      <c r="AQ53" s="100" t="s">
        <v>650</v>
      </c>
      <c r="AR53" s="144"/>
      <c r="AS53" s="91">
        <f>IF(Q53=0," ",AR53/Q53)</f>
        <v>0</v>
      </c>
      <c r="AT53" s="100"/>
      <c r="AU53" s="93">
        <f>IF(P53=0," ",AT53/P53)</f>
        <v>0</v>
      </c>
      <c r="AV53" s="100"/>
      <c r="AW53" s="123"/>
      <c r="AX53" s="464">
        <v>358375000</v>
      </c>
      <c r="AY53" s="443">
        <v>0.76288554937136632</v>
      </c>
      <c r="AZ53" s="460">
        <v>1</v>
      </c>
      <c r="BA53" s="444">
        <v>1</v>
      </c>
      <c r="BB53" s="35" t="s">
        <v>651</v>
      </c>
      <c r="BC53" s="35" t="s">
        <v>652</v>
      </c>
      <c r="BD53" s="445" t="s">
        <v>653</v>
      </c>
      <c r="BE53" s="143" t="s">
        <v>616</v>
      </c>
      <c r="BF53" s="143">
        <v>61</v>
      </c>
      <c r="BG53" s="170" t="s">
        <v>617</v>
      </c>
      <c r="BH53" s="171" t="s">
        <v>484</v>
      </c>
      <c r="BI53" s="139" t="s">
        <v>557</v>
      </c>
      <c r="BJ53" s="143" t="s">
        <v>619</v>
      </c>
      <c r="BK53" s="189" t="s">
        <v>620</v>
      </c>
      <c r="BL53" s="143" t="s">
        <v>621</v>
      </c>
      <c r="BM53" s="143" t="s">
        <v>622</v>
      </c>
    </row>
    <row r="54" spans="1:66" ht="46.9" customHeight="1" x14ac:dyDescent="0.2">
      <c r="A54" s="123"/>
      <c r="B54" s="100" t="s">
        <v>654</v>
      </c>
      <c r="C54" s="100" t="s">
        <v>655</v>
      </c>
      <c r="D54" s="100" t="s">
        <v>656</v>
      </c>
      <c r="E54" s="100"/>
      <c r="F54" s="193" t="s">
        <v>474</v>
      </c>
      <c r="G54" s="126" t="s">
        <v>657</v>
      </c>
      <c r="H54" s="127">
        <v>44136</v>
      </c>
      <c r="I54" s="127">
        <v>45473</v>
      </c>
      <c r="J54" s="100" t="s">
        <v>658</v>
      </c>
      <c r="K54" s="100" t="s">
        <v>659</v>
      </c>
      <c r="L54" s="100" t="s">
        <v>660</v>
      </c>
      <c r="M54" s="100" t="s">
        <v>27</v>
      </c>
      <c r="N54" s="100">
        <v>1</v>
      </c>
      <c r="O54" s="144">
        <v>800000</v>
      </c>
      <c r="P54" s="100">
        <v>4</v>
      </c>
      <c r="Q54" s="144">
        <v>4000000</v>
      </c>
      <c r="R54" s="100">
        <v>4</v>
      </c>
      <c r="S54" s="144">
        <v>4000000</v>
      </c>
      <c r="T54" s="100">
        <v>4</v>
      </c>
      <c r="U54" s="144">
        <v>4000000</v>
      </c>
      <c r="V54" s="137">
        <v>1</v>
      </c>
      <c r="W54" s="144">
        <v>4000000</v>
      </c>
      <c r="X54" s="137">
        <v>14</v>
      </c>
      <c r="Y54" s="194">
        <v>16800000</v>
      </c>
      <c r="Z54" s="144">
        <v>800000</v>
      </c>
      <c r="AA54" s="91" t="s">
        <v>661</v>
      </c>
      <c r="AB54" s="100">
        <v>1</v>
      </c>
      <c r="AC54" s="93">
        <v>1</v>
      </c>
      <c r="AD54" s="100" t="s">
        <v>662</v>
      </c>
      <c r="AE54" s="123" t="s">
        <v>129</v>
      </c>
      <c r="AF54" s="144">
        <v>1000000</v>
      </c>
      <c r="AG54" s="91">
        <v>0.25</v>
      </c>
      <c r="AH54" s="100">
        <v>1</v>
      </c>
      <c r="AI54" s="93">
        <v>0.25</v>
      </c>
      <c r="AJ54" s="100" t="s">
        <v>663</v>
      </c>
      <c r="AK54" s="100" t="s">
        <v>664</v>
      </c>
      <c r="AL54" s="148">
        <v>1000000</v>
      </c>
      <c r="AM54" s="149">
        <v>0.25</v>
      </c>
      <c r="AN54" s="100">
        <v>1</v>
      </c>
      <c r="AO54" s="150">
        <v>0.25</v>
      </c>
      <c r="AP54" s="100" t="s">
        <v>663</v>
      </c>
      <c r="AQ54" s="100" t="s">
        <v>665</v>
      </c>
      <c r="AR54" s="144"/>
      <c r="AS54" s="91">
        <v>0</v>
      </c>
      <c r="AT54" s="100"/>
      <c r="AU54" s="93">
        <v>0</v>
      </c>
      <c r="AV54" s="100"/>
      <c r="AW54" s="123"/>
      <c r="AX54" s="465">
        <v>19453720</v>
      </c>
      <c r="AY54" s="466">
        <v>0.98450000000000004</v>
      </c>
      <c r="AZ54" s="467">
        <v>2</v>
      </c>
      <c r="BA54" s="468">
        <v>0.67</v>
      </c>
      <c r="BB54" s="469" t="s">
        <v>2013</v>
      </c>
      <c r="BC54" s="470" t="s">
        <v>2014</v>
      </c>
      <c r="BD54" s="471" t="s">
        <v>2054</v>
      </c>
      <c r="BE54" s="143" t="s">
        <v>666</v>
      </c>
      <c r="BF54" s="143" t="s">
        <v>667</v>
      </c>
      <c r="BG54" s="170" t="s">
        <v>668</v>
      </c>
      <c r="BH54" s="143" t="s">
        <v>484</v>
      </c>
      <c r="BI54" s="143" t="s">
        <v>557</v>
      </c>
      <c r="BJ54" s="143" t="s">
        <v>669</v>
      </c>
      <c r="BK54" s="140" t="s">
        <v>670</v>
      </c>
      <c r="BL54" s="141" t="s">
        <v>671</v>
      </c>
      <c r="BM54" s="141" t="s">
        <v>672</v>
      </c>
    </row>
    <row r="55" spans="1:66" ht="46.9" customHeight="1" x14ac:dyDescent="0.2">
      <c r="A55" s="123"/>
      <c r="B55" s="100" t="s">
        <v>179</v>
      </c>
      <c r="C55" s="100" t="s">
        <v>535</v>
      </c>
      <c r="D55" s="100" t="s">
        <v>673</v>
      </c>
      <c r="E55" s="100"/>
      <c r="F55" s="195" t="s">
        <v>474</v>
      </c>
      <c r="G55" s="126" t="s">
        <v>657</v>
      </c>
      <c r="H55" s="127">
        <v>44136</v>
      </c>
      <c r="I55" s="127">
        <v>45473</v>
      </c>
      <c r="J55" s="100" t="s">
        <v>674</v>
      </c>
      <c r="K55" s="100" t="s">
        <v>675</v>
      </c>
      <c r="L55" s="100" t="s">
        <v>660</v>
      </c>
      <c r="M55" s="100" t="s">
        <v>27</v>
      </c>
      <c r="N55" s="152">
        <v>0.05</v>
      </c>
      <c r="O55" s="128">
        <v>800000</v>
      </c>
      <c r="P55" s="152">
        <v>0.2</v>
      </c>
      <c r="Q55" s="128">
        <v>4000000</v>
      </c>
      <c r="R55" s="152">
        <v>0.3</v>
      </c>
      <c r="S55" s="128">
        <v>4000000</v>
      </c>
      <c r="T55" s="152">
        <v>0.3</v>
      </c>
      <c r="U55" s="128">
        <v>4000000</v>
      </c>
      <c r="V55" s="196">
        <v>0.15</v>
      </c>
      <c r="W55" s="128">
        <v>4000000</v>
      </c>
      <c r="X55" s="196">
        <v>1</v>
      </c>
      <c r="Y55" s="197">
        <v>16800000</v>
      </c>
      <c r="Z55" s="128">
        <v>800000</v>
      </c>
      <c r="AA55" s="91">
        <v>0.05</v>
      </c>
      <c r="AB55" s="100">
        <v>5</v>
      </c>
      <c r="AC55" s="93">
        <v>1</v>
      </c>
      <c r="AD55" s="100" t="s">
        <v>676</v>
      </c>
      <c r="AE55" s="123" t="s">
        <v>129</v>
      </c>
      <c r="AF55" s="128">
        <v>1000000</v>
      </c>
      <c r="AG55" s="91">
        <v>0.25</v>
      </c>
      <c r="AH55" s="152">
        <v>0.05</v>
      </c>
      <c r="AI55" s="93">
        <v>0.25</v>
      </c>
      <c r="AJ55" s="100" t="s">
        <v>677</v>
      </c>
      <c r="AK55" s="100" t="s">
        <v>678</v>
      </c>
      <c r="AL55" s="133">
        <v>1000000</v>
      </c>
      <c r="AM55" s="134">
        <v>0.25</v>
      </c>
      <c r="AN55" s="198">
        <v>0.05</v>
      </c>
      <c r="AO55" s="135">
        <v>0.25</v>
      </c>
      <c r="AP55" s="102" t="s">
        <v>677</v>
      </c>
      <c r="AQ55" s="102" t="s">
        <v>678</v>
      </c>
      <c r="AR55" s="128"/>
      <c r="AS55" s="91">
        <v>0</v>
      </c>
      <c r="AT55" s="100"/>
      <c r="AU55" s="93">
        <v>0</v>
      </c>
      <c r="AV55" s="100"/>
      <c r="AW55" s="123"/>
      <c r="AX55" s="472">
        <v>20486000</v>
      </c>
      <c r="AY55" s="443">
        <v>0.79</v>
      </c>
      <c r="AZ55" s="473">
        <v>1</v>
      </c>
      <c r="BA55" s="458">
        <v>1</v>
      </c>
      <c r="BB55" s="471" t="s">
        <v>2015</v>
      </c>
      <c r="BC55" s="474" t="s">
        <v>2016</v>
      </c>
      <c r="BD55" s="471" t="s">
        <v>2055</v>
      </c>
      <c r="BE55" s="143" t="s">
        <v>666</v>
      </c>
      <c r="BF55" s="143" t="s">
        <v>667</v>
      </c>
      <c r="BG55" s="170" t="s">
        <v>668</v>
      </c>
      <c r="BH55" s="143" t="s">
        <v>484</v>
      </c>
      <c r="BI55" s="143" t="s">
        <v>557</v>
      </c>
      <c r="BJ55" s="143" t="s">
        <v>669</v>
      </c>
      <c r="BK55" s="140" t="s">
        <v>670</v>
      </c>
      <c r="BL55" s="141" t="s">
        <v>671</v>
      </c>
      <c r="BM55" s="141" t="s">
        <v>672</v>
      </c>
    </row>
    <row r="56" spans="1:66" ht="46.9" customHeight="1" x14ac:dyDescent="0.2">
      <c r="A56" s="123"/>
      <c r="B56" s="100" t="s">
        <v>679</v>
      </c>
      <c r="C56" s="102" t="s">
        <v>680</v>
      </c>
      <c r="D56" s="169" t="s">
        <v>681</v>
      </c>
      <c r="E56" s="169"/>
      <c r="F56" s="199" t="s">
        <v>474</v>
      </c>
      <c r="G56" s="200" t="s">
        <v>606</v>
      </c>
      <c r="H56" s="201">
        <v>2021</v>
      </c>
      <c r="I56" s="201">
        <v>2023</v>
      </c>
      <c r="J56" s="169" t="s">
        <v>682</v>
      </c>
      <c r="K56" s="202" t="s">
        <v>683</v>
      </c>
      <c r="L56" s="169"/>
      <c r="M56" s="169" t="s">
        <v>29</v>
      </c>
      <c r="N56" s="169"/>
      <c r="O56" s="131"/>
      <c r="P56" s="169">
        <v>3</v>
      </c>
      <c r="Q56" s="203">
        <v>19760000</v>
      </c>
      <c r="R56" s="169"/>
      <c r="S56" s="203"/>
      <c r="T56" s="169"/>
      <c r="U56" s="203"/>
      <c r="V56" s="169"/>
      <c r="W56" s="203"/>
      <c r="X56" s="169">
        <v>3</v>
      </c>
      <c r="Y56" s="197">
        <v>19760000</v>
      </c>
      <c r="Z56" s="132"/>
      <c r="AA56" s="91"/>
      <c r="AB56" s="91"/>
      <c r="AC56" s="91"/>
      <c r="AD56" s="91"/>
      <c r="AE56" s="91"/>
      <c r="AF56" s="128">
        <v>0.11</v>
      </c>
      <c r="AG56" s="91">
        <f>IF(Q56=0," ",AF56/Q56)</f>
        <v>5.5668016194331981E-9</v>
      </c>
      <c r="AH56" s="204">
        <v>1E-4</v>
      </c>
      <c r="AI56" s="204">
        <v>1E-4</v>
      </c>
      <c r="AJ56" s="205" t="s">
        <v>684</v>
      </c>
      <c r="AK56" s="206" t="s">
        <v>685</v>
      </c>
      <c r="AL56" s="207">
        <v>285886.45833333337</v>
      </c>
      <c r="AM56" s="208">
        <f>+AL56/Q56</f>
        <v>1.4467938174763835E-2</v>
      </c>
      <c r="AN56" s="209">
        <v>1</v>
      </c>
      <c r="AO56" s="208">
        <v>0.33329999999999999</v>
      </c>
      <c r="AP56" s="210" t="s">
        <v>686</v>
      </c>
      <c r="AQ56" s="210" t="s">
        <v>687</v>
      </c>
      <c r="AR56" s="132">
        <v>0</v>
      </c>
      <c r="AS56" s="91">
        <v>0</v>
      </c>
      <c r="AT56" s="91">
        <v>0</v>
      </c>
      <c r="AU56" s="91">
        <v>0</v>
      </c>
      <c r="AV56" s="91">
        <v>0</v>
      </c>
      <c r="AW56" s="91">
        <v>0</v>
      </c>
      <c r="AX56" s="475">
        <v>2300469</v>
      </c>
      <c r="AY56" s="476">
        <v>0.99760000000000004</v>
      </c>
      <c r="AZ56" s="477">
        <v>1</v>
      </c>
      <c r="BA56" s="477">
        <v>1</v>
      </c>
      <c r="BB56" s="469" t="s">
        <v>2017</v>
      </c>
      <c r="BC56" s="474" t="s">
        <v>2018</v>
      </c>
      <c r="BD56" s="471" t="s">
        <v>2019</v>
      </c>
      <c r="BE56" s="202" t="s">
        <v>688</v>
      </c>
      <c r="BF56" s="202" t="s">
        <v>689</v>
      </c>
      <c r="BG56" s="211" t="s">
        <v>690</v>
      </c>
      <c r="BH56" s="212" t="s">
        <v>484</v>
      </c>
      <c r="BI56" s="212" t="s">
        <v>557</v>
      </c>
      <c r="BJ56" s="202" t="s">
        <v>691</v>
      </c>
      <c r="BK56" s="98" t="s">
        <v>692</v>
      </c>
      <c r="BL56" s="169">
        <v>3105612240</v>
      </c>
      <c r="BM56" s="169" t="s">
        <v>693</v>
      </c>
    </row>
    <row r="57" spans="1:66" ht="46.9" customHeight="1" x14ac:dyDescent="0.2">
      <c r="A57" s="123"/>
      <c r="B57" s="100" t="s">
        <v>179</v>
      </c>
      <c r="C57" s="213" t="s">
        <v>643</v>
      </c>
      <c r="D57" s="169" t="s">
        <v>694</v>
      </c>
      <c r="E57" s="169"/>
      <c r="F57" s="214" t="s">
        <v>695</v>
      </c>
      <c r="G57" s="200" t="s">
        <v>606</v>
      </c>
      <c r="H57" s="215">
        <v>44166</v>
      </c>
      <c r="I57" s="216">
        <v>45473</v>
      </c>
      <c r="J57" s="169" t="s">
        <v>696</v>
      </c>
      <c r="K57" s="202" t="s">
        <v>697</v>
      </c>
      <c r="L57" s="169"/>
      <c r="M57" s="169" t="s">
        <v>29</v>
      </c>
      <c r="N57" s="169">
        <v>1</v>
      </c>
      <c r="O57" s="203">
        <v>2085000</v>
      </c>
      <c r="P57" s="169">
        <v>1</v>
      </c>
      <c r="Q57" s="203">
        <v>25828980</v>
      </c>
      <c r="R57" s="169">
        <v>1</v>
      </c>
      <c r="S57" s="203">
        <v>26664117</v>
      </c>
      <c r="T57" s="169">
        <v>1</v>
      </c>
      <c r="U57" s="203">
        <v>27526256</v>
      </c>
      <c r="V57" s="169">
        <v>1</v>
      </c>
      <c r="W57" s="203">
        <v>14208136</v>
      </c>
      <c r="X57" s="169">
        <v>1</v>
      </c>
      <c r="Y57" s="197">
        <v>96312489</v>
      </c>
      <c r="Z57" s="132"/>
      <c r="AA57" s="91"/>
      <c r="AB57" s="91"/>
      <c r="AC57" s="91"/>
      <c r="AD57" s="91"/>
      <c r="AE57" s="91"/>
      <c r="AF57" s="128">
        <v>0.11</v>
      </c>
      <c r="AG57" s="91">
        <f>IF(Q57=0," ",AF57/Q57)</f>
        <v>4.2587821896180184E-9</v>
      </c>
      <c r="AH57" s="204">
        <v>1E-4</v>
      </c>
      <c r="AI57" s="204">
        <v>1E-4</v>
      </c>
      <c r="AJ57" s="180" t="s">
        <v>698</v>
      </c>
      <c r="AK57" s="206" t="s">
        <v>699</v>
      </c>
      <c r="AL57" s="217">
        <v>6242003</v>
      </c>
      <c r="AM57" s="208">
        <f>+AL57/Q57</f>
        <v>0.2416666473085658</v>
      </c>
      <c r="AN57" s="218">
        <v>1</v>
      </c>
      <c r="AO57" s="135">
        <v>0.2</v>
      </c>
      <c r="AP57" s="102" t="s">
        <v>700</v>
      </c>
      <c r="AQ57" s="102" t="s">
        <v>701</v>
      </c>
      <c r="AR57" s="132">
        <v>0</v>
      </c>
      <c r="AS57" s="91">
        <v>0</v>
      </c>
      <c r="AT57" s="91">
        <v>0</v>
      </c>
      <c r="AU57" s="91">
        <v>0</v>
      </c>
      <c r="AV57" s="91">
        <v>0</v>
      </c>
      <c r="AW57" s="91">
        <v>0</v>
      </c>
      <c r="AX57" s="465">
        <v>2738961</v>
      </c>
      <c r="AY57" s="466">
        <v>0.89800000000000002</v>
      </c>
      <c r="AZ57" s="478">
        <v>1</v>
      </c>
      <c r="BA57" s="468">
        <v>1</v>
      </c>
      <c r="BB57" s="479" t="s">
        <v>2020</v>
      </c>
      <c r="BC57" s="474" t="s">
        <v>2021</v>
      </c>
      <c r="BD57" s="471" t="s">
        <v>2022</v>
      </c>
      <c r="BE57" s="202" t="s">
        <v>688</v>
      </c>
      <c r="BF57" s="202" t="s">
        <v>689</v>
      </c>
      <c r="BG57" s="211" t="s">
        <v>690</v>
      </c>
      <c r="BH57" s="212" t="s">
        <v>484</v>
      </c>
      <c r="BI57" s="212" t="s">
        <v>557</v>
      </c>
      <c r="BJ57" s="202" t="s">
        <v>691</v>
      </c>
      <c r="BK57" s="98" t="s">
        <v>692</v>
      </c>
      <c r="BL57" s="169">
        <v>3105612240</v>
      </c>
      <c r="BM57" s="169" t="s">
        <v>693</v>
      </c>
    </row>
    <row r="58" spans="1:66" ht="46.9" customHeight="1" x14ac:dyDescent="0.2">
      <c r="A58" s="123"/>
      <c r="B58" s="100" t="s">
        <v>179</v>
      </c>
      <c r="C58" s="169" t="s">
        <v>643</v>
      </c>
      <c r="D58" s="169" t="s">
        <v>702</v>
      </c>
      <c r="E58" s="169"/>
      <c r="F58" s="214" t="s">
        <v>474</v>
      </c>
      <c r="G58" s="200" t="s">
        <v>606</v>
      </c>
      <c r="H58" s="201">
        <v>2021</v>
      </c>
      <c r="I58" s="201">
        <v>2023</v>
      </c>
      <c r="J58" s="169" t="s">
        <v>703</v>
      </c>
      <c r="K58" s="202" t="s">
        <v>704</v>
      </c>
      <c r="L58" s="169"/>
      <c r="M58" s="169" t="s">
        <v>29</v>
      </c>
      <c r="N58" s="169"/>
      <c r="O58" s="131">
        <v>2233778</v>
      </c>
      <c r="P58" s="219">
        <v>1</v>
      </c>
      <c r="Q58" s="203">
        <v>2306003</v>
      </c>
      <c r="R58" s="219">
        <v>1</v>
      </c>
      <c r="S58" s="203">
        <v>2380564</v>
      </c>
      <c r="T58" s="219">
        <v>1</v>
      </c>
      <c r="U58" s="203">
        <v>2457536</v>
      </c>
      <c r="V58" s="219">
        <v>1</v>
      </c>
      <c r="W58" s="203">
        <v>2536996</v>
      </c>
      <c r="X58" s="219">
        <v>1</v>
      </c>
      <c r="Y58" s="197">
        <v>11914877</v>
      </c>
      <c r="Z58" s="132"/>
      <c r="AA58" s="91"/>
      <c r="AB58" s="91"/>
      <c r="AC58" s="91"/>
      <c r="AD58" s="91"/>
      <c r="AE58" s="91"/>
      <c r="AF58" s="128">
        <v>0.11</v>
      </c>
      <c r="AG58" s="91">
        <f>IF(Q58=0," ",AF58/Q58)</f>
        <v>4.7701585817537966E-8</v>
      </c>
      <c r="AH58" s="204">
        <v>1E-4</v>
      </c>
      <c r="AI58" s="204">
        <v>1E-4</v>
      </c>
      <c r="AJ58" s="180" t="s">
        <v>705</v>
      </c>
      <c r="AK58" s="180" t="s">
        <v>706</v>
      </c>
      <c r="AL58" s="207">
        <v>0</v>
      </c>
      <c r="AM58" s="208">
        <f>+AL58/Q58</f>
        <v>0</v>
      </c>
      <c r="AN58" s="220">
        <v>33</v>
      </c>
      <c r="AO58" s="198">
        <v>0.33</v>
      </c>
      <c r="AP58" s="221" t="s">
        <v>707</v>
      </c>
      <c r="AQ58" s="221" t="s">
        <v>708</v>
      </c>
      <c r="AR58" s="132">
        <v>0</v>
      </c>
      <c r="AS58" s="91">
        <v>0</v>
      </c>
      <c r="AT58" s="91">
        <v>0</v>
      </c>
      <c r="AU58" s="91">
        <v>0</v>
      </c>
      <c r="AV58" s="91">
        <v>0</v>
      </c>
      <c r="AW58" s="91">
        <v>0</v>
      </c>
      <c r="AX58" s="465">
        <v>19453720</v>
      </c>
      <c r="AY58" s="466">
        <v>0.98450000000000004</v>
      </c>
      <c r="AZ58" s="467">
        <v>2</v>
      </c>
      <c r="BA58" s="468">
        <v>0.67</v>
      </c>
      <c r="BB58" s="469" t="s">
        <v>2023</v>
      </c>
      <c r="BC58" s="474" t="s">
        <v>2024</v>
      </c>
      <c r="BD58" s="471" t="s">
        <v>2056</v>
      </c>
      <c r="BE58" s="202" t="s">
        <v>688</v>
      </c>
      <c r="BF58" s="202" t="s">
        <v>709</v>
      </c>
      <c r="BG58" s="211" t="s">
        <v>690</v>
      </c>
      <c r="BH58" s="212" t="s">
        <v>484</v>
      </c>
      <c r="BI58" s="212" t="s">
        <v>557</v>
      </c>
      <c r="BJ58" s="202" t="s">
        <v>691</v>
      </c>
      <c r="BK58" s="98" t="s">
        <v>692</v>
      </c>
      <c r="BL58" s="169">
        <v>3105612240</v>
      </c>
      <c r="BM58" s="169" t="s">
        <v>693</v>
      </c>
    </row>
    <row r="59" spans="1:66" ht="46.9" customHeight="1" x14ac:dyDescent="0.2">
      <c r="A59" s="123"/>
      <c r="B59" s="100" t="s">
        <v>179</v>
      </c>
      <c r="C59" s="169" t="s">
        <v>643</v>
      </c>
      <c r="D59" s="169" t="s">
        <v>710</v>
      </c>
      <c r="E59" s="169"/>
      <c r="F59" s="214" t="s">
        <v>474</v>
      </c>
      <c r="G59" s="200" t="s">
        <v>606</v>
      </c>
      <c r="H59" s="201">
        <v>2021</v>
      </c>
      <c r="I59" s="201">
        <v>2023</v>
      </c>
      <c r="J59" s="169" t="s">
        <v>711</v>
      </c>
      <c r="K59" s="202" t="s">
        <v>712</v>
      </c>
      <c r="L59" s="169"/>
      <c r="M59" s="169" t="s">
        <v>29</v>
      </c>
      <c r="N59" s="219">
        <v>1</v>
      </c>
      <c r="O59" s="131">
        <v>2954538</v>
      </c>
      <c r="P59" s="219">
        <v>1</v>
      </c>
      <c r="Q59" s="203">
        <v>3050068</v>
      </c>
      <c r="R59" s="219">
        <v>1</v>
      </c>
      <c r="S59" s="203">
        <v>3148687</v>
      </c>
      <c r="T59" s="219">
        <v>1</v>
      </c>
      <c r="U59" s="203">
        <v>3250494</v>
      </c>
      <c r="V59" s="219">
        <v>1</v>
      </c>
      <c r="W59" s="203">
        <v>3355594</v>
      </c>
      <c r="X59" s="219">
        <v>1</v>
      </c>
      <c r="Y59" s="197">
        <v>15759381</v>
      </c>
      <c r="Z59" s="132"/>
      <c r="AA59" s="91"/>
      <c r="AB59" s="91"/>
      <c r="AC59" s="91"/>
      <c r="AD59" s="91"/>
      <c r="AE59" s="91"/>
      <c r="AF59" s="128">
        <v>0.11</v>
      </c>
      <c r="AG59" s="91">
        <f>IF(Q59=0," ",AF59/Q59)</f>
        <v>3.6064769703495136E-8</v>
      </c>
      <c r="AH59" s="204">
        <v>1E-4</v>
      </c>
      <c r="AI59" s="91">
        <f>IF(S59=0," ",AH59/S59)</f>
        <v>3.17592698162758E-11</v>
      </c>
      <c r="AJ59" s="180" t="s">
        <v>713</v>
      </c>
      <c r="AK59" s="180" t="s">
        <v>714</v>
      </c>
      <c r="AL59" s="207">
        <v>0</v>
      </c>
      <c r="AM59" s="208">
        <f>+AL59/Q59</f>
        <v>0</v>
      </c>
      <c r="AN59" s="198">
        <v>0</v>
      </c>
      <c r="AO59" s="198">
        <v>0</v>
      </c>
      <c r="AP59" s="210" t="s">
        <v>715</v>
      </c>
      <c r="AQ59" s="210" t="s">
        <v>716</v>
      </c>
      <c r="AR59" s="132">
        <v>0</v>
      </c>
      <c r="AS59" s="91">
        <v>0</v>
      </c>
      <c r="AT59" s="91">
        <v>0</v>
      </c>
      <c r="AU59" s="91">
        <v>0</v>
      </c>
      <c r="AV59" s="91">
        <v>0</v>
      </c>
      <c r="AW59" s="91">
        <v>0</v>
      </c>
      <c r="AX59" s="474" t="s">
        <v>2025</v>
      </c>
      <c r="AY59" s="480">
        <v>1</v>
      </c>
      <c r="AZ59" s="450">
        <v>4</v>
      </c>
      <c r="BA59" s="481">
        <v>1</v>
      </c>
      <c r="BB59" s="450" t="s">
        <v>2026</v>
      </c>
      <c r="BC59" s="450" t="s">
        <v>2027</v>
      </c>
      <c r="BD59" s="474" t="s">
        <v>2028</v>
      </c>
      <c r="BE59" s="202" t="s">
        <v>688</v>
      </c>
      <c r="BF59" s="202" t="s">
        <v>717</v>
      </c>
      <c r="BG59" s="211" t="s">
        <v>690</v>
      </c>
      <c r="BH59" s="212" t="s">
        <v>484</v>
      </c>
      <c r="BI59" s="212" t="s">
        <v>557</v>
      </c>
      <c r="BJ59" s="202" t="s">
        <v>691</v>
      </c>
      <c r="BK59" s="98" t="s">
        <v>692</v>
      </c>
      <c r="BL59" s="169">
        <v>3105612240</v>
      </c>
      <c r="BM59" s="169" t="s">
        <v>693</v>
      </c>
    </row>
    <row r="60" spans="1:66" ht="46.9" customHeight="1" x14ac:dyDescent="0.2">
      <c r="A60" s="123"/>
      <c r="B60" s="100" t="s">
        <v>679</v>
      </c>
      <c r="C60" s="102" t="s">
        <v>718</v>
      </c>
      <c r="D60" s="102" t="s">
        <v>719</v>
      </c>
      <c r="E60" s="102"/>
      <c r="F60" s="222" t="s">
        <v>474</v>
      </c>
      <c r="G60" s="223" t="s">
        <v>606</v>
      </c>
      <c r="H60" s="224">
        <v>44228</v>
      </c>
      <c r="I60" s="224">
        <v>44561</v>
      </c>
      <c r="J60" s="220" t="s">
        <v>720</v>
      </c>
      <c r="K60" s="220" t="s">
        <v>721</v>
      </c>
      <c r="L60" s="102"/>
      <c r="M60" s="102" t="s">
        <v>27</v>
      </c>
      <c r="N60" s="102"/>
      <c r="O60" s="225"/>
      <c r="P60" s="102">
        <v>3</v>
      </c>
      <c r="Q60" s="225">
        <v>19760000</v>
      </c>
      <c r="R60" s="102"/>
      <c r="S60" s="225"/>
      <c r="T60" s="102"/>
      <c r="U60" s="225"/>
      <c r="V60" s="102"/>
      <c r="W60" s="225"/>
      <c r="X60" s="102">
        <v>3</v>
      </c>
      <c r="Y60" s="80">
        <f>O60+Q60+S60+U60+W60</f>
        <v>19760000</v>
      </c>
      <c r="Z60" s="132"/>
      <c r="AA60" s="91"/>
      <c r="AB60" s="91"/>
      <c r="AC60" s="91"/>
      <c r="AD60" s="91"/>
      <c r="AE60" s="91"/>
      <c r="AF60" s="128">
        <v>0.11</v>
      </c>
      <c r="AG60" s="91">
        <f>IF(Q60=0," ",AF60/Q60)</f>
        <v>5.5668016194331981E-9</v>
      </c>
      <c r="AH60" s="204">
        <v>1E-4</v>
      </c>
      <c r="AI60" s="204">
        <v>1E-4</v>
      </c>
      <c r="AJ60" s="180" t="s">
        <v>722</v>
      </c>
      <c r="AK60" s="180" t="s">
        <v>723</v>
      </c>
      <c r="AL60" s="207">
        <v>285886.45833333337</v>
      </c>
      <c r="AM60" s="208">
        <f>+AL60/Q60</f>
        <v>1.4467938174763835E-2</v>
      </c>
      <c r="AN60" s="102">
        <v>1</v>
      </c>
      <c r="AO60" s="198">
        <v>0.33329999999999999</v>
      </c>
      <c r="AP60" s="210" t="s">
        <v>722</v>
      </c>
      <c r="AQ60" s="134" t="s">
        <v>724</v>
      </c>
      <c r="AR60" s="132">
        <v>0</v>
      </c>
      <c r="AS60" s="91">
        <v>0</v>
      </c>
      <c r="AT60" s="91">
        <v>0</v>
      </c>
      <c r="AU60" s="91">
        <v>0</v>
      </c>
      <c r="AV60" s="91">
        <v>0</v>
      </c>
      <c r="AW60" s="91">
        <v>0</v>
      </c>
      <c r="AX60" s="474" t="s">
        <v>2025</v>
      </c>
      <c r="AY60" s="480">
        <v>1</v>
      </c>
      <c r="AZ60" s="480">
        <v>0.2</v>
      </c>
      <c r="BA60" s="480">
        <v>1</v>
      </c>
      <c r="BB60" s="450" t="s">
        <v>2029</v>
      </c>
      <c r="BC60" s="450" t="s">
        <v>2030</v>
      </c>
      <c r="BD60" s="474" t="s">
        <v>2031</v>
      </c>
      <c r="BE60" s="202" t="s">
        <v>688</v>
      </c>
      <c r="BF60" s="202" t="s">
        <v>717</v>
      </c>
      <c r="BG60" s="211" t="s">
        <v>690</v>
      </c>
      <c r="BH60" s="212" t="s">
        <v>484</v>
      </c>
      <c r="BI60" s="212" t="s">
        <v>557</v>
      </c>
      <c r="BJ60" s="202" t="s">
        <v>691</v>
      </c>
      <c r="BK60" s="98" t="s">
        <v>692</v>
      </c>
      <c r="BL60" s="169">
        <v>3105612240</v>
      </c>
      <c r="BM60" s="169" t="s">
        <v>693</v>
      </c>
    </row>
    <row r="61" spans="1:66" ht="46.9" customHeight="1" x14ac:dyDescent="0.2">
      <c r="A61" s="100"/>
      <c r="B61" s="100" t="s">
        <v>179</v>
      </c>
      <c r="C61" s="213" t="s">
        <v>543</v>
      </c>
      <c r="D61" s="102" t="s">
        <v>725</v>
      </c>
      <c r="E61" s="102"/>
      <c r="F61" s="226" t="s">
        <v>474</v>
      </c>
      <c r="G61" s="223" t="s">
        <v>726</v>
      </c>
      <c r="H61" s="227">
        <v>44228</v>
      </c>
      <c r="I61" s="227">
        <v>45443</v>
      </c>
      <c r="J61" s="220" t="s">
        <v>727</v>
      </c>
      <c r="K61" s="220" t="s">
        <v>728</v>
      </c>
      <c r="L61" s="102" t="s">
        <v>729</v>
      </c>
      <c r="M61" s="102" t="s">
        <v>27</v>
      </c>
      <c r="N61" s="102">
        <v>1</v>
      </c>
      <c r="O61" s="228">
        <v>25840000</v>
      </c>
      <c r="P61" s="102">
        <v>4</v>
      </c>
      <c r="Q61" s="228">
        <v>129340000</v>
      </c>
      <c r="R61" s="102">
        <v>4</v>
      </c>
      <c r="S61" s="228">
        <v>133210000</v>
      </c>
      <c r="T61" s="102">
        <v>4</v>
      </c>
      <c r="U61" s="228">
        <v>137220000</v>
      </c>
      <c r="V61" s="229">
        <v>4</v>
      </c>
      <c r="W61" s="228">
        <v>42399000</v>
      </c>
      <c r="X61" s="229">
        <v>4</v>
      </c>
      <c r="Y61" s="104">
        <v>442169000</v>
      </c>
      <c r="Z61" s="230">
        <v>16020800</v>
      </c>
      <c r="AA61" s="136">
        <f>16020000/25840000</f>
        <v>0.61996904024767807</v>
      </c>
      <c r="AB61" s="100">
        <v>1</v>
      </c>
      <c r="AC61" s="93">
        <v>1</v>
      </c>
      <c r="AD61" s="102" t="s">
        <v>730</v>
      </c>
      <c r="AE61" s="102" t="s">
        <v>731</v>
      </c>
      <c r="AF61" s="230">
        <v>9819200</v>
      </c>
      <c r="AG61" s="136">
        <v>1</v>
      </c>
      <c r="AH61" s="100">
        <v>1</v>
      </c>
      <c r="AI61" s="93">
        <v>0.25</v>
      </c>
      <c r="AJ61" s="102" t="s">
        <v>732</v>
      </c>
      <c r="AK61" s="102" t="s">
        <v>733</v>
      </c>
      <c r="AL61" s="231">
        <f>6996600+0+2303000+4551167+AF61</f>
        <v>23669967</v>
      </c>
      <c r="AM61" s="210">
        <f>AL61/Q61</f>
        <v>0.18300577547549096</v>
      </c>
      <c r="AN61" s="102">
        <v>4</v>
      </c>
      <c r="AO61" s="135">
        <f>AN61/P61</f>
        <v>1</v>
      </c>
      <c r="AP61" s="102" t="s">
        <v>734</v>
      </c>
      <c r="AQ61" s="102" t="s">
        <v>735</v>
      </c>
      <c r="AR61" s="230"/>
      <c r="AS61" s="136"/>
      <c r="AT61" s="100"/>
      <c r="AU61" s="93"/>
      <c r="AV61" s="100"/>
      <c r="AW61" s="100"/>
      <c r="AX61" s="482">
        <v>5890407936</v>
      </c>
      <c r="AY61" s="444">
        <v>2.1707778755194855</v>
      </c>
      <c r="AZ61" s="446">
        <v>1</v>
      </c>
      <c r="BA61" s="444">
        <v>1</v>
      </c>
      <c r="BB61" s="448" t="s">
        <v>2057</v>
      </c>
      <c r="BC61" s="448" t="s">
        <v>2032</v>
      </c>
      <c r="BD61" s="448" t="s">
        <v>2033</v>
      </c>
      <c r="BE61" s="220" t="s">
        <v>736</v>
      </c>
      <c r="BF61" s="232" t="s">
        <v>737</v>
      </c>
      <c r="BG61" s="233" t="s">
        <v>738</v>
      </c>
      <c r="BH61" s="232" t="s">
        <v>484</v>
      </c>
      <c r="BI61" s="234" t="s">
        <v>557</v>
      </c>
      <c r="BJ61" s="220" t="s">
        <v>739</v>
      </c>
      <c r="BK61" s="235" t="s">
        <v>740</v>
      </c>
      <c r="BL61" s="213" t="s">
        <v>741</v>
      </c>
      <c r="BM61" s="213" t="s">
        <v>742</v>
      </c>
    </row>
    <row r="62" spans="1:66" ht="46.9" customHeight="1" x14ac:dyDescent="0.2">
      <c r="A62" s="236"/>
      <c r="B62" s="100" t="s">
        <v>179</v>
      </c>
      <c r="C62" s="213" t="s">
        <v>543</v>
      </c>
      <c r="D62" s="102" t="s">
        <v>743</v>
      </c>
      <c r="E62" s="102"/>
      <c r="F62" s="226" t="s">
        <v>744</v>
      </c>
      <c r="G62" s="223" t="s">
        <v>745</v>
      </c>
      <c r="H62" s="224">
        <v>44136</v>
      </c>
      <c r="I62" s="224">
        <v>45443</v>
      </c>
      <c r="J62" s="220" t="s">
        <v>746</v>
      </c>
      <c r="K62" s="220" t="s">
        <v>747</v>
      </c>
      <c r="L62" s="102" t="s">
        <v>748</v>
      </c>
      <c r="M62" s="102" t="s">
        <v>27</v>
      </c>
      <c r="N62" s="88">
        <v>1</v>
      </c>
      <c r="O62" s="237">
        <v>11172075</v>
      </c>
      <c r="P62" s="198">
        <v>1</v>
      </c>
      <c r="Q62" s="228">
        <v>23400000</v>
      </c>
      <c r="R62" s="198">
        <v>1</v>
      </c>
      <c r="S62" s="228">
        <v>24600000</v>
      </c>
      <c r="T62" s="198">
        <v>1</v>
      </c>
      <c r="U62" s="228">
        <v>21000000</v>
      </c>
      <c r="V62" s="198">
        <v>1</v>
      </c>
      <c r="W62" s="228">
        <v>21750000</v>
      </c>
      <c r="X62" s="238">
        <v>1</v>
      </c>
      <c r="Y62" s="104">
        <v>101922075</v>
      </c>
      <c r="Z62" s="239">
        <v>10431000</v>
      </c>
      <c r="AA62" s="240">
        <f>49/49*1</f>
        <v>1</v>
      </c>
      <c r="AB62" s="241">
        <v>49</v>
      </c>
      <c r="AC62" s="240">
        <v>1</v>
      </c>
      <c r="AD62" s="241" t="s">
        <v>749</v>
      </c>
      <c r="AE62" s="241" t="s">
        <v>750</v>
      </c>
      <c r="AF62" s="228">
        <v>19327800</v>
      </c>
      <c r="AG62" s="242">
        <v>1</v>
      </c>
      <c r="AH62" s="102">
        <v>84</v>
      </c>
      <c r="AI62" s="84">
        <v>1</v>
      </c>
      <c r="AJ62" s="102" t="s">
        <v>751</v>
      </c>
      <c r="AK62" s="102" t="s">
        <v>752</v>
      </c>
      <c r="AL62" s="243">
        <f>6887520+AF62</f>
        <v>26215320</v>
      </c>
      <c r="AM62" s="210">
        <f>AL62/Q62</f>
        <v>1.1203128205128206</v>
      </c>
      <c r="AN62" s="244">
        <v>1</v>
      </c>
      <c r="AO62" s="135">
        <f>159/159*1</f>
        <v>1</v>
      </c>
      <c r="AP62" s="113" t="s">
        <v>753</v>
      </c>
      <c r="AQ62" s="245"/>
      <c r="AR62" s="228"/>
      <c r="AS62" s="242"/>
      <c r="AT62" s="102"/>
      <c r="AU62" s="84"/>
      <c r="AV62" s="102"/>
      <c r="AW62" s="102"/>
      <c r="AX62" s="482">
        <v>2052419836</v>
      </c>
      <c r="AY62" s="444">
        <v>1.0492943946830267</v>
      </c>
      <c r="AZ62" s="446">
        <v>1</v>
      </c>
      <c r="BA62" s="444">
        <v>1</v>
      </c>
      <c r="BB62" s="448" t="s">
        <v>2034</v>
      </c>
      <c r="BC62" s="448" t="s">
        <v>2035</v>
      </c>
      <c r="BD62" s="448" t="s">
        <v>2036</v>
      </c>
      <c r="BE62" s="232" t="s">
        <v>754</v>
      </c>
      <c r="BF62" s="220">
        <v>63</v>
      </c>
      <c r="BG62" s="233" t="s">
        <v>755</v>
      </c>
      <c r="BH62" s="232" t="s">
        <v>484</v>
      </c>
      <c r="BI62" s="234" t="s">
        <v>557</v>
      </c>
      <c r="BJ62" s="220" t="s">
        <v>739</v>
      </c>
      <c r="BK62" s="235" t="s">
        <v>740</v>
      </c>
      <c r="BL62" s="213" t="s">
        <v>741</v>
      </c>
      <c r="BM62" s="213" t="s">
        <v>742</v>
      </c>
    </row>
    <row r="63" spans="1:66" ht="46.9" customHeight="1" x14ac:dyDescent="0.2">
      <c r="A63" s="123"/>
      <c r="B63" s="100" t="s">
        <v>756</v>
      </c>
      <c r="C63" s="100" t="s">
        <v>757</v>
      </c>
      <c r="D63" s="100" t="s">
        <v>758</v>
      </c>
      <c r="E63" s="152">
        <v>1</v>
      </c>
      <c r="F63" s="100" t="s">
        <v>759</v>
      </c>
      <c r="G63" s="100" t="s">
        <v>760</v>
      </c>
      <c r="H63" s="127">
        <v>44197</v>
      </c>
      <c r="I63" s="127">
        <v>45442</v>
      </c>
      <c r="J63" s="100" t="s">
        <v>761</v>
      </c>
      <c r="K63" s="100" t="s">
        <v>762</v>
      </c>
      <c r="L63" s="100" t="s">
        <v>763</v>
      </c>
      <c r="M63" s="100" t="s">
        <v>27</v>
      </c>
      <c r="N63" s="100"/>
      <c r="O63" s="128"/>
      <c r="P63" s="152">
        <v>1</v>
      </c>
      <c r="Q63" s="129">
        <v>2713501000</v>
      </c>
      <c r="R63" s="152">
        <v>1</v>
      </c>
      <c r="S63" s="129">
        <v>3887731000</v>
      </c>
      <c r="T63" s="152">
        <v>1</v>
      </c>
      <c r="U63" s="129">
        <v>3003158000</v>
      </c>
      <c r="V63" s="152">
        <v>1</v>
      </c>
      <c r="W63" s="129">
        <v>3589141000</v>
      </c>
      <c r="X63" s="152">
        <v>1</v>
      </c>
      <c r="Y63" s="131">
        <v>13193531000</v>
      </c>
      <c r="Z63" s="128"/>
      <c r="AA63" s="91" t="str">
        <f>IF(O63=0," ",Z63/O63)</f>
        <v xml:space="preserve"> </v>
      </c>
      <c r="AB63" s="100"/>
      <c r="AC63" s="93" t="str">
        <f>IF(N63=0," ",AB63/N63)</f>
        <v xml:space="preserve"> </v>
      </c>
      <c r="AD63" s="100"/>
      <c r="AE63" s="123"/>
      <c r="AF63" s="128">
        <v>4084115832.4000001</v>
      </c>
      <c r="AG63" s="91">
        <f>IF(Q63=0," ",AF63/Q63)</f>
        <v>1.5051093890881191</v>
      </c>
      <c r="AH63" s="152">
        <v>1</v>
      </c>
      <c r="AI63" s="93">
        <f>IF(P63=0," ",AH63/P63)</f>
        <v>1</v>
      </c>
      <c r="AJ63" s="100" t="s">
        <v>764</v>
      </c>
      <c r="AK63" s="100" t="s">
        <v>765</v>
      </c>
      <c r="AL63" s="246">
        <f>941487888.6+AF63</f>
        <v>5025603721</v>
      </c>
      <c r="AM63" s="134">
        <f>IF(Q63=0," ",AL63/Q63)</f>
        <v>1.8520736572420649</v>
      </c>
      <c r="AN63" s="198">
        <v>1</v>
      </c>
      <c r="AO63" s="135">
        <f>IF(P63=0," ",AN63/P63)</f>
        <v>1</v>
      </c>
      <c r="AP63" s="102" t="s">
        <v>766</v>
      </c>
      <c r="AQ63" s="102" t="s">
        <v>767</v>
      </c>
      <c r="AR63" s="128"/>
      <c r="AS63" s="91">
        <f>IF(Q63=0," ",AR63/Q63)</f>
        <v>0</v>
      </c>
      <c r="AT63" s="100"/>
      <c r="AU63" s="93">
        <f>IF(P63=0," ",AT63/P63)</f>
        <v>0</v>
      </c>
      <c r="AV63" s="100"/>
      <c r="AW63" s="123"/>
      <c r="AX63" s="482">
        <v>2713501000</v>
      </c>
      <c r="AY63" s="444">
        <v>1</v>
      </c>
      <c r="AZ63" s="35">
        <v>563</v>
      </c>
      <c r="BA63" s="444">
        <v>3.8561643835616439</v>
      </c>
      <c r="BB63" s="448" t="s">
        <v>2058</v>
      </c>
      <c r="BC63" s="448" t="s">
        <v>2037</v>
      </c>
      <c r="BD63" s="448" t="s">
        <v>2038</v>
      </c>
      <c r="BE63" s="171" t="s">
        <v>768</v>
      </c>
      <c r="BF63" s="143">
        <v>51</v>
      </c>
      <c r="BG63" s="247" t="s">
        <v>769</v>
      </c>
      <c r="BH63" s="171" t="s">
        <v>484</v>
      </c>
      <c r="BI63" s="139" t="s">
        <v>557</v>
      </c>
      <c r="BJ63" s="143" t="s">
        <v>770</v>
      </c>
      <c r="BK63" s="140" t="s">
        <v>771</v>
      </c>
      <c r="BL63" s="141" t="s">
        <v>772</v>
      </c>
      <c r="BM63" s="248" t="s">
        <v>773</v>
      </c>
      <c r="BN63" s="63"/>
    </row>
    <row r="64" spans="1:66" ht="46.9" customHeight="1" x14ac:dyDescent="0.2">
      <c r="A64" s="123"/>
      <c r="B64" s="100" t="s">
        <v>756</v>
      </c>
      <c r="C64" s="100" t="s">
        <v>757</v>
      </c>
      <c r="D64" s="100" t="s">
        <v>774</v>
      </c>
      <c r="E64" s="152">
        <v>1</v>
      </c>
      <c r="F64" s="100" t="s">
        <v>759</v>
      </c>
      <c r="G64" s="100" t="s">
        <v>760</v>
      </c>
      <c r="H64" s="127">
        <v>44197</v>
      </c>
      <c r="I64" s="127">
        <v>45442</v>
      </c>
      <c r="J64" s="100" t="s">
        <v>775</v>
      </c>
      <c r="K64" s="100" t="s">
        <v>776</v>
      </c>
      <c r="L64" s="100" t="s">
        <v>777</v>
      </c>
      <c r="M64" s="100" t="s">
        <v>27</v>
      </c>
      <c r="N64" s="100"/>
      <c r="O64" s="128"/>
      <c r="P64" s="152">
        <v>1</v>
      </c>
      <c r="Q64" s="129">
        <v>1956000000</v>
      </c>
      <c r="R64" s="152">
        <v>1</v>
      </c>
      <c r="S64" s="129">
        <v>2014680000</v>
      </c>
      <c r="T64" s="152">
        <v>1</v>
      </c>
      <c r="U64" s="129">
        <v>2075120400</v>
      </c>
      <c r="V64" s="152">
        <v>1</v>
      </c>
      <c r="W64" s="129">
        <v>2137374012</v>
      </c>
      <c r="X64" s="152">
        <v>1</v>
      </c>
      <c r="Y64" s="131">
        <v>8183174412</v>
      </c>
      <c r="Z64" s="128"/>
      <c r="AA64" s="91" t="str">
        <f>IF(O64=0," ",Z64/O64)</f>
        <v xml:space="preserve"> </v>
      </c>
      <c r="AB64" s="100"/>
      <c r="AC64" s="93" t="str">
        <f>IF(N64=0," ",AB64/N64)</f>
        <v xml:space="preserve"> </v>
      </c>
      <c r="AD64" s="100"/>
      <c r="AE64" s="123"/>
      <c r="AF64" s="128">
        <v>597719836</v>
      </c>
      <c r="AG64" s="91">
        <f>IF(Q64=0," ",AF64/Q64)</f>
        <v>0.30558273824130877</v>
      </c>
      <c r="AH64" s="152">
        <v>1</v>
      </c>
      <c r="AI64" s="93">
        <f>IF(P64=0," ",AH64/P64)</f>
        <v>1</v>
      </c>
      <c r="AJ64" s="100" t="s">
        <v>778</v>
      </c>
      <c r="AK64" s="100" t="s">
        <v>779</v>
      </c>
      <c r="AL64" s="246">
        <f>443100000+AF64</f>
        <v>1040819836</v>
      </c>
      <c r="AM64" s="134">
        <f>IF(Q64=0," ",AL64/Q64)</f>
        <v>0.53211648057259708</v>
      </c>
      <c r="AN64" s="198">
        <v>1</v>
      </c>
      <c r="AO64" s="135">
        <f>IF(P64=0," ",AN64/P64)</f>
        <v>1</v>
      </c>
      <c r="AP64" s="102" t="s">
        <v>780</v>
      </c>
      <c r="AQ64" s="102" t="s">
        <v>781</v>
      </c>
      <c r="AR64" s="128"/>
      <c r="AS64" s="91">
        <f>IF(Q64=0," ",AR64/Q64)</f>
        <v>0</v>
      </c>
      <c r="AT64" s="100"/>
      <c r="AU64" s="93">
        <f>IF(P64=0," ",AT64/P64)</f>
        <v>0</v>
      </c>
      <c r="AV64" s="100"/>
      <c r="AW64" s="123"/>
      <c r="AX64" s="483">
        <v>92907007</v>
      </c>
      <c r="AY64" s="443">
        <v>0.71831612030307712</v>
      </c>
      <c r="AZ64" s="449">
        <v>4</v>
      </c>
      <c r="BA64" s="444">
        <v>1</v>
      </c>
      <c r="BB64" s="449" t="s">
        <v>2059</v>
      </c>
      <c r="BC64" s="449"/>
      <c r="BD64" s="463" t="s">
        <v>2039</v>
      </c>
      <c r="BE64" s="139" t="s">
        <v>768</v>
      </c>
      <c r="BF64" s="100">
        <v>51</v>
      </c>
      <c r="BG64" s="249" t="s">
        <v>769</v>
      </c>
      <c r="BH64" s="139" t="s">
        <v>484</v>
      </c>
      <c r="BI64" s="139" t="s">
        <v>557</v>
      </c>
      <c r="BJ64" s="100" t="s">
        <v>770</v>
      </c>
      <c r="BK64" s="140" t="s">
        <v>771</v>
      </c>
      <c r="BL64" s="141" t="s">
        <v>772</v>
      </c>
      <c r="BM64" s="248" t="s">
        <v>773</v>
      </c>
      <c r="BN64" s="63"/>
    </row>
    <row r="65" spans="1:66" ht="46.9" customHeight="1" x14ac:dyDescent="0.2">
      <c r="A65" s="123"/>
      <c r="B65" s="100" t="s">
        <v>756</v>
      </c>
      <c r="C65" s="100" t="s">
        <v>757</v>
      </c>
      <c r="D65" s="100" t="s">
        <v>782</v>
      </c>
      <c r="E65" s="152">
        <v>1</v>
      </c>
      <c r="F65" s="100" t="s">
        <v>783</v>
      </c>
      <c r="G65" s="100" t="s">
        <v>760</v>
      </c>
      <c r="H65" s="127">
        <v>44197</v>
      </c>
      <c r="I65" s="127">
        <v>45442</v>
      </c>
      <c r="J65" s="100" t="s">
        <v>784</v>
      </c>
      <c r="K65" s="100" t="s">
        <v>785</v>
      </c>
      <c r="L65" s="100" t="s">
        <v>786</v>
      </c>
      <c r="M65" s="100" t="s">
        <v>27</v>
      </c>
      <c r="N65" s="100"/>
      <c r="O65" s="128"/>
      <c r="P65" s="100">
        <v>146</v>
      </c>
      <c r="Q65" s="129">
        <v>2713501000</v>
      </c>
      <c r="R65" s="100">
        <v>146</v>
      </c>
      <c r="S65" s="129">
        <v>3887731000</v>
      </c>
      <c r="T65" s="100">
        <v>146</v>
      </c>
      <c r="U65" s="129">
        <v>3003158000</v>
      </c>
      <c r="V65" s="100">
        <v>146</v>
      </c>
      <c r="W65" s="129">
        <v>3589141000</v>
      </c>
      <c r="X65" s="100">
        <v>584</v>
      </c>
      <c r="Y65" s="131">
        <v>13193531000</v>
      </c>
      <c r="Z65" s="128"/>
      <c r="AA65" s="91" t="str">
        <f>IF(O65=0," ",Z65/O65)</f>
        <v xml:space="preserve"> </v>
      </c>
      <c r="AB65" s="100"/>
      <c r="AC65" s="93" t="str">
        <f>IF(N65=0," ",AB65/N65)</f>
        <v xml:space="preserve"> </v>
      </c>
      <c r="AD65" s="100"/>
      <c r="AE65" s="123"/>
      <c r="AF65" s="128">
        <v>696960873.28767133</v>
      </c>
      <c r="AG65" s="91">
        <f>IF(Q65=0," ",AF65/Q65)</f>
        <v>0.25684931506849318</v>
      </c>
      <c r="AH65" s="100">
        <v>150</v>
      </c>
      <c r="AI65" s="93">
        <f>IF(P65=0," ",AH65/P65)</f>
        <v>1.0273972602739727</v>
      </c>
      <c r="AJ65" s="100" t="s">
        <v>787</v>
      </c>
      <c r="AK65" s="100" t="s">
        <v>788</v>
      </c>
      <c r="AL65" s="133">
        <v>1254529571.9200001</v>
      </c>
      <c r="AM65" s="134">
        <f>IF(Q65=0," ",AL65/Q65)</f>
        <v>0.46232876712409543</v>
      </c>
      <c r="AN65" s="102">
        <v>120</v>
      </c>
      <c r="AO65" s="135">
        <f>IF(P65=0," ",AN65/P65)</f>
        <v>0.82191780821917804</v>
      </c>
      <c r="AP65" s="102" t="s">
        <v>789</v>
      </c>
      <c r="AQ65" s="102" t="s">
        <v>790</v>
      </c>
      <c r="AR65" s="128"/>
      <c r="AS65" s="91">
        <f>IF(Q65=0," ",AR65/Q65)</f>
        <v>0</v>
      </c>
      <c r="AT65" s="100"/>
      <c r="AU65" s="93">
        <f>IF(P65=0," ",AT65/P65)</f>
        <v>0</v>
      </c>
      <c r="AV65" s="100"/>
      <c r="AW65" s="123"/>
      <c r="AX65" s="483">
        <v>334513080</v>
      </c>
      <c r="AY65" s="443">
        <v>14.295430769230769</v>
      </c>
      <c r="AZ65" s="481">
        <v>1</v>
      </c>
      <c r="BA65" s="481">
        <v>1</v>
      </c>
      <c r="BB65" s="450" t="s">
        <v>2040</v>
      </c>
      <c r="BC65" s="449"/>
      <c r="BD65" s="463" t="s">
        <v>2041</v>
      </c>
      <c r="BE65" s="171" t="s">
        <v>768</v>
      </c>
      <c r="BF65" s="143">
        <v>51</v>
      </c>
      <c r="BG65" s="247" t="s">
        <v>769</v>
      </c>
      <c r="BH65" s="171" t="s">
        <v>484</v>
      </c>
      <c r="BI65" s="139" t="s">
        <v>557</v>
      </c>
      <c r="BJ65" s="143" t="s">
        <v>770</v>
      </c>
      <c r="BK65" s="140" t="s">
        <v>771</v>
      </c>
      <c r="BL65" s="141" t="s">
        <v>772</v>
      </c>
      <c r="BM65" s="248" t="s">
        <v>773</v>
      </c>
      <c r="BN65" s="63"/>
    </row>
    <row r="66" spans="1:66" ht="46.9" customHeight="1" x14ac:dyDescent="0.2">
      <c r="A66" s="123"/>
      <c r="B66" s="100" t="s">
        <v>756</v>
      </c>
      <c r="C66" s="213" t="s">
        <v>543</v>
      </c>
      <c r="D66" s="74" t="s">
        <v>791</v>
      </c>
      <c r="E66" s="100"/>
      <c r="F66" s="195" t="s">
        <v>744</v>
      </c>
      <c r="G66" s="250" t="s">
        <v>792</v>
      </c>
      <c r="H66" s="251">
        <v>44197</v>
      </c>
      <c r="I66" s="251">
        <v>45412</v>
      </c>
      <c r="J66" s="85" t="s">
        <v>793</v>
      </c>
      <c r="K66" s="85" t="s">
        <v>794</v>
      </c>
      <c r="L66" s="74" t="s">
        <v>795</v>
      </c>
      <c r="M66" s="74" t="s">
        <v>27</v>
      </c>
      <c r="N66" s="252">
        <v>0.22</v>
      </c>
      <c r="O66" s="228">
        <v>94248000</v>
      </c>
      <c r="P66" s="252">
        <v>0.22</v>
      </c>
      <c r="Q66" s="228">
        <v>94248000</v>
      </c>
      <c r="R66" s="252">
        <v>0.22</v>
      </c>
      <c r="S66" s="228">
        <v>94248000</v>
      </c>
      <c r="T66" s="252">
        <v>0.22</v>
      </c>
      <c r="U66" s="228">
        <v>94248000</v>
      </c>
      <c r="V66" s="252">
        <v>0.22</v>
      </c>
      <c r="W66" s="228">
        <v>94248000</v>
      </c>
      <c r="X66" s="253">
        <v>22</v>
      </c>
      <c r="Y66" s="104">
        <v>471240000</v>
      </c>
      <c r="Z66" s="128" t="s">
        <v>796</v>
      </c>
      <c r="AA66" s="91" t="e">
        <f>IF(O66=0," ",Z66/O66)</f>
        <v>#VALUE!</v>
      </c>
      <c r="AB66" s="168" t="s">
        <v>796</v>
      </c>
      <c r="AC66" s="93" t="e">
        <f>IF(N66=0," ",AB66/N66)</f>
        <v>#VALUE!</v>
      </c>
      <c r="AD66" s="168" t="s">
        <v>796</v>
      </c>
      <c r="AE66" s="168" t="s">
        <v>796</v>
      </c>
      <c r="AF66" s="128">
        <v>14291455</v>
      </c>
      <c r="AG66" s="91">
        <f>IF(Q66=0," ",AF66/Q66)</f>
        <v>0.15163669255581019</v>
      </c>
      <c r="AH66" s="254">
        <v>5</v>
      </c>
      <c r="AI66" s="84">
        <v>0.1</v>
      </c>
      <c r="AJ66" s="100" t="s">
        <v>797</v>
      </c>
      <c r="AK66" s="100" t="s">
        <v>798</v>
      </c>
      <c r="AL66" s="255">
        <v>29559677</v>
      </c>
      <c r="AM66" s="149">
        <f>IF(Q66=0," ",AL66/Q66)</f>
        <v>0.31363718062982771</v>
      </c>
      <c r="AN66" s="100">
        <v>10</v>
      </c>
      <c r="AO66" s="150">
        <f>(10/72)</f>
        <v>0.1388888888888889</v>
      </c>
      <c r="AP66" s="100" t="s">
        <v>799</v>
      </c>
      <c r="AQ66" s="100" t="s">
        <v>800</v>
      </c>
      <c r="AR66" s="128"/>
      <c r="AS66" s="91">
        <f>IF(Q66=0," ",AR66/Q66)</f>
        <v>0</v>
      </c>
      <c r="AT66" s="100"/>
      <c r="AU66" s="93">
        <f>IF(P66=0," ",AT66/P66)</f>
        <v>0</v>
      </c>
      <c r="AV66" s="100"/>
      <c r="AW66" s="123"/>
      <c r="AX66" s="442">
        <v>106553301</v>
      </c>
      <c r="AY66" s="443">
        <v>1.1305629933791699</v>
      </c>
      <c r="AZ66" s="35">
        <v>16</v>
      </c>
      <c r="BA66" s="444">
        <v>72.727272727272734</v>
      </c>
      <c r="BB66" s="35" t="s">
        <v>2042</v>
      </c>
      <c r="BC66" s="35" t="s">
        <v>2043</v>
      </c>
      <c r="BD66" s="445" t="s">
        <v>2044</v>
      </c>
      <c r="BE66" s="85" t="s">
        <v>555</v>
      </c>
      <c r="BF66" s="85">
        <v>116</v>
      </c>
      <c r="BG66" s="86" t="s">
        <v>801</v>
      </c>
      <c r="BH66" s="232" t="s">
        <v>484</v>
      </c>
      <c r="BI66" s="234" t="s">
        <v>802</v>
      </c>
      <c r="BJ66" s="85" t="s">
        <v>803</v>
      </c>
      <c r="BK66" s="256" t="s">
        <v>804</v>
      </c>
      <c r="BL66" s="257" t="s">
        <v>805</v>
      </c>
      <c r="BM66" s="248" t="s">
        <v>806</v>
      </c>
      <c r="BN66" s="63"/>
    </row>
    <row r="67" spans="1:66" s="498" customFormat="1" ht="46.9" customHeight="1" x14ac:dyDescent="0.2">
      <c r="A67" s="515"/>
      <c r="B67" s="532" t="s">
        <v>807</v>
      </c>
      <c r="C67" s="515" t="s">
        <v>808</v>
      </c>
      <c r="D67" s="515" t="s">
        <v>809</v>
      </c>
      <c r="E67" s="515"/>
      <c r="F67" s="515" t="s">
        <v>810</v>
      </c>
      <c r="G67" s="515" t="s">
        <v>811</v>
      </c>
      <c r="H67" s="533">
        <v>44197</v>
      </c>
      <c r="I67" s="533">
        <v>45473</v>
      </c>
      <c r="J67" s="515" t="s">
        <v>812</v>
      </c>
      <c r="K67" s="515" t="s">
        <v>813</v>
      </c>
      <c r="L67" s="515" t="s">
        <v>814</v>
      </c>
      <c r="M67" s="515" t="s">
        <v>815</v>
      </c>
      <c r="N67" s="560"/>
      <c r="O67" s="153">
        <v>0</v>
      </c>
      <c r="P67" s="560">
        <v>0.25</v>
      </c>
      <c r="Q67" s="153">
        <v>0</v>
      </c>
      <c r="R67" s="560">
        <v>0.25</v>
      </c>
      <c r="S67" s="153">
        <v>0</v>
      </c>
      <c r="T67" s="560">
        <v>0.25</v>
      </c>
      <c r="U67" s="153">
        <v>0</v>
      </c>
      <c r="V67" s="560">
        <v>0.25</v>
      </c>
      <c r="W67" s="153">
        <v>0</v>
      </c>
      <c r="X67" s="560">
        <v>1</v>
      </c>
      <c r="Y67" s="147">
        <f>O67+Q67+S67+U67+W67</f>
        <v>0</v>
      </c>
      <c r="Z67" s="153"/>
      <c r="AA67" s="136" t="str">
        <f t="shared" ref="AA67:AA73" si="16">IF(O67=0," ",Z67/O67)</f>
        <v xml:space="preserve"> </v>
      </c>
      <c r="AB67" s="537"/>
      <c r="AC67" s="93"/>
      <c r="AD67" s="537"/>
      <c r="AE67" s="537"/>
      <c r="AF67" s="686">
        <v>0</v>
      </c>
      <c r="AG67" s="687">
        <v>0</v>
      </c>
      <c r="AH67" s="684">
        <v>6.25E-2</v>
      </c>
      <c r="AI67" s="93" t="s">
        <v>816</v>
      </c>
      <c r="AJ67" s="515" t="s">
        <v>817</v>
      </c>
      <c r="AK67" s="688" t="s">
        <v>818</v>
      </c>
      <c r="AL67" s="611">
        <f>5934*(1003370.4/2)</f>
        <v>2976999976.8000002</v>
      </c>
      <c r="AM67" s="680" t="str">
        <f>IFERROR(AL67/$Q67,"")</f>
        <v/>
      </c>
      <c r="AN67" s="689">
        <v>4.5999999999999999E-2</v>
      </c>
      <c r="AO67" s="680">
        <f>IFERROR(AN67/$P67,"")</f>
        <v>0.184</v>
      </c>
      <c r="AP67" s="564" t="s">
        <v>819</v>
      </c>
      <c r="AQ67" s="515" t="s">
        <v>820</v>
      </c>
      <c r="AR67" s="541" t="s">
        <v>821</v>
      </c>
      <c r="AS67" s="690" t="s">
        <v>822</v>
      </c>
      <c r="AT67" s="507">
        <v>0.04</v>
      </c>
      <c r="AU67" s="508">
        <v>0.19</v>
      </c>
      <c r="AV67" s="507" t="s">
        <v>823</v>
      </c>
      <c r="AW67" s="507" t="s">
        <v>824</v>
      </c>
      <c r="AX67" s="457">
        <v>106553301</v>
      </c>
      <c r="AY67" s="443" t="str">
        <f>IF(Q67=0," ",AX67/Q67)</f>
        <v xml:space="preserve"> </v>
      </c>
      <c r="AZ67" s="449">
        <v>16</v>
      </c>
      <c r="BA67" s="444">
        <f>IF(P67=0," ",AZ67/P67)</f>
        <v>64</v>
      </c>
      <c r="BB67" s="449" t="s">
        <v>2042</v>
      </c>
      <c r="BC67" s="449" t="s">
        <v>2043</v>
      </c>
      <c r="BD67" s="463" t="s">
        <v>2044</v>
      </c>
      <c r="BE67" s="515" t="s">
        <v>825</v>
      </c>
      <c r="BF67" s="515" t="s">
        <v>826</v>
      </c>
      <c r="BG67" s="515">
        <v>7822</v>
      </c>
      <c r="BH67" s="515" t="s">
        <v>827</v>
      </c>
      <c r="BI67" s="515" t="s">
        <v>828</v>
      </c>
      <c r="BJ67" s="515" t="s">
        <v>829</v>
      </c>
      <c r="BK67" s="595" t="s">
        <v>830</v>
      </c>
      <c r="BL67" s="595" t="s">
        <v>831</v>
      </c>
      <c r="BM67" s="691" t="s">
        <v>832</v>
      </c>
      <c r="BN67" s="497"/>
    </row>
    <row r="68" spans="1:66" s="498" customFormat="1" ht="46.5" customHeight="1" x14ac:dyDescent="0.2">
      <c r="A68" s="515"/>
      <c r="B68" s="532" t="s">
        <v>807</v>
      </c>
      <c r="C68" s="515" t="s">
        <v>833</v>
      </c>
      <c r="D68" s="515" t="s">
        <v>834</v>
      </c>
      <c r="E68" s="515"/>
      <c r="F68" s="515" t="s">
        <v>810</v>
      </c>
      <c r="G68" s="515" t="s">
        <v>811</v>
      </c>
      <c r="H68" s="533">
        <v>44197</v>
      </c>
      <c r="I68" s="533">
        <v>45473</v>
      </c>
      <c r="J68" s="515" t="s">
        <v>835</v>
      </c>
      <c r="K68" s="515" t="s">
        <v>836</v>
      </c>
      <c r="L68" s="515" t="s">
        <v>814</v>
      </c>
      <c r="M68" s="515" t="s">
        <v>815</v>
      </c>
      <c r="N68" s="560"/>
      <c r="O68" s="153">
        <v>0</v>
      </c>
      <c r="P68" s="537">
        <v>1</v>
      </c>
      <c r="Q68" s="153">
        <v>0</v>
      </c>
      <c r="R68" s="537">
        <v>1</v>
      </c>
      <c r="S68" s="153">
        <v>0</v>
      </c>
      <c r="T68" s="537">
        <v>1</v>
      </c>
      <c r="U68" s="153">
        <v>0</v>
      </c>
      <c r="V68" s="537">
        <v>1</v>
      </c>
      <c r="W68" s="153">
        <v>0</v>
      </c>
      <c r="X68" s="537">
        <v>4</v>
      </c>
      <c r="Y68" s="147">
        <f t="shared" ref="Y68:Y73" si="17">O68+Q68+S68+U68+W68</f>
        <v>0</v>
      </c>
      <c r="Z68" s="153"/>
      <c r="AA68" s="136" t="str">
        <f t="shared" si="16"/>
        <v xml:space="preserve"> </v>
      </c>
      <c r="AB68" s="537"/>
      <c r="AC68" s="93"/>
      <c r="AD68" s="537"/>
      <c r="AE68" s="537"/>
      <c r="AF68" s="145">
        <v>0</v>
      </c>
      <c r="AG68" s="136">
        <v>0</v>
      </c>
      <c r="AH68" s="515">
        <v>2</v>
      </c>
      <c r="AI68" s="93" t="s">
        <v>816</v>
      </c>
      <c r="AJ68" s="515" t="s">
        <v>837</v>
      </c>
      <c r="AK68" s="537" t="s">
        <v>838</v>
      </c>
      <c r="AL68" s="611" t="s">
        <v>839</v>
      </c>
      <c r="AM68" s="680" t="str">
        <f>IFERROR(AL68/$Q68,"")</f>
        <v/>
      </c>
      <c r="AN68" s="567">
        <v>0</v>
      </c>
      <c r="AO68" s="680">
        <f>IFERROR(AN68/$P68,"")</f>
        <v>0</v>
      </c>
      <c r="AP68" s="515" t="s">
        <v>840</v>
      </c>
      <c r="AQ68" s="515" t="s">
        <v>841</v>
      </c>
      <c r="AR68" s="589" t="s">
        <v>842</v>
      </c>
      <c r="AS68" s="682" t="s">
        <v>822</v>
      </c>
      <c r="AT68" s="591" t="s">
        <v>842</v>
      </c>
      <c r="AU68" s="591" t="s">
        <v>842</v>
      </c>
      <c r="AV68" s="591" t="s">
        <v>842</v>
      </c>
      <c r="AW68" s="685" t="s">
        <v>842</v>
      </c>
      <c r="AX68" s="692"/>
      <c r="AY68" s="692"/>
      <c r="AZ68" s="692"/>
      <c r="BA68" s="692"/>
      <c r="BB68" s="692"/>
      <c r="BC68" s="692"/>
      <c r="BD68" s="692"/>
      <c r="BE68" s="515" t="s">
        <v>825</v>
      </c>
      <c r="BF68" s="515" t="s">
        <v>826</v>
      </c>
      <c r="BG68" s="515">
        <v>7822</v>
      </c>
      <c r="BH68" s="515" t="s">
        <v>827</v>
      </c>
      <c r="BI68" s="515" t="s">
        <v>828</v>
      </c>
      <c r="BJ68" s="515" t="s">
        <v>843</v>
      </c>
      <c r="BK68" s="515" t="s">
        <v>844</v>
      </c>
      <c r="BL68" s="515" t="s">
        <v>845</v>
      </c>
      <c r="BM68" s="532" t="s">
        <v>846</v>
      </c>
      <c r="BN68" s="497"/>
    </row>
    <row r="69" spans="1:66" ht="46.9" customHeight="1" x14ac:dyDescent="0.2">
      <c r="A69" s="102"/>
      <c r="B69" s="258" t="s">
        <v>807</v>
      </c>
      <c r="C69" s="102" t="s">
        <v>847</v>
      </c>
      <c r="D69" s="102" t="s">
        <v>848</v>
      </c>
      <c r="E69" s="102"/>
      <c r="F69" s="102" t="s">
        <v>849</v>
      </c>
      <c r="G69" s="102" t="s">
        <v>850</v>
      </c>
      <c r="H69" s="224">
        <v>44228</v>
      </c>
      <c r="I69" s="224">
        <v>45290</v>
      </c>
      <c r="J69" s="102" t="s">
        <v>851</v>
      </c>
      <c r="K69" s="102" t="s">
        <v>852</v>
      </c>
      <c r="L69" s="102" t="s">
        <v>814</v>
      </c>
      <c r="M69" s="102" t="s">
        <v>27</v>
      </c>
      <c r="N69" s="238"/>
      <c r="O69" s="259">
        <v>0</v>
      </c>
      <c r="P69" s="220">
        <v>0.25</v>
      </c>
      <c r="Q69" s="228">
        <v>9129600</v>
      </c>
      <c r="R69" s="220">
        <v>0.25</v>
      </c>
      <c r="S69" s="228">
        <v>9129600</v>
      </c>
      <c r="T69" s="220">
        <v>0.5</v>
      </c>
      <c r="U69" s="228">
        <v>9129600</v>
      </c>
      <c r="V69" s="220"/>
      <c r="W69" s="259">
        <v>0</v>
      </c>
      <c r="X69" s="220">
        <v>1</v>
      </c>
      <c r="Y69" s="104">
        <f t="shared" si="17"/>
        <v>27388800</v>
      </c>
      <c r="Z69" s="259"/>
      <c r="AA69" s="242" t="str">
        <f t="shared" si="16"/>
        <v xml:space="preserve"> </v>
      </c>
      <c r="AB69" s="220"/>
      <c r="AC69" s="84"/>
      <c r="AD69" s="220"/>
      <c r="AE69" s="220"/>
      <c r="AF69" s="228"/>
      <c r="AG69" s="242">
        <f>IF(Q69=0," ",AF69/Q69)</f>
        <v>0</v>
      </c>
      <c r="AH69" s="100"/>
      <c r="AI69" s="93">
        <f>IF(P69=0," ",AH69/P69)</f>
        <v>0</v>
      </c>
      <c r="AJ69" s="100"/>
      <c r="AK69" s="100"/>
      <c r="AL69" s="144"/>
      <c r="AM69" s="263">
        <f>IF(Q69=0," ",AL69/Q69)</f>
        <v>0</v>
      </c>
      <c r="AN69" s="102"/>
      <c r="AO69" s="264">
        <f>IF(P69=0," ",AN69/P69)</f>
        <v>0</v>
      </c>
      <c r="AP69" s="102"/>
      <c r="AQ69" s="265"/>
      <c r="AR69" s="266">
        <v>6847200</v>
      </c>
      <c r="AS69" s="267">
        <v>0.75</v>
      </c>
      <c r="AT69" s="268">
        <v>0.18</v>
      </c>
      <c r="AU69" s="269">
        <v>0.18</v>
      </c>
      <c r="AV69" s="262" t="s">
        <v>853</v>
      </c>
      <c r="AW69" s="270" t="s">
        <v>171</v>
      </c>
      <c r="AX69" s="260">
        <v>9129600</v>
      </c>
      <c r="AY69" s="261">
        <f>IF(Q69=0," ",AX69/Q69)</f>
        <v>1</v>
      </c>
      <c r="AZ69" s="152">
        <v>0.24</v>
      </c>
      <c r="BA69" s="92">
        <f t="shared" ref="BA69:BA73" si="18">IF(P69=0," ",AZ69/P69)</f>
        <v>0.96</v>
      </c>
      <c r="BB69" s="92" t="s">
        <v>854</v>
      </c>
      <c r="BC69" s="100" t="s">
        <v>855</v>
      </c>
      <c r="BD69" s="143" t="s">
        <v>856</v>
      </c>
      <c r="BE69" s="102" t="s">
        <v>857</v>
      </c>
      <c r="BF69" s="102" t="s">
        <v>858</v>
      </c>
      <c r="BG69" s="102">
        <v>7750</v>
      </c>
      <c r="BH69" s="102" t="s">
        <v>827</v>
      </c>
      <c r="BI69" s="102" t="s">
        <v>859</v>
      </c>
      <c r="BJ69" s="102" t="s">
        <v>860</v>
      </c>
      <c r="BK69" s="102" t="s">
        <v>861</v>
      </c>
      <c r="BL69" s="102" t="s">
        <v>862</v>
      </c>
      <c r="BM69" s="258" t="s">
        <v>863</v>
      </c>
      <c r="BN69" s="63"/>
    </row>
    <row r="70" spans="1:66" s="498" customFormat="1" ht="46.9" customHeight="1" x14ac:dyDescent="0.2">
      <c r="A70" s="515"/>
      <c r="B70" s="532" t="s">
        <v>807</v>
      </c>
      <c r="C70" s="515" t="s">
        <v>864</v>
      </c>
      <c r="D70" s="515" t="s">
        <v>865</v>
      </c>
      <c r="E70" s="515"/>
      <c r="F70" s="515" t="s">
        <v>810</v>
      </c>
      <c r="G70" s="515" t="s">
        <v>811</v>
      </c>
      <c r="H70" s="533">
        <v>44228</v>
      </c>
      <c r="I70" s="533">
        <v>45290</v>
      </c>
      <c r="J70" s="515" t="s">
        <v>866</v>
      </c>
      <c r="K70" s="515" t="s">
        <v>867</v>
      </c>
      <c r="L70" s="515" t="s">
        <v>868</v>
      </c>
      <c r="M70" s="515" t="s">
        <v>27</v>
      </c>
      <c r="N70" s="560"/>
      <c r="O70" s="145"/>
      <c r="P70" s="560">
        <v>0.3</v>
      </c>
      <c r="Q70" s="145">
        <v>44000000</v>
      </c>
      <c r="R70" s="560">
        <v>0.35</v>
      </c>
      <c r="S70" s="145">
        <v>48000000</v>
      </c>
      <c r="T70" s="560">
        <v>0.35</v>
      </c>
      <c r="U70" s="145">
        <v>52000000</v>
      </c>
      <c r="V70" s="537"/>
      <c r="W70" s="153"/>
      <c r="X70" s="560">
        <v>1</v>
      </c>
      <c r="Y70" s="147">
        <f>O70+Q70+S70+U70+W70</f>
        <v>144000000</v>
      </c>
      <c r="Z70" s="153"/>
      <c r="AA70" s="136" t="str">
        <f>IF(O70=0," ",Z70/O70)</f>
        <v xml:space="preserve"> </v>
      </c>
      <c r="AB70" s="537"/>
      <c r="AC70" s="93"/>
      <c r="AD70" s="537"/>
      <c r="AE70" s="537"/>
      <c r="AF70" s="145"/>
      <c r="AG70" s="136">
        <f>IF(Q70=0," ",AF70/Q70)</f>
        <v>0</v>
      </c>
      <c r="AH70" s="515"/>
      <c r="AI70" s="93">
        <f>IF(P70=0," ",AH70/P70)</f>
        <v>0</v>
      </c>
      <c r="AJ70" s="515"/>
      <c r="AK70" s="515"/>
      <c r="AL70" s="611">
        <v>25850000</v>
      </c>
      <c r="AM70" s="680">
        <f>IFERROR(AL70/$Q70,"")</f>
        <v>0.58750000000000002</v>
      </c>
      <c r="AN70" s="681">
        <v>0.15</v>
      </c>
      <c r="AO70" s="680">
        <f>IFERROR(AN70/$P70,"")</f>
        <v>0.5</v>
      </c>
      <c r="AP70" s="611" t="s">
        <v>869</v>
      </c>
      <c r="AQ70" s="611" t="s">
        <v>870</v>
      </c>
      <c r="AR70" s="589" t="s">
        <v>871</v>
      </c>
      <c r="AS70" s="590">
        <v>0.59</v>
      </c>
      <c r="AT70" s="592">
        <v>0.23</v>
      </c>
      <c r="AU70" s="592">
        <v>0.75</v>
      </c>
      <c r="AV70" s="591" t="s">
        <v>872</v>
      </c>
      <c r="AW70" s="507" t="s">
        <v>873</v>
      </c>
      <c r="AX70" s="271">
        <v>51700000</v>
      </c>
      <c r="AY70" s="261">
        <v>1</v>
      </c>
      <c r="AZ70" s="564">
        <v>0.3</v>
      </c>
      <c r="BA70" s="92">
        <f t="shared" si="18"/>
        <v>1</v>
      </c>
      <c r="BB70" s="92" t="s">
        <v>874</v>
      </c>
      <c r="BC70" s="515" t="s">
        <v>875</v>
      </c>
      <c r="BD70" s="515" t="s">
        <v>876</v>
      </c>
      <c r="BE70" s="515" t="s">
        <v>877</v>
      </c>
      <c r="BF70" s="515" t="s">
        <v>878</v>
      </c>
      <c r="BG70" s="515">
        <v>7904</v>
      </c>
      <c r="BH70" s="515" t="s">
        <v>827</v>
      </c>
      <c r="BI70" s="515" t="s">
        <v>859</v>
      </c>
      <c r="BJ70" s="515" t="s">
        <v>879</v>
      </c>
      <c r="BK70" s="515" t="s">
        <v>880</v>
      </c>
      <c r="BL70" s="515" t="s">
        <v>881</v>
      </c>
      <c r="BM70" s="532" t="s">
        <v>882</v>
      </c>
      <c r="BN70" s="497"/>
    </row>
    <row r="71" spans="1:66" s="498" customFormat="1" ht="46.9" customHeight="1" x14ac:dyDescent="0.2">
      <c r="A71" s="515"/>
      <c r="B71" s="532" t="s">
        <v>807</v>
      </c>
      <c r="C71" s="515" t="s">
        <v>883</v>
      </c>
      <c r="D71" s="515" t="s">
        <v>884</v>
      </c>
      <c r="E71" s="515"/>
      <c r="F71" s="515" t="s">
        <v>849</v>
      </c>
      <c r="G71" s="515" t="s">
        <v>811</v>
      </c>
      <c r="H71" s="533">
        <v>44228</v>
      </c>
      <c r="I71" s="533" t="s">
        <v>885</v>
      </c>
      <c r="J71" s="515" t="s">
        <v>886</v>
      </c>
      <c r="K71" s="515" t="s">
        <v>887</v>
      </c>
      <c r="L71" s="515" t="s">
        <v>888</v>
      </c>
      <c r="M71" s="515" t="s">
        <v>27</v>
      </c>
      <c r="N71" s="560"/>
      <c r="O71" s="153">
        <v>0</v>
      </c>
      <c r="P71" s="537">
        <v>1</v>
      </c>
      <c r="Q71" s="145">
        <v>150144000</v>
      </c>
      <c r="R71" s="537"/>
      <c r="S71" s="153">
        <v>0</v>
      </c>
      <c r="T71" s="537">
        <v>1</v>
      </c>
      <c r="U71" s="145">
        <v>159287000</v>
      </c>
      <c r="V71" s="537"/>
      <c r="W71" s="153">
        <v>0</v>
      </c>
      <c r="X71" s="537">
        <v>2</v>
      </c>
      <c r="Y71" s="147">
        <f t="shared" si="17"/>
        <v>309431000</v>
      </c>
      <c r="Z71" s="153"/>
      <c r="AA71" s="136" t="str">
        <f t="shared" si="16"/>
        <v xml:space="preserve"> </v>
      </c>
      <c r="AB71" s="537"/>
      <c r="AC71" s="93"/>
      <c r="AD71" s="537"/>
      <c r="AE71" s="537"/>
      <c r="AF71" s="145"/>
      <c r="AG71" s="136">
        <f>IF(Q71=0," ",AF71/Q71)</f>
        <v>0</v>
      </c>
      <c r="AH71" s="515"/>
      <c r="AI71" s="93">
        <f>IF(P71=0," ",AH71/P71)</f>
        <v>0</v>
      </c>
      <c r="AJ71" s="515"/>
      <c r="AK71" s="515"/>
      <c r="AL71" s="611">
        <v>0</v>
      </c>
      <c r="AM71" s="680">
        <f>IFERROR(AL71/$Q71,"")</f>
        <v>0</v>
      </c>
      <c r="AN71" s="515">
        <v>0</v>
      </c>
      <c r="AO71" s="680">
        <f>IFERROR(AN71/$P71,"")</f>
        <v>0</v>
      </c>
      <c r="AP71" s="515" t="s">
        <v>171</v>
      </c>
      <c r="AQ71" s="515" t="s">
        <v>889</v>
      </c>
      <c r="AR71" s="589" t="s">
        <v>890</v>
      </c>
      <c r="AS71" s="682" t="s">
        <v>842</v>
      </c>
      <c r="AT71" s="591" t="s">
        <v>842</v>
      </c>
      <c r="AU71" s="591" t="s">
        <v>842</v>
      </c>
      <c r="AV71" s="591" t="s">
        <v>891</v>
      </c>
      <c r="AW71" s="591" t="s">
        <v>892</v>
      </c>
      <c r="AX71" s="260">
        <v>0</v>
      </c>
      <c r="AY71" s="261">
        <v>0</v>
      </c>
      <c r="AZ71" s="515">
        <v>0</v>
      </c>
      <c r="BA71" s="92">
        <f t="shared" si="18"/>
        <v>0</v>
      </c>
      <c r="BB71" s="92" t="s">
        <v>893</v>
      </c>
      <c r="BC71" s="92" t="s">
        <v>894</v>
      </c>
      <c r="BD71" s="562" t="s">
        <v>796</v>
      </c>
      <c r="BE71" s="515" t="s">
        <v>825</v>
      </c>
      <c r="BF71" s="515" t="s">
        <v>895</v>
      </c>
      <c r="BG71" s="515">
        <v>7828</v>
      </c>
      <c r="BH71" s="515" t="s">
        <v>827</v>
      </c>
      <c r="BI71" s="515" t="s">
        <v>859</v>
      </c>
      <c r="BJ71" s="515" t="s">
        <v>896</v>
      </c>
      <c r="BK71" s="515" t="s">
        <v>897</v>
      </c>
      <c r="BL71" s="515" t="s">
        <v>898</v>
      </c>
      <c r="BM71" s="532" t="s">
        <v>899</v>
      </c>
      <c r="BN71" s="497"/>
    </row>
    <row r="72" spans="1:66" s="498" customFormat="1" ht="46.9" customHeight="1" x14ac:dyDescent="0.2">
      <c r="A72" s="515"/>
      <c r="B72" s="532" t="s">
        <v>807</v>
      </c>
      <c r="C72" s="515" t="s">
        <v>883</v>
      </c>
      <c r="D72" s="515" t="s">
        <v>900</v>
      </c>
      <c r="E72" s="515"/>
      <c r="F72" s="515" t="s">
        <v>849</v>
      </c>
      <c r="G72" s="515" t="s">
        <v>811</v>
      </c>
      <c r="H72" s="533">
        <v>44228</v>
      </c>
      <c r="I72" s="533">
        <v>45473</v>
      </c>
      <c r="J72" s="515" t="s">
        <v>901</v>
      </c>
      <c r="K72" s="515" t="s">
        <v>902</v>
      </c>
      <c r="L72" s="515" t="s">
        <v>903</v>
      </c>
      <c r="M72" s="515" t="s">
        <v>27</v>
      </c>
      <c r="N72" s="560"/>
      <c r="O72" s="153">
        <v>0</v>
      </c>
      <c r="P72" s="560">
        <v>0.25</v>
      </c>
      <c r="Q72" s="145">
        <v>1589760000</v>
      </c>
      <c r="R72" s="560">
        <v>0.25</v>
      </c>
      <c r="S72" s="145">
        <v>1637453000</v>
      </c>
      <c r="T72" s="560">
        <v>0.25</v>
      </c>
      <c r="U72" s="145">
        <v>1686577000</v>
      </c>
      <c r="V72" s="560">
        <v>0.25</v>
      </c>
      <c r="W72" s="145">
        <v>1737174000</v>
      </c>
      <c r="X72" s="560">
        <v>1</v>
      </c>
      <c r="Y72" s="147">
        <f t="shared" si="17"/>
        <v>6650964000</v>
      </c>
      <c r="Z72" s="153"/>
      <c r="AA72" s="136" t="str">
        <f t="shared" si="16"/>
        <v xml:space="preserve"> </v>
      </c>
      <c r="AB72" s="537"/>
      <c r="AC72" s="93"/>
      <c r="AD72" s="537"/>
      <c r="AE72" s="537"/>
      <c r="AF72" s="145"/>
      <c r="AG72" s="136">
        <f>IF(Q72=0," ",AF72/Q72)</f>
        <v>0</v>
      </c>
      <c r="AH72" s="515"/>
      <c r="AI72" s="93">
        <f>IF(P72=0," ",AH72/P72)</f>
        <v>0</v>
      </c>
      <c r="AJ72" s="515"/>
      <c r="AK72" s="515"/>
      <c r="AL72" s="611">
        <v>271236916</v>
      </c>
      <c r="AM72" s="680">
        <f>IFERROR(AL72/$Q72,"")</f>
        <v>0.1706150085547504</v>
      </c>
      <c r="AN72" s="92">
        <v>0</v>
      </c>
      <c r="AO72" s="680">
        <f>IFERROR(AN72/$P72,"")</f>
        <v>0</v>
      </c>
      <c r="AP72" s="515" t="s">
        <v>904</v>
      </c>
      <c r="AQ72" s="515" t="s">
        <v>905</v>
      </c>
      <c r="AR72" s="601" t="s">
        <v>906</v>
      </c>
      <c r="AS72" s="590">
        <v>0.44</v>
      </c>
      <c r="AT72" s="683">
        <v>6.25E-2</v>
      </c>
      <c r="AU72" s="592">
        <v>0.25</v>
      </c>
      <c r="AV72" s="591" t="s">
        <v>907</v>
      </c>
      <c r="AW72" s="591" t="s">
        <v>908</v>
      </c>
      <c r="AX72" s="272">
        <v>1118881803</v>
      </c>
      <c r="AY72" s="261">
        <v>0.7</v>
      </c>
      <c r="AZ72" s="684">
        <v>0.20749999999999999</v>
      </c>
      <c r="BA72" s="92">
        <f t="shared" si="18"/>
        <v>0.83</v>
      </c>
      <c r="BB72" s="92" t="s">
        <v>909</v>
      </c>
      <c r="BC72" s="515" t="s">
        <v>910</v>
      </c>
      <c r="BD72" s="537" t="s">
        <v>911</v>
      </c>
      <c r="BE72" s="515" t="s">
        <v>912</v>
      </c>
      <c r="BF72" s="515" t="s">
        <v>913</v>
      </c>
      <c r="BG72" s="515">
        <v>7829</v>
      </c>
      <c r="BH72" s="515" t="s">
        <v>827</v>
      </c>
      <c r="BI72" s="515" t="s">
        <v>859</v>
      </c>
      <c r="BJ72" s="515" t="s">
        <v>896</v>
      </c>
      <c r="BK72" s="515" t="s">
        <v>897</v>
      </c>
      <c r="BL72" s="515" t="s">
        <v>898</v>
      </c>
      <c r="BM72" s="532" t="s">
        <v>899</v>
      </c>
      <c r="BN72" s="497"/>
    </row>
    <row r="73" spans="1:66" s="498" customFormat="1" ht="46.9" customHeight="1" x14ac:dyDescent="0.2">
      <c r="A73" s="515"/>
      <c r="B73" s="532" t="s">
        <v>807</v>
      </c>
      <c r="C73" s="515" t="s">
        <v>914</v>
      </c>
      <c r="D73" s="515" t="s">
        <v>915</v>
      </c>
      <c r="E73" s="515"/>
      <c r="F73" s="515" t="s">
        <v>916</v>
      </c>
      <c r="G73" s="515" t="s">
        <v>850</v>
      </c>
      <c r="H73" s="533">
        <v>44576</v>
      </c>
      <c r="I73" s="515" t="s">
        <v>917</v>
      </c>
      <c r="J73" s="515" t="s">
        <v>918</v>
      </c>
      <c r="K73" s="515" t="s">
        <v>919</v>
      </c>
      <c r="L73" s="515" t="s">
        <v>814</v>
      </c>
      <c r="M73" s="515" t="s">
        <v>27</v>
      </c>
      <c r="N73" s="537">
        <v>0</v>
      </c>
      <c r="O73" s="153">
        <v>0</v>
      </c>
      <c r="P73" s="537">
        <v>0</v>
      </c>
      <c r="Q73" s="153">
        <v>0</v>
      </c>
      <c r="R73" s="537">
        <v>14</v>
      </c>
      <c r="S73" s="145">
        <v>152000000</v>
      </c>
      <c r="T73" s="537">
        <v>0</v>
      </c>
      <c r="U73" s="153">
        <v>0</v>
      </c>
      <c r="V73" s="537">
        <v>0</v>
      </c>
      <c r="W73" s="153">
        <v>0</v>
      </c>
      <c r="X73" s="537">
        <v>14</v>
      </c>
      <c r="Y73" s="147">
        <f t="shared" si="17"/>
        <v>152000000</v>
      </c>
      <c r="Z73" s="153"/>
      <c r="AA73" s="136" t="str">
        <f t="shared" si="16"/>
        <v xml:space="preserve"> </v>
      </c>
      <c r="AB73" s="537"/>
      <c r="AC73" s="93"/>
      <c r="AD73" s="537"/>
      <c r="AE73" s="537"/>
      <c r="AF73" s="145"/>
      <c r="AG73" s="136" t="str">
        <f>IF(Q73=0," ",AF73/Q73)</f>
        <v xml:space="preserve"> </v>
      </c>
      <c r="AH73" s="515"/>
      <c r="AI73" s="93" t="str">
        <f>IF(P73=0," ",AH73/P73)</f>
        <v xml:space="preserve"> </v>
      </c>
      <c r="AJ73" s="515"/>
      <c r="AK73" s="515"/>
      <c r="AL73" s="611">
        <v>0</v>
      </c>
      <c r="AM73" s="680" t="str">
        <f>IFERROR(AL73/$Q73,"")</f>
        <v/>
      </c>
      <c r="AN73" s="93">
        <v>0</v>
      </c>
      <c r="AO73" s="680" t="str">
        <f>IFERROR(AN73/$P73,"")</f>
        <v/>
      </c>
      <c r="AP73" s="515" t="s">
        <v>920</v>
      </c>
      <c r="AQ73" s="515" t="s">
        <v>921</v>
      </c>
      <c r="AR73" s="589" t="s">
        <v>842</v>
      </c>
      <c r="AS73" s="682" t="s">
        <v>822</v>
      </c>
      <c r="AT73" s="591" t="s">
        <v>842</v>
      </c>
      <c r="AU73" s="591" t="s">
        <v>822</v>
      </c>
      <c r="AV73" s="591" t="s">
        <v>922</v>
      </c>
      <c r="AW73" s="685" t="s">
        <v>923</v>
      </c>
      <c r="AX73" s="260">
        <v>0</v>
      </c>
      <c r="AY73" s="261">
        <v>0</v>
      </c>
      <c r="AZ73" s="515">
        <v>0</v>
      </c>
      <c r="BA73" s="92" t="str">
        <f t="shared" si="18"/>
        <v xml:space="preserve"> </v>
      </c>
      <c r="BB73" s="92" t="s">
        <v>924</v>
      </c>
      <c r="BC73" s="516" t="s">
        <v>171</v>
      </c>
      <c r="BD73" s="537" t="s">
        <v>925</v>
      </c>
      <c r="BE73" s="515" t="s">
        <v>857</v>
      </c>
      <c r="BF73" s="515" t="s">
        <v>858</v>
      </c>
      <c r="BG73" s="515">
        <v>7750</v>
      </c>
      <c r="BH73" s="515" t="s">
        <v>926</v>
      </c>
      <c r="BI73" s="515" t="s">
        <v>927</v>
      </c>
      <c r="BJ73" s="515" t="s">
        <v>928</v>
      </c>
      <c r="BK73" s="515" t="s">
        <v>929</v>
      </c>
      <c r="BL73" s="515" t="s">
        <v>930</v>
      </c>
      <c r="BM73" s="532" t="s">
        <v>931</v>
      </c>
      <c r="BN73" s="497"/>
    </row>
    <row r="74" spans="1:66" ht="46.9" customHeight="1" x14ac:dyDescent="0.2">
      <c r="A74" s="174"/>
      <c r="B74" s="174" t="s">
        <v>932</v>
      </c>
      <c r="C74" s="174" t="s">
        <v>933</v>
      </c>
      <c r="D74" s="174" t="s">
        <v>934</v>
      </c>
      <c r="E74" s="174"/>
      <c r="F74" s="174" t="s">
        <v>474</v>
      </c>
      <c r="G74" s="174" t="s">
        <v>935</v>
      </c>
      <c r="H74" s="177">
        <v>44256</v>
      </c>
      <c r="I74" s="273">
        <v>45473</v>
      </c>
      <c r="J74" s="274" t="s">
        <v>936</v>
      </c>
      <c r="K74" s="274" t="s">
        <v>937</v>
      </c>
      <c r="L74" s="174" t="s">
        <v>938</v>
      </c>
      <c r="M74" s="174" t="s">
        <v>27</v>
      </c>
      <c r="N74" s="174"/>
      <c r="O74" s="275"/>
      <c r="P74" s="274">
        <v>320</v>
      </c>
      <c r="Q74" s="275">
        <v>64567370</v>
      </c>
      <c r="R74" s="274">
        <v>400</v>
      </c>
      <c r="S74" s="275">
        <v>77456842</v>
      </c>
      <c r="T74" s="274">
        <v>320</v>
      </c>
      <c r="U74" s="275">
        <v>77456842</v>
      </c>
      <c r="V74" s="274">
        <v>80</v>
      </c>
      <c r="W74" s="275">
        <v>12909474</v>
      </c>
      <c r="X74" s="174">
        <v>1120</v>
      </c>
      <c r="Y74" s="275">
        <v>232390528</v>
      </c>
      <c r="Z74" s="276" t="s">
        <v>129</v>
      </c>
      <c r="AA74" s="277" t="s">
        <v>129</v>
      </c>
      <c r="AB74" s="278" t="s">
        <v>129</v>
      </c>
      <c r="AC74" s="279" t="s">
        <v>129</v>
      </c>
      <c r="AD74" s="278" t="s">
        <v>129</v>
      </c>
      <c r="AE74" s="278" t="s">
        <v>129</v>
      </c>
      <c r="AF74" s="275" t="s">
        <v>188</v>
      </c>
      <c r="AG74" s="175">
        <v>0</v>
      </c>
      <c r="AH74" s="274">
        <v>32</v>
      </c>
      <c r="AI74" s="175">
        <v>0.1</v>
      </c>
      <c r="AJ74" s="174" t="s">
        <v>939</v>
      </c>
      <c r="AK74" s="280" t="s">
        <v>940</v>
      </c>
      <c r="AL74" s="280">
        <v>0</v>
      </c>
      <c r="AM74" s="281">
        <v>0</v>
      </c>
      <c r="AN74" s="282">
        <v>0</v>
      </c>
      <c r="AO74" s="281">
        <v>0</v>
      </c>
      <c r="AP74" s="283" t="s">
        <v>941</v>
      </c>
      <c r="AQ74" s="283" t="s">
        <v>942</v>
      </c>
      <c r="AR74" s="180" t="s">
        <v>943</v>
      </c>
      <c r="AS74" s="283" t="s">
        <v>944</v>
      </c>
      <c r="AT74" s="283" t="s">
        <v>944</v>
      </c>
      <c r="AU74" s="283" t="s">
        <v>944</v>
      </c>
      <c r="AV74" s="174" t="s">
        <v>945</v>
      </c>
      <c r="AW74" s="174" t="s">
        <v>946</v>
      </c>
      <c r="AX74" s="284">
        <v>35740800</v>
      </c>
      <c r="AY74" s="175">
        <v>1</v>
      </c>
      <c r="AZ74" s="274">
        <v>320</v>
      </c>
      <c r="BA74" s="175">
        <v>1</v>
      </c>
      <c r="BB74" s="174" t="s">
        <v>947</v>
      </c>
      <c r="BC74" s="174" t="s">
        <v>948</v>
      </c>
      <c r="BD74" s="174" t="s">
        <v>949</v>
      </c>
      <c r="BE74" s="174" t="s">
        <v>950</v>
      </c>
      <c r="BF74" s="174" t="s">
        <v>951</v>
      </c>
      <c r="BG74" s="174">
        <v>7617</v>
      </c>
      <c r="BH74" s="174" t="s">
        <v>952</v>
      </c>
      <c r="BI74" s="174" t="s">
        <v>953</v>
      </c>
      <c r="BJ74" s="174" t="s">
        <v>954</v>
      </c>
      <c r="BK74" s="174" t="s">
        <v>955</v>
      </c>
      <c r="BL74" s="174">
        <v>3795750</v>
      </c>
      <c r="BM74" s="285" t="s">
        <v>956</v>
      </c>
      <c r="BN74" s="63"/>
    </row>
    <row r="75" spans="1:66" ht="46.9" customHeight="1" x14ac:dyDescent="0.2">
      <c r="A75" s="174"/>
      <c r="B75" s="174" t="s">
        <v>932</v>
      </c>
      <c r="C75" s="174" t="s">
        <v>957</v>
      </c>
      <c r="D75" s="174" t="s">
        <v>958</v>
      </c>
      <c r="E75" s="174"/>
      <c r="F75" s="174" t="s">
        <v>474</v>
      </c>
      <c r="G75" s="174" t="s">
        <v>935</v>
      </c>
      <c r="H75" s="177">
        <v>44256</v>
      </c>
      <c r="I75" s="273">
        <v>45473</v>
      </c>
      <c r="J75" s="274" t="s">
        <v>959</v>
      </c>
      <c r="K75" s="274" t="s">
        <v>937</v>
      </c>
      <c r="L75" s="174" t="s">
        <v>938</v>
      </c>
      <c r="M75" s="174" t="s">
        <v>27</v>
      </c>
      <c r="N75" s="174"/>
      <c r="O75" s="275"/>
      <c r="P75" s="274">
        <v>320</v>
      </c>
      <c r="Q75" s="275">
        <v>64567370</v>
      </c>
      <c r="R75" s="274">
        <v>400</v>
      </c>
      <c r="S75" s="275">
        <v>77456842</v>
      </c>
      <c r="T75" s="274">
        <v>320</v>
      </c>
      <c r="U75" s="275">
        <v>77456842</v>
      </c>
      <c r="V75" s="274">
        <v>80</v>
      </c>
      <c r="W75" s="275">
        <v>12909474</v>
      </c>
      <c r="X75" s="174">
        <v>1120</v>
      </c>
      <c r="Y75" s="275">
        <v>232390528</v>
      </c>
      <c r="Z75" s="276" t="s">
        <v>129</v>
      </c>
      <c r="AA75" s="277" t="s">
        <v>129</v>
      </c>
      <c r="AB75" s="278" t="s">
        <v>129</v>
      </c>
      <c r="AC75" s="279" t="s">
        <v>129</v>
      </c>
      <c r="AD75" s="278" t="s">
        <v>129</v>
      </c>
      <c r="AE75" s="278" t="s">
        <v>129</v>
      </c>
      <c r="AF75" s="275" t="s">
        <v>188</v>
      </c>
      <c r="AG75" s="175">
        <v>0</v>
      </c>
      <c r="AH75" s="274">
        <v>32</v>
      </c>
      <c r="AI75" s="175">
        <v>0.1</v>
      </c>
      <c r="AJ75" s="174" t="s">
        <v>960</v>
      </c>
      <c r="AK75" s="280" t="s">
        <v>961</v>
      </c>
      <c r="AL75" s="281">
        <v>0</v>
      </c>
      <c r="AM75" s="282">
        <v>0</v>
      </c>
      <c r="AN75" s="281">
        <v>0</v>
      </c>
      <c r="AO75" s="282">
        <v>0</v>
      </c>
      <c r="AP75" s="283" t="s">
        <v>962</v>
      </c>
      <c r="AQ75" s="283" t="s">
        <v>942</v>
      </c>
      <c r="AR75" s="180" t="s">
        <v>943</v>
      </c>
      <c r="AS75" s="283" t="s">
        <v>944</v>
      </c>
      <c r="AT75" s="283" t="s">
        <v>944</v>
      </c>
      <c r="AU75" s="283" t="s">
        <v>944</v>
      </c>
      <c r="AV75" s="174" t="s">
        <v>963</v>
      </c>
      <c r="AW75" s="174" t="s">
        <v>964</v>
      </c>
      <c r="AX75" s="284">
        <v>31273200</v>
      </c>
      <c r="AY75" s="175">
        <v>0.87</v>
      </c>
      <c r="AZ75" s="274">
        <v>320</v>
      </c>
      <c r="BA75" s="175">
        <v>1</v>
      </c>
      <c r="BB75" s="174" t="s">
        <v>965</v>
      </c>
      <c r="BC75" s="174" t="s">
        <v>966</v>
      </c>
      <c r="BD75" s="174" t="s">
        <v>967</v>
      </c>
      <c r="BE75" s="174" t="s">
        <v>968</v>
      </c>
      <c r="BF75" s="174" t="s">
        <v>969</v>
      </c>
      <c r="BG75" s="174">
        <v>7619</v>
      </c>
      <c r="BH75" s="174" t="s">
        <v>952</v>
      </c>
      <c r="BI75" s="174" t="s">
        <v>953</v>
      </c>
      <c r="BJ75" s="174" t="s">
        <v>954</v>
      </c>
      <c r="BK75" s="174" t="s">
        <v>955</v>
      </c>
      <c r="BL75" s="174">
        <v>3795750</v>
      </c>
      <c r="BM75" s="285" t="s">
        <v>956</v>
      </c>
      <c r="BN75" s="63"/>
    </row>
    <row r="76" spans="1:66" s="498" customFormat="1" ht="46.9" customHeight="1" x14ac:dyDescent="0.2">
      <c r="A76" s="484"/>
      <c r="B76" s="484" t="s">
        <v>932</v>
      </c>
      <c r="C76" s="484" t="s">
        <v>970</v>
      </c>
      <c r="D76" s="484" t="s">
        <v>971</v>
      </c>
      <c r="E76" s="484"/>
      <c r="F76" s="484" t="s">
        <v>474</v>
      </c>
      <c r="G76" s="485" t="s">
        <v>972</v>
      </c>
      <c r="H76" s="486">
        <v>44013</v>
      </c>
      <c r="I76" s="486">
        <v>45442</v>
      </c>
      <c r="J76" s="484" t="s">
        <v>973</v>
      </c>
      <c r="K76" s="484" t="s">
        <v>974</v>
      </c>
      <c r="L76" s="484"/>
      <c r="M76" s="484" t="s">
        <v>27</v>
      </c>
      <c r="N76" s="484">
        <v>1</v>
      </c>
      <c r="O76" s="178">
        <v>100000000</v>
      </c>
      <c r="P76" s="484">
        <v>1</v>
      </c>
      <c r="Q76" s="178">
        <v>90000000</v>
      </c>
      <c r="R76" s="484">
        <v>1</v>
      </c>
      <c r="S76" s="178">
        <v>90000000</v>
      </c>
      <c r="T76" s="484">
        <v>1</v>
      </c>
      <c r="U76" s="178">
        <v>90000000</v>
      </c>
      <c r="V76" s="487">
        <v>1</v>
      </c>
      <c r="W76" s="178">
        <v>90000000</v>
      </c>
      <c r="X76" s="487">
        <v>3</v>
      </c>
      <c r="Y76" s="178">
        <v>460000000</v>
      </c>
      <c r="Z76" s="178">
        <v>100000000</v>
      </c>
      <c r="AA76" s="488">
        <v>1</v>
      </c>
      <c r="AB76" s="484">
        <v>100</v>
      </c>
      <c r="AC76" s="488">
        <v>1</v>
      </c>
      <c r="AD76" s="484" t="s">
        <v>975</v>
      </c>
      <c r="AE76" s="484" t="s">
        <v>976</v>
      </c>
      <c r="AF76" s="178">
        <v>0</v>
      </c>
      <c r="AG76" s="488">
        <v>0</v>
      </c>
      <c r="AH76" s="484">
        <v>0</v>
      </c>
      <c r="AI76" s="488">
        <v>0</v>
      </c>
      <c r="AJ76" s="484" t="s">
        <v>977</v>
      </c>
      <c r="AK76" s="484" t="s">
        <v>978</v>
      </c>
      <c r="AL76" s="489">
        <v>0</v>
      </c>
      <c r="AM76" s="490">
        <v>0</v>
      </c>
      <c r="AN76" s="491">
        <v>0.1</v>
      </c>
      <c r="AO76" s="490">
        <v>0.1</v>
      </c>
      <c r="AP76" s="491" t="s">
        <v>979</v>
      </c>
      <c r="AQ76" s="491" t="s">
        <v>980</v>
      </c>
      <c r="AR76" s="492" t="s">
        <v>943</v>
      </c>
      <c r="AS76" s="493" t="s">
        <v>981</v>
      </c>
      <c r="AT76" s="492">
        <v>0.5</v>
      </c>
      <c r="AU76" s="493">
        <v>0.5</v>
      </c>
      <c r="AV76" s="492" t="s">
        <v>982</v>
      </c>
      <c r="AW76" s="492" t="s">
        <v>983</v>
      </c>
      <c r="AX76" s="494">
        <v>90000000</v>
      </c>
      <c r="AY76" s="488">
        <v>1</v>
      </c>
      <c r="AZ76" s="484">
        <v>1</v>
      </c>
      <c r="BA76" s="488">
        <v>1</v>
      </c>
      <c r="BB76" s="484" t="s">
        <v>984</v>
      </c>
      <c r="BC76" s="484" t="s">
        <v>993</v>
      </c>
      <c r="BD76" s="484" t="s">
        <v>985</v>
      </c>
      <c r="BE76" s="484" t="s">
        <v>986</v>
      </c>
      <c r="BF76" s="484" t="s">
        <v>987</v>
      </c>
      <c r="BG76" s="484" t="s">
        <v>988</v>
      </c>
      <c r="BH76" s="484" t="s">
        <v>952</v>
      </c>
      <c r="BI76" s="484" t="s">
        <v>989</v>
      </c>
      <c r="BJ76" s="484" t="s">
        <v>990</v>
      </c>
      <c r="BK76" s="495" t="s">
        <v>991</v>
      </c>
      <c r="BL76" s="484">
        <v>3274850</v>
      </c>
      <c r="BM76" s="496" t="s">
        <v>992</v>
      </c>
      <c r="BN76" s="497"/>
    </row>
    <row r="77" spans="1:66" s="498" customFormat="1" ht="46.9" customHeight="1" x14ac:dyDescent="0.2">
      <c r="A77" s="484"/>
      <c r="B77" s="484" t="s">
        <v>932</v>
      </c>
      <c r="C77" s="484" t="s">
        <v>994</v>
      </c>
      <c r="D77" s="484" t="s">
        <v>995</v>
      </c>
      <c r="E77" s="484"/>
      <c r="F77" s="484" t="s">
        <v>474</v>
      </c>
      <c r="G77" s="485" t="s">
        <v>972</v>
      </c>
      <c r="H77" s="486">
        <v>44013</v>
      </c>
      <c r="I77" s="486">
        <v>45291</v>
      </c>
      <c r="J77" s="484" t="s">
        <v>996</v>
      </c>
      <c r="K77" s="484" t="s">
        <v>997</v>
      </c>
      <c r="L77" s="484"/>
      <c r="M77" s="484" t="s">
        <v>27</v>
      </c>
      <c r="N77" s="484">
        <v>1</v>
      </c>
      <c r="O77" s="178">
        <v>21000000</v>
      </c>
      <c r="P77" s="484">
        <v>1</v>
      </c>
      <c r="Q77" s="178">
        <v>10000000</v>
      </c>
      <c r="R77" s="484">
        <v>1</v>
      </c>
      <c r="S77" s="178">
        <v>10000000</v>
      </c>
      <c r="T77" s="484">
        <v>1</v>
      </c>
      <c r="U77" s="178">
        <v>10000000</v>
      </c>
      <c r="V77" s="499">
        <v>0</v>
      </c>
      <c r="W77" s="178"/>
      <c r="X77" s="487">
        <v>4</v>
      </c>
      <c r="Y77" s="178">
        <v>51000000</v>
      </c>
      <c r="Z77" s="178">
        <v>21000000</v>
      </c>
      <c r="AA77" s="488">
        <v>1</v>
      </c>
      <c r="AB77" s="484">
        <v>100</v>
      </c>
      <c r="AC77" s="488">
        <v>1</v>
      </c>
      <c r="AD77" s="484" t="s">
        <v>998</v>
      </c>
      <c r="AE77" s="484" t="s">
        <v>999</v>
      </c>
      <c r="AF77" s="178">
        <v>0</v>
      </c>
      <c r="AG77" s="488">
        <v>0</v>
      </c>
      <c r="AH77" s="484">
        <v>0</v>
      </c>
      <c r="AI77" s="488">
        <v>0</v>
      </c>
      <c r="AJ77" s="484" t="s">
        <v>1000</v>
      </c>
      <c r="AK77" s="484" t="s">
        <v>1001</v>
      </c>
      <c r="AL77" s="489">
        <v>0</v>
      </c>
      <c r="AM77" s="490">
        <v>0</v>
      </c>
      <c r="AN77" s="491">
        <v>0.1</v>
      </c>
      <c r="AO77" s="490">
        <v>0.1</v>
      </c>
      <c r="AP77" s="491" t="s">
        <v>1002</v>
      </c>
      <c r="AQ77" s="491" t="s">
        <v>980</v>
      </c>
      <c r="AR77" s="492" t="s">
        <v>943</v>
      </c>
      <c r="AS77" s="493" t="s">
        <v>981</v>
      </c>
      <c r="AT77" s="492">
        <v>0.5</v>
      </c>
      <c r="AU77" s="493">
        <v>0.5</v>
      </c>
      <c r="AV77" s="492" t="s">
        <v>982</v>
      </c>
      <c r="AW77" s="492" t="s">
        <v>983</v>
      </c>
      <c r="AX77" s="494">
        <v>10000000</v>
      </c>
      <c r="AY77" s="488">
        <v>1</v>
      </c>
      <c r="AZ77" s="484">
        <v>1</v>
      </c>
      <c r="BA77" s="488">
        <v>1</v>
      </c>
      <c r="BB77" s="484" t="s">
        <v>1003</v>
      </c>
      <c r="BC77" s="484"/>
      <c r="BD77" s="484" t="s">
        <v>1004</v>
      </c>
      <c r="BE77" s="484" t="s">
        <v>986</v>
      </c>
      <c r="BF77" s="484" t="s">
        <v>987</v>
      </c>
      <c r="BG77" s="484" t="s">
        <v>988</v>
      </c>
      <c r="BH77" s="484" t="s">
        <v>952</v>
      </c>
      <c r="BI77" s="484" t="s">
        <v>989</v>
      </c>
      <c r="BJ77" s="484" t="s">
        <v>990</v>
      </c>
      <c r="BK77" s="484" t="s">
        <v>991</v>
      </c>
      <c r="BL77" s="484">
        <v>3274850</v>
      </c>
      <c r="BM77" s="500" t="s">
        <v>992</v>
      </c>
      <c r="BN77" s="497"/>
    </row>
    <row r="78" spans="1:66" s="498" customFormat="1" ht="46.9" customHeight="1" x14ac:dyDescent="0.2">
      <c r="A78" s="484"/>
      <c r="B78" s="484" t="s">
        <v>932</v>
      </c>
      <c r="C78" s="484" t="s">
        <v>1005</v>
      </c>
      <c r="D78" s="484" t="s">
        <v>1006</v>
      </c>
      <c r="E78" s="484"/>
      <c r="F78" s="484" t="s">
        <v>474</v>
      </c>
      <c r="G78" s="485" t="s">
        <v>972</v>
      </c>
      <c r="H78" s="486">
        <v>44013</v>
      </c>
      <c r="I78" s="486">
        <v>45291</v>
      </c>
      <c r="J78" s="484" t="s">
        <v>1007</v>
      </c>
      <c r="K78" s="484" t="s">
        <v>997</v>
      </c>
      <c r="L78" s="484"/>
      <c r="M78" s="484" t="s">
        <v>27</v>
      </c>
      <c r="N78" s="484">
        <v>1</v>
      </c>
      <c r="O78" s="178">
        <v>10000000</v>
      </c>
      <c r="P78" s="484">
        <v>1</v>
      </c>
      <c r="Q78" s="178">
        <v>10000000</v>
      </c>
      <c r="R78" s="484">
        <v>1</v>
      </c>
      <c r="S78" s="178">
        <v>10000000</v>
      </c>
      <c r="T78" s="484">
        <v>1</v>
      </c>
      <c r="U78" s="178">
        <v>10000000</v>
      </c>
      <c r="V78" s="499">
        <v>0</v>
      </c>
      <c r="W78" s="178"/>
      <c r="X78" s="487">
        <v>4</v>
      </c>
      <c r="Y78" s="178">
        <v>40000000</v>
      </c>
      <c r="Z78" s="178">
        <v>10000000</v>
      </c>
      <c r="AA78" s="488">
        <v>1</v>
      </c>
      <c r="AB78" s="484">
        <v>100</v>
      </c>
      <c r="AC78" s="488">
        <v>1</v>
      </c>
      <c r="AD78" s="484" t="s">
        <v>1008</v>
      </c>
      <c r="AE78" s="484" t="s">
        <v>1009</v>
      </c>
      <c r="AF78" s="178">
        <v>0</v>
      </c>
      <c r="AG78" s="488">
        <v>0</v>
      </c>
      <c r="AH78" s="484">
        <v>0</v>
      </c>
      <c r="AI78" s="488">
        <v>0</v>
      </c>
      <c r="AJ78" s="484" t="s">
        <v>1010</v>
      </c>
      <c r="AK78" s="484" t="s">
        <v>1011</v>
      </c>
      <c r="AL78" s="489">
        <v>0</v>
      </c>
      <c r="AM78" s="490">
        <v>0</v>
      </c>
      <c r="AN78" s="491">
        <v>0.1</v>
      </c>
      <c r="AO78" s="490">
        <v>0.1</v>
      </c>
      <c r="AP78" s="491" t="s">
        <v>1012</v>
      </c>
      <c r="AQ78" s="491" t="s">
        <v>1013</v>
      </c>
      <c r="AR78" s="288">
        <v>15000000</v>
      </c>
      <c r="AS78" s="488">
        <v>0.2</v>
      </c>
      <c r="AT78" s="484">
        <v>0.8</v>
      </c>
      <c r="AU78" s="488">
        <v>0.8</v>
      </c>
      <c r="AV78" s="484" t="s">
        <v>1014</v>
      </c>
      <c r="AW78" s="484" t="s">
        <v>1015</v>
      </c>
      <c r="AX78" s="494">
        <v>10000000</v>
      </c>
      <c r="AY78" s="488">
        <v>1</v>
      </c>
      <c r="AZ78" s="484">
        <v>1</v>
      </c>
      <c r="BA78" s="488">
        <v>1</v>
      </c>
      <c r="BB78" s="484" t="s">
        <v>1016</v>
      </c>
      <c r="BC78" s="484"/>
      <c r="BD78" s="484"/>
      <c r="BE78" s="484" t="s">
        <v>986</v>
      </c>
      <c r="BF78" s="484" t="s">
        <v>987</v>
      </c>
      <c r="BG78" s="484" t="s">
        <v>988</v>
      </c>
      <c r="BH78" s="484" t="s">
        <v>952</v>
      </c>
      <c r="BI78" s="484" t="s">
        <v>989</v>
      </c>
      <c r="BJ78" s="484" t="s">
        <v>990</v>
      </c>
      <c r="BK78" s="495" t="s">
        <v>991</v>
      </c>
      <c r="BL78" s="484">
        <v>3274850</v>
      </c>
      <c r="BM78" s="501" t="s">
        <v>992</v>
      </c>
      <c r="BN78" s="497"/>
    </row>
    <row r="79" spans="1:66" s="498" customFormat="1" ht="63.75" customHeight="1" x14ac:dyDescent="0.2">
      <c r="A79" s="484"/>
      <c r="B79" s="484" t="s">
        <v>932</v>
      </c>
      <c r="C79" s="484" t="s">
        <v>957</v>
      </c>
      <c r="D79" s="484" t="s">
        <v>1017</v>
      </c>
      <c r="E79" s="484"/>
      <c r="F79" s="484" t="s">
        <v>1018</v>
      </c>
      <c r="G79" s="484" t="s">
        <v>1019</v>
      </c>
      <c r="H79" s="510">
        <v>44197</v>
      </c>
      <c r="I79" s="510">
        <v>45473</v>
      </c>
      <c r="J79" s="484" t="s">
        <v>1020</v>
      </c>
      <c r="K79" s="484" t="s">
        <v>1021</v>
      </c>
      <c r="L79" s="484" t="s">
        <v>1022</v>
      </c>
      <c r="M79" s="484" t="s">
        <v>27</v>
      </c>
      <c r="N79" s="484">
        <v>0</v>
      </c>
      <c r="O79" s="178">
        <v>0</v>
      </c>
      <c r="P79" s="484">
        <v>1</v>
      </c>
      <c r="Q79" s="178">
        <v>20192308</v>
      </c>
      <c r="R79" s="484">
        <v>1</v>
      </c>
      <c r="S79" s="178">
        <v>20798077</v>
      </c>
      <c r="T79" s="484">
        <v>1</v>
      </c>
      <c r="U79" s="178">
        <v>21422019</v>
      </c>
      <c r="V79" s="484">
        <v>1</v>
      </c>
      <c r="W79" s="178">
        <v>22064608</v>
      </c>
      <c r="X79" s="484">
        <v>4</v>
      </c>
      <c r="Y79" s="178">
        <v>84477012</v>
      </c>
      <c r="Z79" s="178"/>
      <c r="AA79" s="488" t="s">
        <v>822</v>
      </c>
      <c r="AB79" s="484"/>
      <c r="AC79" s="488"/>
      <c r="AD79" s="484"/>
      <c r="AE79" s="484"/>
      <c r="AF79" s="178"/>
      <c r="AG79" s="488">
        <v>0</v>
      </c>
      <c r="AH79" s="484"/>
      <c r="AI79" s="488">
        <v>0</v>
      </c>
      <c r="AJ79" s="492" t="s">
        <v>1023</v>
      </c>
      <c r="AK79" s="492" t="s">
        <v>1024</v>
      </c>
      <c r="AL79" s="602">
        <v>0</v>
      </c>
      <c r="AM79" s="490">
        <v>0</v>
      </c>
      <c r="AN79" s="491">
        <v>0</v>
      </c>
      <c r="AO79" s="490">
        <v>0</v>
      </c>
      <c r="AP79" s="491"/>
      <c r="AQ79" s="603"/>
      <c r="AR79" s="604" t="s">
        <v>1025</v>
      </c>
      <c r="AS79" s="605" t="s">
        <v>981</v>
      </c>
      <c r="AT79" s="604" t="s">
        <v>1026</v>
      </c>
      <c r="AU79" s="604" t="s">
        <v>981</v>
      </c>
      <c r="AV79" s="484" t="s">
        <v>1027</v>
      </c>
      <c r="AW79" s="484"/>
      <c r="AX79" s="494"/>
      <c r="AY79" s="488">
        <v>0</v>
      </c>
      <c r="AZ79" s="484"/>
      <c r="BA79" s="488">
        <v>0</v>
      </c>
      <c r="BB79" s="484"/>
      <c r="BC79" s="484"/>
      <c r="BD79" s="484"/>
      <c r="BE79" s="484" t="s">
        <v>1028</v>
      </c>
      <c r="BF79" s="484" t="s">
        <v>1029</v>
      </c>
      <c r="BG79" s="484" t="s">
        <v>1030</v>
      </c>
      <c r="BH79" s="484" t="s">
        <v>952</v>
      </c>
      <c r="BI79" s="484" t="s">
        <v>1031</v>
      </c>
      <c r="BJ79" s="484" t="s">
        <v>1032</v>
      </c>
      <c r="BK79" s="484" t="s">
        <v>1033</v>
      </c>
      <c r="BL79" s="484" t="s">
        <v>1034</v>
      </c>
      <c r="BM79" s="509" t="s">
        <v>1035</v>
      </c>
      <c r="BN79" s="497"/>
    </row>
    <row r="80" spans="1:66" s="498" customFormat="1" ht="210.75" customHeight="1" x14ac:dyDescent="0.2">
      <c r="A80" s="484"/>
      <c r="B80" s="484" t="s">
        <v>932</v>
      </c>
      <c r="C80" s="484" t="s">
        <v>1036</v>
      </c>
      <c r="D80" s="484" t="s">
        <v>1037</v>
      </c>
      <c r="E80" s="484"/>
      <c r="F80" s="484" t="s">
        <v>160</v>
      </c>
      <c r="G80" s="484" t="s">
        <v>972</v>
      </c>
      <c r="H80" s="510">
        <v>44206</v>
      </c>
      <c r="I80" s="510">
        <v>45473</v>
      </c>
      <c r="J80" s="484" t="s">
        <v>1038</v>
      </c>
      <c r="K80" s="484" t="s">
        <v>1039</v>
      </c>
      <c r="L80" s="484" t="s">
        <v>1040</v>
      </c>
      <c r="M80" s="484" t="s">
        <v>27</v>
      </c>
      <c r="N80" s="484"/>
      <c r="O80" s="178"/>
      <c r="P80" s="488">
        <v>1</v>
      </c>
      <c r="Q80" s="178">
        <v>20000000</v>
      </c>
      <c r="R80" s="488">
        <v>1</v>
      </c>
      <c r="S80" s="178">
        <v>20000000</v>
      </c>
      <c r="T80" s="488">
        <v>1</v>
      </c>
      <c r="U80" s="178">
        <v>20000000</v>
      </c>
      <c r="V80" s="488">
        <v>1</v>
      </c>
      <c r="W80" s="178">
        <v>20000000</v>
      </c>
      <c r="X80" s="488">
        <v>1</v>
      </c>
      <c r="Y80" s="178">
        <v>80000000</v>
      </c>
      <c r="Z80" s="178"/>
      <c r="AA80" s="488" t="s">
        <v>822</v>
      </c>
      <c r="AB80" s="484"/>
      <c r="AC80" s="488"/>
      <c r="AD80" s="484"/>
      <c r="AE80" s="484"/>
      <c r="AF80" s="178"/>
      <c r="AG80" s="488">
        <v>0</v>
      </c>
      <c r="AH80" s="484"/>
      <c r="AI80" s="488">
        <v>0</v>
      </c>
      <c r="AJ80" s="495" t="s">
        <v>1041</v>
      </c>
      <c r="AK80" s="484"/>
      <c r="AL80" s="489"/>
      <c r="AM80" s="490">
        <v>0</v>
      </c>
      <c r="AN80" s="491"/>
      <c r="AO80" s="490">
        <v>0</v>
      </c>
      <c r="AP80" s="511" t="s">
        <v>1042</v>
      </c>
      <c r="AQ80" s="491"/>
      <c r="AR80" s="178" t="s">
        <v>943</v>
      </c>
      <c r="AS80" s="488" t="s">
        <v>981</v>
      </c>
      <c r="AT80" s="484" t="s">
        <v>1026</v>
      </c>
      <c r="AU80" s="488">
        <v>0.2</v>
      </c>
      <c r="AV80" s="484" t="s">
        <v>1043</v>
      </c>
      <c r="AW80" s="484" t="s">
        <v>1044</v>
      </c>
      <c r="AX80" s="512">
        <v>10000000</v>
      </c>
      <c r="AY80" s="488">
        <v>0.5</v>
      </c>
      <c r="AZ80" s="484">
        <v>0</v>
      </c>
      <c r="BA80" s="488">
        <v>0</v>
      </c>
      <c r="BB80" s="484" t="s">
        <v>2047</v>
      </c>
      <c r="BC80" s="484" t="s">
        <v>1045</v>
      </c>
      <c r="BD80" s="484"/>
      <c r="BE80" s="484" t="s">
        <v>1046</v>
      </c>
      <c r="BF80" s="484" t="s">
        <v>1047</v>
      </c>
      <c r="BG80" s="484" t="s">
        <v>1048</v>
      </c>
      <c r="BH80" s="484" t="s">
        <v>952</v>
      </c>
      <c r="BI80" s="484" t="s">
        <v>1049</v>
      </c>
      <c r="BJ80" s="484" t="s">
        <v>1050</v>
      </c>
      <c r="BK80" s="484" t="s">
        <v>1051</v>
      </c>
      <c r="BL80" s="484" t="s">
        <v>1052</v>
      </c>
      <c r="BM80" s="509" t="s">
        <v>1053</v>
      </c>
      <c r="BN80" s="497"/>
    </row>
    <row r="81" spans="1:66" s="498" customFormat="1" ht="46.9" customHeight="1" x14ac:dyDescent="0.2">
      <c r="A81" s="484"/>
      <c r="B81" s="484" t="s">
        <v>932</v>
      </c>
      <c r="C81" s="484" t="s">
        <v>957</v>
      </c>
      <c r="D81" s="484" t="s">
        <v>1054</v>
      </c>
      <c r="E81" s="484"/>
      <c r="F81" s="484" t="s">
        <v>1055</v>
      </c>
      <c r="G81" s="484" t="s">
        <v>972</v>
      </c>
      <c r="H81" s="510">
        <v>44197</v>
      </c>
      <c r="I81" s="510">
        <v>45473</v>
      </c>
      <c r="J81" s="484" t="s">
        <v>1056</v>
      </c>
      <c r="K81" s="484" t="s">
        <v>1057</v>
      </c>
      <c r="L81" s="484">
        <v>0</v>
      </c>
      <c r="M81" s="484" t="s">
        <v>27</v>
      </c>
      <c r="N81" s="484"/>
      <c r="O81" s="178"/>
      <c r="P81" s="484">
        <v>1</v>
      </c>
      <c r="Q81" s="178">
        <v>14000000</v>
      </c>
      <c r="R81" s="484">
        <v>1</v>
      </c>
      <c r="S81" s="178">
        <v>14000000</v>
      </c>
      <c r="T81" s="484">
        <v>1</v>
      </c>
      <c r="U81" s="178">
        <v>14000000</v>
      </c>
      <c r="V81" s="484">
        <v>1</v>
      </c>
      <c r="W81" s="178">
        <v>14000000</v>
      </c>
      <c r="X81" s="484">
        <v>4</v>
      </c>
      <c r="Y81" s="178">
        <v>56000000</v>
      </c>
      <c r="Z81" s="178"/>
      <c r="AA81" s="488" t="s">
        <v>822</v>
      </c>
      <c r="AB81" s="484"/>
      <c r="AC81" s="488"/>
      <c r="AD81" s="484"/>
      <c r="AE81" s="484"/>
      <c r="AF81" s="178">
        <v>0</v>
      </c>
      <c r="AG81" s="488">
        <v>0</v>
      </c>
      <c r="AH81" s="484">
        <v>0</v>
      </c>
      <c r="AI81" s="488">
        <v>0</v>
      </c>
      <c r="AJ81" s="484" t="s">
        <v>1058</v>
      </c>
      <c r="AK81" s="484"/>
      <c r="AL81" s="503">
        <v>0</v>
      </c>
      <c r="AM81" s="136">
        <v>0</v>
      </c>
      <c r="AN81" s="504">
        <v>0</v>
      </c>
      <c r="AO81" s="93">
        <v>0</v>
      </c>
      <c r="AP81" s="504" t="s">
        <v>1059</v>
      </c>
      <c r="AQ81" s="504" t="s">
        <v>1060</v>
      </c>
      <c r="AR81" s="505" t="s">
        <v>981</v>
      </c>
      <c r="AS81" s="488" t="s">
        <v>981</v>
      </c>
      <c r="AT81" s="511" t="s">
        <v>944</v>
      </c>
      <c r="AU81" s="488" t="s">
        <v>981</v>
      </c>
      <c r="AV81" s="507" t="s">
        <v>1061</v>
      </c>
      <c r="AW81" s="507" t="s">
        <v>1060</v>
      </c>
      <c r="AX81" s="499" t="s">
        <v>1026</v>
      </c>
      <c r="AY81" s="488" t="s">
        <v>1062</v>
      </c>
      <c r="AZ81" s="484" t="s">
        <v>1026</v>
      </c>
      <c r="BA81" s="488" t="s">
        <v>1062</v>
      </c>
      <c r="BB81" s="484" t="s">
        <v>1063</v>
      </c>
      <c r="BC81" s="484" t="s">
        <v>1064</v>
      </c>
      <c r="BD81" s="484"/>
      <c r="BE81" s="484" t="s">
        <v>1065</v>
      </c>
      <c r="BF81" s="484" t="s">
        <v>1066</v>
      </c>
      <c r="BG81" s="484" t="s">
        <v>1067</v>
      </c>
      <c r="BH81" s="484" t="s">
        <v>952</v>
      </c>
      <c r="BI81" s="484" t="s">
        <v>1068</v>
      </c>
      <c r="BJ81" s="484" t="s">
        <v>1069</v>
      </c>
      <c r="BK81" s="484" t="s">
        <v>1070</v>
      </c>
      <c r="BL81" s="484">
        <v>4320410</v>
      </c>
      <c r="BM81" s="509" t="s">
        <v>1071</v>
      </c>
      <c r="BN81" s="497"/>
    </row>
    <row r="82" spans="1:66" ht="46.9" customHeight="1" x14ac:dyDescent="0.2">
      <c r="A82" s="174"/>
      <c r="B82" s="174" t="s">
        <v>932</v>
      </c>
      <c r="C82" s="174" t="s">
        <v>1072</v>
      </c>
      <c r="D82" s="174" t="s">
        <v>1073</v>
      </c>
      <c r="E82" s="174"/>
      <c r="F82" s="174" t="s">
        <v>474</v>
      </c>
      <c r="G82" s="174" t="s">
        <v>1074</v>
      </c>
      <c r="H82" s="177">
        <v>44256</v>
      </c>
      <c r="I82" s="273">
        <v>45473</v>
      </c>
      <c r="J82" s="174" t="s">
        <v>1075</v>
      </c>
      <c r="K82" s="274" t="s">
        <v>1076</v>
      </c>
      <c r="L82" s="174" t="s">
        <v>1077</v>
      </c>
      <c r="M82" s="174" t="s">
        <v>27</v>
      </c>
      <c r="N82" s="174">
        <v>14</v>
      </c>
      <c r="O82" s="275">
        <v>140000000</v>
      </c>
      <c r="P82" s="174">
        <v>14</v>
      </c>
      <c r="Q82" s="275">
        <v>140000000</v>
      </c>
      <c r="R82" s="174">
        <v>14</v>
      </c>
      <c r="S82" s="275">
        <v>140000000</v>
      </c>
      <c r="T82" s="174">
        <v>14</v>
      </c>
      <c r="U82" s="275">
        <v>140000000</v>
      </c>
      <c r="V82" s="174">
        <v>14</v>
      </c>
      <c r="W82" s="275">
        <v>140000000</v>
      </c>
      <c r="X82" s="174">
        <v>14</v>
      </c>
      <c r="Y82" s="275">
        <v>700000000</v>
      </c>
      <c r="Z82" s="275">
        <v>0</v>
      </c>
      <c r="AA82" s="175">
        <v>0</v>
      </c>
      <c r="AB82" s="175">
        <v>1</v>
      </c>
      <c r="AC82" s="175">
        <v>1</v>
      </c>
      <c r="AD82" s="290" t="s">
        <v>1078</v>
      </c>
      <c r="AE82" s="290" t="s">
        <v>1079</v>
      </c>
      <c r="AF82" s="275" t="s">
        <v>188</v>
      </c>
      <c r="AG82" s="175">
        <v>0</v>
      </c>
      <c r="AH82" s="174">
        <v>1.4</v>
      </c>
      <c r="AI82" s="175">
        <v>0.1</v>
      </c>
      <c r="AJ82" s="174" t="s">
        <v>1080</v>
      </c>
      <c r="AK82" s="174" t="s">
        <v>940</v>
      </c>
      <c r="AL82" s="289"/>
      <c r="AM82" s="281">
        <v>0</v>
      </c>
      <c r="AN82" s="295">
        <v>0</v>
      </c>
      <c r="AO82" s="281">
        <v>0</v>
      </c>
      <c r="AP82" s="283" t="s">
        <v>1081</v>
      </c>
      <c r="AQ82" s="283" t="s">
        <v>1082</v>
      </c>
      <c r="AR82" s="275" t="s">
        <v>943</v>
      </c>
      <c r="AS82" s="283" t="s">
        <v>944</v>
      </c>
      <c r="AT82" s="283" t="s">
        <v>944</v>
      </c>
      <c r="AU82" s="283" t="s">
        <v>944</v>
      </c>
      <c r="AV82" s="174" t="s">
        <v>1083</v>
      </c>
      <c r="AW82" s="174" t="s">
        <v>1084</v>
      </c>
      <c r="AX82" s="284">
        <v>126000000</v>
      </c>
      <c r="AY82" s="175">
        <v>0.9</v>
      </c>
      <c r="AZ82" s="174">
        <v>13</v>
      </c>
      <c r="BA82" s="175">
        <v>0.9</v>
      </c>
      <c r="BB82" s="174" t="s">
        <v>1085</v>
      </c>
      <c r="BC82" s="174" t="s">
        <v>1086</v>
      </c>
      <c r="BD82" s="174" t="s">
        <v>1087</v>
      </c>
      <c r="BE82" s="174" t="s">
        <v>1088</v>
      </c>
      <c r="BF82" s="174" t="s">
        <v>1089</v>
      </c>
      <c r="BG82" s="174">
        <v>7585</v>
      </c>
      <c r="BH82" s="174" t="s">
        <v>952</v>
      </c>
      <c r="BI82" s="174" t="s">
        <v>953</v>
      </c>
      <c r="BJ82" s="174" t="s">
        <v>1090</v>
      </c>
      <c r="BK82" s="174" t="s">
        <v>1091</v>
      </c>
      <c r="BL82" s="174">
        <v>3795750</v>
      </c>
      <c r="BM82" s="287" t="s">
        <v>1092</v>
      </c>
      <c r="BN82" s="63"/>
    </row>
    <row r="83" spans="1:66" s="498" customFormat="1" ht="46.9" customHeight="1" x14ac:dyDescent="0.2">
      <c r="A83" s="484"/>
      <c r="B83" s="484" t="s">
        <v>932</v>
      </c>
      <c r="C83" s="484" t="s">
        <v>957</v>
      </c>
      <c r="D83" s="484" t="s">
        <v>1093</v>
      </c>
      <c r="E83" s="484"/>
      <c r="F83" s="484" t="s">
        <v>1055</v>
      </c>
      <c r="G83" s="484" t="s">
        <v>972</v>
      </c>
      <c r="H83" s="510">
        <v>44197</v>
      </c>
      <c r="I83" s="510">
        <v>45473</v>
      </c>
      <c r="J83" s="484" t="s">
        <v>1056</v>
      </c>
      <c r="K83" s="484" t="s">
        <v>1057</v>
      </c>
      <c r="L83" s="484">
        <v>0</v>
      </c>
      <c r="M83" s="484" t="s">
        <v>27</v>
      </c>
      <c r="N83" s="484"/>
      <c r="O83" s="178"/>
      <c r="P83" s="484">
        <v>1</v>
      </c>
      <c r="Q83" s="178">
        <v>6000000</v>
      </c>
      <c r="R83" s="484">
        <v>1</v>
      </c>
      <c r="S83" s="178">
        <v>6000000</v>
      </c>
      <c r="T83" s="484">
        <v>1</v>
      </c>
      <c r="U83" s="178">
        <v>6000000</v>
      </c>
      <c r="V83" s="484">
        <v>1</v>
      </c>
      <c r="W83" s="178">
        <v>6000000</v>
      </c>
      <c r="X83" s="484" t="s">
        <v>1094</v>
      </c>
      <c r="Y83" s="178">
        <v>24000000</v>
      </c>
      <c r="Z83" s="178"/>
      <c r="AA83" s="488" t="s">
        <v>822</v>
      </c>
      <c r="AB83" s="484"/>
      <c r="AC83" s="488"/>
      <c r="AD83" s="484"/>
      <c r="AE83" s="484"/>
      <c r="AF83" s="178">
        <v>0</v>
      </c>
      <c r="AG83" s="488">
        <v>0</v>
      </c>
      <c r="AH83" s="484">
        <v>0</v>
      </c>
      <c r="AI83" s="488">
        <v>0</v>
      </c>
      <c r="AJ83" s="484" t="s">
        <v>1095</v>
      </c>
      <c r="AK83" s="484"/>
      <c r="AL83" s="503">
        <v>0</v>
      </c>
      <c r="AM83" s="136">
        <v>0</v>
      </c>
      <c r="AN83" s="504">
        <v>0</v>
      </c>
      <c r="AO83" s="93">
        <v>0</v>
      </c>
      <c r="AP83" s="504" t="s">
        <v>1096</v>
      </c>
      <c r="AQ83" s="504" t="s">
        <v>1060</v>
      </c>
      <c r="AR83" s="505" t="s">
        <v>188</v>
      </c>
      <c r="AS83" s="606" t="s">
        <v>822</v>
      </c>
      <c r="AT83" s="507">
        <v>0</v>
      </c>
      <c r="AU83" s="507" t="s">
        <v>822</v>
      </c>
      <c r="AV83" s="507" t="s">
        <v>1096</v>
      </c>
      <c r="AW83" s="507" t="s">
        <v>1060</v>
      </c>
      <c r="AX83" s="499">
        <v>0</v>
      </c>
      <c r="AY83" s="488" t="s">
        <v>129</v>
      </c>
      <c r="AZ83" s="484">
        <v>0</v>
      </c>
      <c r="BA83" s="488" t="s">
        <v>129</v>
      </c>
      <c r="BB83" s="484" t="s">
        <v>1097</v>
      </c>
      <c r="BC83" s="484" t="s">
        <v>1098</v>
      </c>
      <c r="BD83" s="484"/>
      <c r="BE83" s="484" t="s">
        <v>1065</v>
      </c>
      <c r="BF83" s="484" t="s">
        <v>1066</v>
      </c>
      <c r="BG83" s="484" t="s">
        <v>1067</v>
      </c>
      <c r="BH83" s="484" t="s">
        <v>952</v>
      </c>
      <c r="BI83" s="484" t="s">
        <v>1068</v>
      </c>
      <c r="BJ83" s="484" t="s">
        <v>1069</v>
      </c>
      <c r="BK83" s="484" t="s">
        <v>1070</v>
      </c>
      <c r="BL83" s="484">
        <v>4320410</v>
      </c>
      <c r="BM83" s="509" t="s">
        <v>1071</v>
      </c>
      <c r="BN83" s="497"/>
    </row>
    <row r="84" spans="1:66" ht="46.9" customHeight="1" x14ac:dyDescent="0.2">
      <c r="A84" s="174"/>
      <c r="B84" s="174" t="s">
        <v>932</v>
      </c>
      <c r="C84" s="174" t="s">
        <v>994</v>
      </c>
      <c r="D84" s="174" t="s">
        <v>1099</v>
      </c>
      <c r="E84" s="174"/>
      <c r="F84" s="174" t="s">
        <v>1100</v>
      </c>
      <c r="G84" s="176" t="s">
        <v>972</v>
      </c>
      <c r="H84" s="296">
        <v>44206</v>
      </c>
      <c r="I84" s="296">
        <v>45473</v>
      </c>
      <c r="J84" s="174" t="s">
        <v>1101</v>
      </c>
      <c r="K84" s="174" t="s">
        <v>1102</v>
      </c>
      <c r="L84" s="174"/>
      <c r="M84" s="174" t="s">
        <v>27</v>
      </c>
      <c r="N84" s="174"/>
      <c r="O84" s="275"/>
      <c r="P84" s="175">
        <v>1</v>
      </c>
      <c r="Q84" s="275">
        <v>10000000</v>
      </c>
      <c r="R84" s="175">
        <v>1</v>
      </c>
      <c r="S84" s="275">
        <v>20000000</v>
      </c>
      <c r="T84" s="175">
        <v>1</v>
      </c>
      <c r="U84" s="275">
        <v>20000000</v>
      </c>
      <c r="V84" s="175">
        <v>1</v>
      </c>
      <c r="W84" s="275">
        <v>20000000</v>
      </c>
      <c r="X84" s="175">
        <v>1</v>
      </c>
      <c r="Y84" s="275">
        <v>70000000</v>
      </c>
      <c r="Z84" s="275"/>
      <c r="AA84" s="175" t="s">
        <v>822</v>
      </c>
      <c r="AB84" s="174"/>
      <c r="AC84" s="175"/>
      <c r="AD84" s="174"/>
      <c r="AE84" s="174"/>
      <c r="AF84" s="275"/>
      <c r="AG84" s="175">
        <v>0</v>
      </c>
      <c r="AH84" s="174"/>
      <c r="AI84" s="175">
        <v>0</v>
      </c>
      <c r="AJ84" s="174" t="s">
        <v>1103</v>
      </c>
      <c r="AK84" s="174" t="s">
        <v>171</v>
      </c>
      <c r="AL84" s="292"/>
      <c r="AM84" s="293">
        <v>0</v>
      </c>
      <c r="AN84" s="294"/>
      <c r="AO84" s="293">
        <v>0</v>
      </c>
      <c r="AP84" s="294" t="s">
        <v>1104</v>
      </c>
      <c r="AQ84" s="282"/>
      <c r="AR84" s="275">
        <v>10000000</v>
      </c>
      <c r="AS84" s="175">
        <v>1</v>
      </c>
      <c r="AT84" s="174">
        <v>1</v>
      </c>
      <c r="AU84" s="175">
        <v>1</v>
      </c>
      <c r="AV84" s="174" t="s">
        <v>1105</v>
      </c>
      <c r="AW84" s="174" t="s">
        <v>1106</v>
      </c>
      <c r="AX84" s="284">
        <v>10000000</v>
      </c>
      <c r="AY84" s="175">
        <v>1</v>
      </c>
      <c r="AZ84" s="174">
        <v>1</v>
      </c>
      <c r="BA84" s="175">
        <v>1</v>
      </c>
      <c r="BB84" s="174" t="s">
        <v>1107</v>
      </c>
      <c r="BC84" s="174" t="s">
        <v>1108</v>
      </c>
      <c r="BD84" s="174"/>
      <c r="BE84" s="174" t="s">
        <v>1046</v>
      </c>
      <c r="BF84" s="174" t="s">
        <v>1109</v>
      </c>
      <c r="BG84" s="174" t="s">
        <v>1048</v>
      </c>
      <c r="BH84" s="174" t="s">
        <v>952</v>
      </c>
      <c r="BI84" s="174" t="s">
        <v>1049</v>
      </c>
      <c r="BJ84" s="174" t="s">
        <v>1110</v>
      </c>
      <c r="BK84" s="174" t="s">
        <v>1111</v>
      </c>
      <c r="BL84" s="174">
        <v>3142641428</v>
      </c>
      <c r="BM84" s="285" t="s">
        <v>1112</v>
      </c>
      <c r="BN84" s="63"/>
    </row>
    <row r="85" spans="1:66" s="498" customFormat="1" ht="200.25" customHeight="1" x14ac:dyDescent="0.2">
      <c r="A85" s="484"/>
      <c r="B85" s="484" t="s">
        <v>932</v>
      </c>
      <c r="C85" s="484" t="s">
        <v>1005</v>
      </c>
      <c r="D85" s="484" t="s">
        <v>1113</v>
      </c>
      <c r="E85" s="484"/>
      <c r="F85" s="484" t="s">
        <v>1055</v>
      </c>
      <c r="G85" s="484" t="s">
        <v>1114</v>
      </c>
      <c r="H85" s="502" t="s">
        <v>1115</v>
      </c>
      <c r="I85" s="502" t="s">
        <v>1116</v>
      </c>
      <c r="J85" s="484" t="s">
        <v>1117</v>
      </c>
      <c r="K85" s="484" t="s">
        <v>1118</v>
      </c>
      <c r="L85" s="484">
        <v>0</v>
      </c>
      <c r="M85" s="484" t="s">
        <v>815</v>
      </c>
      <c r="N85" s="484"/>
      <c r="O85" s="178"/>
      <c r="P85" s="484">
        <v>1</v>
      </c>
      <c r="Q85" s="178">
        <v>200000</v>
      </c>
      <c r="R85" s="484">
        <v>1</v>
      </c>
      <c r="S85" s="178">
        <v>200000</v>
      </c>
      <c r="T85" s="484">
        <v>1</v>
      </c>
      <c r="U85" s="178">
        <v>200000</v>
      </c>
      <c r="V85" s="484">
        <v>1</v>
      </c>
      <c r="W85" s="178">
        <v>200000</v>
      </c>
      <c r="X85" s="484">
        <v>1</v>
      </c>
      <c r="Y85" s="178">
        <v>800000</v>
      </c>
      <c r="Z85" s="178"/>
      <c r="AA85" s="488" t="s">
        <v>822</v>
      </c>
      <c r="AB85" s="484"/>
      <c r="AC85" s="488"/>
      <c r="AD85" s="484"/>
      <c r="AE85" s="484"/>
      <c r="AF85" s="178">
        <v>200000</v>
      </c>
      <c r="AG85" s="488">
        <v>1</v>
      </c>
      <c r="AH85" s="484">
        <v>2</v>
      </c>
      <c r="AI85" s="488">
        <v>2</v>
      </c>
      <c r="AJ85" s="484" t="s">
        <v>1119</v>
      </c>
      <c r="AK85" s="484"/>
      <c r="AL85" s="503">
        <v>200000</v>
      </c>
      <c r="AM85" s="136">
        <v>1</v>
      </c>
      <c r="AN85" s="504">
        <v>2</v>
      </c>
      <c r="AO85" s="93">
        <v>1</v>
      </c>
      <c r="AP85" s="504" t="s">
        <v>1120</v>
      </c>
      <c r="AQ85" s="504" t="s">
        <v>1060</v>
      </c>
      <c r="AR85" s="505" t="s">
        <v>1121</v>
      </c>
      <c r="AS85" s="506">
        <v>1</v>
      </c>
      <c r="AT85" s="507">
        <v>2</v>
      </c>
      <c r="AU85" s="508">
        <v>1</v>
      </c>
      <c r="AV85" s="507" t="s">
        <v>1122</v>
      </c>
      <c r="AW85" s="507" t="s">
        <v>1060</v>
      </c>
      <c r="AX85" s="499">
        <v>200000</v>
      </c>
      <c r="AY85" s="488">
        <v>1</v>
      </c>
      <c r="AZ85" s="492">
        <v>2</v>
      </c>
      <c r="BA85" s="488">
        <v>1</v>
      </c>
      <c r="BB85" s="484" t="s">
        <v>1123</v>
      </c>
      <c r="BC85" s="484" t="s">
        <v>260</v>
      </c>
      <c r="BD85" s="484"/>
      <c r="BE85" s="484" t="s">
        <v>1124</v>
      </c>
      <c r="BF85" s="484" t="s">
        <v>1125</v>
      </c>
      <c r="BG85" s="484" t="s">
        <v>1126</v>
      </c>
      <c r="BH85" s="484" t="s">
        <v>952</v>
      </c>
      <c r="BI85" s="484" t="s">
        <v>1068</v>
      </c>
      <c r="BJ85" s="484" t="s">
        <v>1127</v>
      </c>
      <c r="BK85" s="484" t="s">
        <v>1128</v>
      </c>
      <c r="BL85" s="484">
        <v>4320410</v>
      </c>
      <c r="BM85" s="509" t="s">
        <v>1129</v>
      </c>
      <c r="BN85" s="497"/>
    </row>
    <row r="86" spans="1:66" s="498" customFormat="1" ht="46.9" customHeight="1" x14ac:dyDescent="0.2">
      <c r="A86" s="484"/>
      <c r="B86" s="484" t="s">
        <v>932</v>
      </c>
      <c r="C86" s="484" t="s">
        <v>1072</v>
      </c>
      <c r="D86" s="484" t="s">
        <v>1130</v>
      </c>
      <c r="E86" s="484"/>
      <c r="F86" s="484" t="s">
        <v>695</v>
      </c>
      <c r="G86" s="485" t="s">
        <v>972</v>
      </c>
      <c r="H86" s="502" t="s">
        <v>1131</v>
      </c>
      <c r="I86" s="502" t="s">
        <v>1132</v>
      </c>
      <c r="J86" s="484" t="s">
        <v>1133</v>
      </c>
      <c r="K86" s="484" t="s">
        <v>1134</v>
      </c>
      <c r="L86" s="484">
        <v>0</v>
      </c>
      <c r="M86" s="484" t="s">
        <v>815</v>
      </c>
      <c r="N86" s="484"/>
      <c r="O86" s="178"/>
      <c r="P86" s="614"/>
      <c r="Q86" s="178">
        <v>5000000</v>
      </c>
      <c r="R86" s="487">
        <v>5</v>
      </c>
      <c r="S86" s="178">
        <v>5000000</v>
      </c>
      <c r="T86" s="484">
        <v>5</v>
      </c>
      <c r="U86" s="178">
        <v>5000000</v>
      </c>
      <c r="V86" s="484">
        <v>5</v>
      </c>
      <c r="W86" s="178">
        <v>5000000</v>
      </c>
      <c r="X86" s="484">
        <v>20</v>
      </c>
      <c r="Y86" s="178">
        <v>20000000</v>
      </c>
      <c r="Z86" s="178"/>
      <c r="AA86" s="488" t="s">
        <v>822</v>
      </c>
      <c r="AB86" s="484"/>
      <c r="AC86" s="488"/>
      <c r="AD86" s="484"/>
      <c r="AE86" s="484"/>
      <c r="AF86" s="178">
        <v>0</v>
      </c>
      <c r="AG86" s="488">
        <v>0</v>
      </c>
      <c r="AH86" s="484">
        <v>0</v>
      </c>
      <c r="AI86" s="488">
        <v>0</v>
      </c>
      <c r="AJ86" s="679" t="s">
        <v>1135</v>
      </c>
      <c r="AK86" s="607"/>
      <c r="AL86" s="503" t="s">
        <v>1136</v>
      </c>
      <c r="AM86" s="136">
        <v>0</v>
      </c>
      <c r="AN86" s="504">
        <v>0</v>
      </c>
      <c r="AO86" s="93">
        <v>0</v>
      </c>
      <c r="AP86" s="504" t="s">
        <v>1137</v>
      </c>
      <c r="AQ86" s="504" t="s">
        <v>1138</v>
      </c>
      <c r="AR86" s="505" t="s">
        <v>1136</v>
      </c>
      <c r="AS86" s="490" t="s">
        <v>981</v>
      </c>
      <c r="AT86" s="507" t="s">
        <v>1136</v>
      </c>
      <c r="AU86" s="490" t="s">
        <v>981</v>
      </c>
      <c r="AV86" s="507" t="s">
        <v>1137</v>
      </c>
      <c r="AW86" s="507" t="s">
        <v>1138</v>
      </c>
      <c r="AX86" s="499">
        <v>2000000</v>
      </c>
      <c r="AY86" s="488">
        <f>2000000/5000000</f>
        <v>0.4</v>
      </c>
      <c r="AZ86" s="484">
        <v>2</v>
      </c>
      <c r="BA86" s="488">
        <f>2/5</f>
        <v>0.4</v>
      </c>
      <c r="BB86" s="484" t="s">
        <v>1139</v>
      </c>
      <c r="BC86" s="612" t="s">
        <v>1140</v>
      </c>
      <c r="BD86" s="484"/>
      <c r="BE86" s="484" t="s">
        <v>1124</v>
      </c>
      <c r="BF86" s="484" t="s">
        <v>1141</v>
      </c>
      <c r="BG86" s="484" t="s">
        <v>1142</v>
      </c>
      <c r="BH86" s="484" t="s">
        <v>952</v>
      </c>
      <c r="BI86" s="484" t="s">
        <v>1068</v>
      </c>
      <c r="BJ86" s="484" t="s">
        <v>1127</v>
      </c>
      <c r="BK86" s="484" t="s">
        <v>1128</v>
      </c>
      <c r="BL86" s="484">
        <v>4320410</v>
      </c>
      <c r="BM86" s="509" t="s">
        <v>1129</v>
      </c>
      <c r="BN86" s="497"/>
    </row>
    <row r="87" spans="1:66" s="498" customFormat="1" ht="46.9" customHeight="1" x14ac:dyDescent="0.2">
      <c r="A87" s="484"/>
      <c r="B87" s="484" t="s">
        <v>932</v>
      </c>
      <c r="C87" s="484" t="s">
        <v>1005</v>
      </c>
      <c r="D87" s="484" t="s">
        <v>1143</v>
      </c>
      <c r="E87" s="484"/>
      <c r="F87" s="484" t="s">
        <v>695</v>
      </c>
      <c r="G87" s="485" t="s">
        <v>972</v>
      </c>
      <c r="H87" s="502" t="s">
        <v>1144</v>
      </c>
      <c r="I87" s="502" t="s">
        <v>1132</v>
      </c>
      <c r="J87" s="484" t="s">
        <v>1145</v>
      </c>
      <c r="K87" s="484" t="s">
        <v>1145</v>
      </c>
      <c r="L87" s="484">
        <v>0</v>
      </c>
      <c r="M87" s="484" t="s">
        <v>815</v>
      </c>
      <c r="N87" s="484"/>
      <c r="O87" s="178"/>
      <c r="P87" s="484"/>
      <c r="Q87" s="178"/>
      <c r="R87" s="484"/>
      <c r="S87" s="178"/>
      <c r="T87" s="484">
        <v>1</v>
      </c>
      <c r="U87" s="178">
        <v>4000000</v>
      </c>
      <c r="V87" s="484">
        <v>1</v>
      </c>
      <c r="W87" s="178">
        <v>4000000</v>
      </c>
      <c r="X87" s="484">
        <v>1</v>
      </c>
      <c r="Y87" s="178">
        <v>8000000</v>
      </c>
      <c r="Z87" s="178"/>
      <c r="AA87" s="488" t="s">
        <v>822</v>
      </c>
      <c r="AB87" s="484"/>
      <c r="AC87" s="488"/>
      <c r="AD87" s="484"/>
      <c r="AE87" s="484"/>
      <c r="AF87" s="178"/>
      <c r="AG87" s="488"/>
      <c r="AH87" s="484"/>
      <c r="AI87" s="488"/>
      <c r="AJ87" s="484"/>
      <c r="AK87" s="484" t="s">
        <v>1146</v>
      </c>
      <c r="AL87" s="503">
        <v>0</v>
      </c>
      <c r="AM87" s="136">
        <v>0</v>
      </c>
      <c r="AN87" s="504">
        <v>0</v>
      </c>
      <c r="AO87" s="93">
        <v>0</v>
      </c>
      <c r="AP87" s="504" t="s">
        <v>1147</v>
      </c>
      <c r="AQ87" s="504" t="s">
        <v>1147</v>
      </c>
      <c r="AR87" s="505" t="s">
        <v>188</v>
      </c>
      <c r="AS87" s="490" t="s">
        <v>981</v>
      </c>
      <c r="AT87" s="507" t="s">
        <v>1136</v>
      </c>
      <c r="AU87" s="490" t="s">
        <v>981</v>
      </c>
      <c r="AV87" s="507" t="s">
        <v>1147</v>
      </c>
      <c r="AW87" s="507" t="s">
        <v>1147</v>
      </c>
      <c r="AX87" s="499">
        <v>0</v>
      </c>
      <c r="AY87" s="488" t="s">
        <v>129</v>
      </c>
      <c r="AZ87" s="484">
        <v>0</v>
      </c>
      <c r="BA87" s="488" t="s">
        <v>129</v>
      </c>
      <c r="BB87" s="484" t="s">
        <v>1146</v>
      </c>
      <c r="BC87" s="484" t="s">
        <v>1146</v>
      </c>
      <c r="BD87" s="484"/>
      <c r="BE87" s="484" t="s">
        <v>1124</v>
      </c>
      <c r="BF87" s="484" t="s">
        <v>1148</v>
      </c>
      <c r="BG87" s="484" t="s">
        <v>1142</v>
      </c>
      <c r="BH87" s="484" t="s">
        <v>952</v>
      </c>
      <c r="BI87" s="484" t="s">
        <v>1068</v>
      </c>
      <c r="BJ87" s="484" t="s">
        <v>1127</v>
      </c>
      <c r="BK87" s="484" t="s">
        <v>1128</v>
      </c>
      <c r="BL87" s="484">
        <v>4320410</v>
      </c>
      <c r="BM87" s="509" t="s">
        <v>1129</v>
      </c>
      <c r="BN87" s="497"/>
    </row>
    <row r="88" spans="1:66" ht="46.9" customHeight="1" x14ac:dyDescent="0.2">
      <c r="A88" s="174"/>
      <c r="B88" s="174" t="s">
        <v>932</v>
      </c>
      <c r="C88" s="174" t="s">
        <v>994</v>
      </c>
      <c r="D88" s="174" t="s">
        <v>1149</v>
      </c>
      <c r="E88" s="174"/>
      <c r="F88" s="174" t="s">
        <v>1150</v>
      </c>
      <c r="G88" s="176" t="s">
        <v>1151</v>
      </c>
      <c r="H88" s="177">
        <v>44197</v>
      </c>
      <c r="I88" s="177">
        <v>45656</v>
      </c>
      <c r="J88" s="174" t="s">
        <v>1152</v>
      </c>
      <c r="K88" s="174" t="s">
        <v>1153</v>
      </c>
      <c r="L88" s="174" t="s">
        <v>1154</v>
      </c>
      <c r="M88" s="174" t="s">
        <v>27</v>
      </c>
      <c r="N88" s="174"/>
      <c r="O88" s="275">
        <v>0</v>
      </c>
      <c r="P88" s="174">
        <v>1</v>
      </c>
      <c r="Q88" s="298">
        <v>11250000</v>
      </c>
      <c r="R88" s="174">
        <v>1</v>
      </c>
      <c r="S88" s="298">
        <v>11250000</v>
      </c>
      <c r="T88" s="174">
        <v>1</v>
      </c>
      <c r="U88" s="298">
        <v>11250000</v>
      </c>
      <c r="V88" s="174">
        <v>1</v>
      </c>
      <c r="W88" s="298">
        <v>11250000</v>
      </c>
      <c r="X88" s="174">
        <v>4</v>
      </c>
      <c r="Y88" s="298">
        <v>45000000</v>
      </c>
      <c r="Z88" s="275" t="s">
        <v>724</v>
      </c>
      <c r="AA88" s="175" t="s">
        <v>724</v>
      </c>
      <c r="AB88" s="174" t="s">
        <v>724</v>
      </c>
      <c r="AC88" s="175" t="s">
        <v>724</v>
      </c>
      <c r="AD88" s="174" t="s">
        <v>724</v>
      </c>
      <c r="AE88" s="174" t="s">
        <v>724</v>
      </c>
      <c r="AF88" s="275">
        <v>2812500</v>
      </c>
      <c r="AG88" s="175">
        <v>0.25</v>
      </c>
      <c r="AH88" s="285">
        <v>0.25</v>
      </c>
      <c r="AI88" s="175">
        <v>0.25</v>
      </c>
      <c r="AJ88" s="174" t="s">
        <v>1155</v>
      </c>
      <c r="AK88" s="174"/>
      <c r="AL88" s="286">
        <v>5625000</v>
      </c>
      <c r="AM88" s="281">
        <v>0.5</v>
      </c>
      <c r="AN88" s="299">
        <v>0.5</v>
      </c>
      <c r="AO88" s="281">
        <v>0.5</v>
      </c>
      <c r="AP88" s="282" t="s">
        <v>1156</v>
      </c>
      <c r="AQ88" s="282" t="s">
        <v>1157</v>
      </c>
      <c r="AR88" s="286">
        <f>(5625000/2)*3</f>
        <v>8437500</v>
      </c>
      <c r="AS88" s="281">
        <v>0.75</v>
      </c>
      <c r="AT88" s="299">
        <v>0.75</v>
      </c>
      <c r="AU88" s="281">
        <v>0.75</v>
      </c>
      <c r="AV88" s="282" t="s">
        <v>1158</v>
      </c>
      <c r="AW88" s="282" t="s">
        <v>1159</v>
      </c>
      <c r="AX88" s="300">
        <f>(5625000/2)*4</f>
        <v>11250000</v>
      </c>
      <c r="AY88" s="301">
        <v>1</v>
      </c>
      <c r="AZ88" s="302">
        <v>1</v>
      </c>
      <c r="BA88" s="301">
        <v>1</v>
      </c>
      <c r="BB88" s="302" t="s">
        <v>1160</v>
      </c>
      <c r="BC88" s="303" t="s">
        <v>1161</v>
      </c>
      <c r="BD88" s="302" t="s">
        <v>1162</v>
      </c>
      <c r="BE88" s="174" t="s">
        <v>724</v>
      </c>
      <c r="BF88" s="174" t="s">
        <v>724</v>
      </c>
      <c r="BG88" s="174" t="s">
        <v>724</v>
      </c>
      <c r="BH88" s="174" t="s">
        <v>952</v>
      </c>
      <c r="BI88" s="174" t="s">
        <v>1163</v>
      </c>
      <c r="BJ88" s="174" t="s">
        <v>1164</v>
      </c>
      <c r="BK88" s="174" t="s">
        <v>1165</v>
      </c>
      <c r="BL88" s="174" t="s">
        <v>1166</v>
      </c>
      <c r="BM88" s="304" t="s">
        <v>1167</v>
      </c>
      <c r="BN88" s="63"/>
    </row>
    <row r="89" spans="1:66" ht="46.9" customHeight="1" x14ac:dyDescent="0.2">
      <c r="A89" s="174"/>
      <c r="B89" s="174" t="s">
        <v>932</v>
      </c>
      <c r="C89" s="174" t="s">
        <v>1072</v>
      </c>
      <c r="D89" s="174" t="s">
        <v>1168</v>
      </c>
      <c r="E89" s="174"/>
      <c r="F89" s="174" t="s">
        <v>783</v>
      </c>
      <c r="G89" s="174" t="s">
        <v>1169</v>
      </c>
      <c r="H89" s="177">
        <v>44256</v>
      </c>
      <c r="I89" s="177">
        <v>45443</v>
      </c>
      <c r="J89" s="174" t="s">
        <v>1170</v>
      </c>
      <c r="K89" s="174" t="s">
        <v>1171</v>
      </c>
      <c r="L89" s="174" t="s">
        <v>660</v>
      </c>
      <c r="M89" s="174" t="s">
        <v>27</v>
      </c>
      <c r="N89" s="174"/>
      <c r="O89" s="275">
        <v>0</v>
      </c>
      <c r="P89" s="174">
        <v>2</v>
      </c>
      <c r="Q89" s="275">
        <v>39099070</v>
      </c>
      <c r="R89" s="174">
        <v>2</v>
      </c>
      <c r="S89" s="275">
        <v>40272042.100000001</v>
      </c>
      <c r="T89" s="174">
        <v>2</v>
      </c>
      <c r="U89" s="275">
        <v>41480203.362999998</v>
      </c>
      <c r="V89" s="174">
        <v>1</v>
      </c>
      <c r="W89" s="275">
        <v>21362304.731945001</v>
      </c>
      <c r="X89" s="174">
        <v>7</v>
      </c>
      <c r="Y89" s="275">
        <v>142213620.19494501</v>
      </c>
      <c r="Z89" s="275"/>
      <c r="AA89" s="175"/>
      <c r="AB89" s="174"/>
      <c r="AC89" s="175"/>
      <c r="AD89" s="174"/>
      <c r="AE89" s="174"/>
      <c r="AF89" s="275"/>
      <c r="AG89" s="175"/>
      <c r="AH89" s="174"/>
      <c r="AI89" s="175"/>
      <c r="AJ89" s="174" t="s">
        <v>1172</v>
      </c>
      <c r="AK89" s="174"/>
      <c r="AL89" s="289"/>
      <c r="AM89" s="281"/>
      <c r="AN89" s="282"/>
      <c r="AO89" s="281"/>
      <c r="AP89" s="282" t="s">
        <v>1173</v>
      </c>
      <c r="AQ89" s="282"/>
      <c r="AR89" s="202" t="s">
        <v>1136</v>
      </c>
      <c r="AS89" s="305" t="s">
        <v>1174</v>
      </c>
      <c r="AT89" s="98" t="s">
        <v>1175</v>
      </c>
      <c r="AU89" s="98" t="s">
        <v>1175</v>
      </c>
      <c r="AV89" s="180" t="s">
        <v>1176</v>
      </c>
      <c r="AW89" s="291" t="s">
        <v>1177</v>
      </c>
      <c r="AX89" s="146" t="s">
        <v>1136</v>
      </c>
      <c r="AY89" s="136" t="s">
        <v>1174</v>
      </c>
      <c r="AZ89" s="100" t="s">
        <v>1175</v>
      </c>
      <c r="BA89" s="93" t="s">
        <v>1175</v>
      </c>
      <c r="BB89" s="174" t="s">
        <v>1178</v>
      </c>
      <c r="BC89" s="174" t="s">
        <v>1179</v>
      </c>
      <c r="BD89" s="174" t="s">
        <v>796</v>
      </c>
      <c r="BE89" s="174" t="s">
        <v>1180</v>
      </c>
      <c r="BF89" s="174" t="s">
        <v>1181</v>
      </c>
      <c r="BG89" s="174" t="s">
        <v>1182</v>
      </c>
      <c r="BH89" s="174" t="s">
        <v>952</v>
      </c>
      <c r="BI89" s="280" t="s">
        <v>1183</v>
      </c>
      <c r="BJ89" s="291" t="s">
        <v>1184</v>
      </c>
      <c r="BK89" s="306" t="s">
        <v>1185</v>
      </c>
      <c r="BL89" s="306">
        <v>6605400</v>
      </c>
      <c r="BM89" s="307" t="s">
        <v>1186</v>
      </c>
      <c r="BN89" s="63"/>
    </row>
    <row r="90" spans="1:66" s="498" customFormat="1" ht="154.5" customHeight="1" x14ac:dyDescent="0.2">
      <c r="A90" s="484"/>
      <c r="B90" s="484" t="s">
        <v>932</v>
      </c>
      <c r="C90" s="484" t="s">
        <v>1072</v>
      </c>
      <c r="D90" s="484" t="s">
        <v>1187</v>
      </c>
      <c r="E90" s="484"/>
      <c r="F90" s="484" t="s">
        <v>783</v>
      </c>
      <c r="G90" s="484" t="s">
        <v>1169</v>
      </c>
      <c r="H90" s="510">
        <v>44287</v>
      </c>
      <c r="I90" s="510">
        <v>45443</v>
      </c>
      <c r="J90" s="484" t="s">
        <v>1188</v>
      </c>
      <c r="K90" s="484" t="s">
        <v>1189</v>
      </c>
      <c r="L90" s="484" t="s">
        <v>660</v>
      </c>
      <c r="M90" s="484" t="s">
        <v>27</v>
      </c>
      <c r="N90" s="484"/>
      <c r="O90" s="178">
        <v>0</v>
      </c>
      <c r="P90" s="484">
        <v>1</v>
      </c>
      <c r="Q90" s="178">
        <v>109060000</v>
      </c>
      <c r="R90" s="484">
        <v>1</v>
      </c>
      <c r="S90" s="178">
        <v>112331800</v>
      </c>
      <c r="T90" s="484">
        <v>1</v>
      </c>
      <c r="U90" s="178">
        <v>115701754</v>
      </c>
      <c r="V90" s="484">
        <v>1</v>
      </c>
      <c r="W90" s="178">
        <v>119172806.62</v>
      </c>
      <c r="X90" s="484">
        <v>4</v>
      </c>
      <c r="Y90" s="178">
        <v>456266360.62</v>
      </c>
      <c r="Z90" s="178"/>
      <c r="AA90" s="488"/>
      <c r="AB90" s="484"/>
      <c r="AC90" s="488"/>
      <c r="AD90" s="484"/>
      <c r="AE90" s="484"/>
      <c r="AF90" s="178"/>
      <c r="AG90" s="488"/>
      <c r="AH90" s="484"/>
      <c r="AI90" s="488"/>
      <c r="AJ90" s="607" t="s">
        <v>1190</v>
      </c>
      <c r="AK90" s="484"/>
      <c r="AL90" s="602"/>
      <c r="AM90" s="490"/>
      <c r="AN90" s="491"/>
      <c r="AO90" s="490"/>
      <c r="AP90" s="491" t="s">
        <v>1191</v>
      </c>
      <c r="AQ90" s="491"/>
      <c r="AR90" s="601" t="s">
        <v>1136</v>
      </c>
      <c r="AS90" s="608" t="s">
        <v>1174</v>
      </c>
      <c r="AT90" s="591" t="s">
        <v>1175</v>
      </c>
      <c r="AU90" s="591" t="s">
        <v>1175</v>
      </c>
      <c r="AV90" s="609" t="s">
        <v>1176</v>
      </c>
      <c r="AW90" s="610" t="s">
        <v>1192</v>
      </c>
      <c r="AX90" s="611">
        <v>13442755.526842268</v>
      </c>
      <c r="AY90" s="136">
        <v>0.86</v>
      </c>
      <c r="AZ90" s="515">
        <v>2</v>
      </c>
      <c r="BA90" s="93">
        <v>1</v>
      </c>
      <c r="BB90" s="484" t="s">
        <v>1193</v>
      </c>
      <c r="BC90" s="484"/>
      <c r="BD90" s="484" t="s">
        <v>1194</v>
      </c>
      <c r="BE90" s="484" t="s">
        <v>1180</v>
      </c>
      <c r="BF90" s="484" t="s">
        <v>1181</v>
      </c>
      <c r="BG90" s="484" t="s">
        <v>1182</v>
      </c>
      <c r="BH90" s="484" t="s">
        <v>952</v>
      </c>
      <c r="BI90" s="612" t="s">
        <v>1183</v>
      </c>
      <c r="BJ90" s="604" t="s">
        <v>1184</v>
      </c>
      <c r="BK90" s="612" t="s">
        <v>1185</v>
      </c>
      <c r="BL90" s="612">
        <v>6605400</v>
      </c>
      <c r="BM90" s="613" t="s">
        <v>1186</v>
      </c>
      <c r="BN90" s="497"/>
    </row>
    <row r="91" spans="1:66" s="498" customFormat="1" ht="102.75" customHeight="1" x14ac:dyDescent="0.2">
      <c r="A91" s="484"/>
      <c r="B91" s="484" t="s">
        <v>932</v>
      </c>
      <c r="C91" s="484" t="s">
        <v>1072</v>
      </c>
      <c r="D91" s="484" t="s">
        <v>1195</v>
      </c>
      <c r="E91" s="484"/>
      <c r="F91" s="484" t="s">
        <v>783</v>
      </c>
      <c r="G91" s="484" t="s">
        <v>1169</v>
      </c>
      <c r="H91" s="510">
        <v>44287</v>
      </c>
      <c r="I91" s="510">
        <v>45443</v>
      </c>
      <c r="J91" s="484" t="s">
        <v>1196</v>
      </c>
      <c r="K91" s="484" t="s">
        <v>1197</v>
      </c>
      <c r="L91" s="484" t="s">
        <v>660</v>
      </c>
      <c r="M91" s="484" t="s">
        <v>27</v>
      </c>
      <c r="N91" s="484"/>
      <c r="O91" s="178">
        <v>0</v>
      </c>
      <c r="P91" s="484">
        <v>20</v>
      </c>
      <c r="Q91" s="178">
        <v>13560262</v>
      </c>
      <c r="R91" s="484">
        <v>20</v>
      </c>
      <c r="S91" s="178">
        <v>13967069.859999999</v>
      </c>
      <c r="T91" s="484">
        <v>20</v>
      </c>
      <c r="U91" s="178">
        <v>14386081.955799999</v>
      </c>
      <c r="V91" s="484">
        <v>20</v>
      </c>
      <c r="W91" s="178">
        <v>14817664.414473999</v>
      </c>
      <c r="X91" s="484">
        <v>80</v>
      </c>
      <c r="Y91" s="178">
        <v>56731078.230273992</v>
      </c>
      <c r="Z91" s="178"/>
      <c r="AA91" s="488"/>
      <c r="AB91" s="484"/>
      <c r="AC91" s="488"/>
      <c r="AD91" s="484"/>
      <c r="AE91" s="484"/>
      <c r="AF91" s="178"/>
      <c r="AG91" s="488"/>
      <c r="AH91" s="484"/>
      <c r="AI91" s="488"/>
      <c r="AJ91" s="484" t="s">
        <v>1198</v>
      </c>
      <c r="AK91" s="615"/>
      <c r="AL91" s="602"/>
      <c r="AM91" s="490"/>
      <c r="AN91" s="491"/>
      <c r="AO91" s="490"/>
      <c r="AP91" s="491" t="s">
        <v>1199</v>
      </c>
      <c r="AQ91" s="491" t="s">
        <v>1200</v>
      </c>
      <c r="AR91" s="601" t="s">
        <v>1201</v>
      </c>
      <c r="AS91" s="616">
        <v>0.38</v>
      </c>
      <c r="AT91" s="591">
        <v>30</v>
      </c>
      <c r="AU91" s="592">
        <v>1.5</v>
      </c>
      <c r="AV91" s="617" t="s">
        <v>1202</v>
      </c>
      <c r="AW91" s="610" t="s">
        <v>1203</v>
      </c>
      <c r="AX91" s="611">
        <v>3331353.3600052898</v>
      </c>
      <c r="AY91" s="136">
        <v>0.25</v>
      </c>
      <c r="AZ91" s="484">
        <v>5</v>
      </c>
      <c r="BA91" s="493">
        <v>1</v>
      </c>
      <c r="BB91" s="484" t="s">
        <v>1204</v>
      </c>
      <c r="BC91" s="484" t="s">
        <v>796</v>
      </c>
      <c r="BD91" s="484" t="s">
        <v>1205</v>
      </c>
      <c r="BE91" s="484" t="s">
        <v>1180</v>
      </c>
      <c r="BF91" s="484" t="s">
        <v>1206</v>
      </c>
      <c r="BG91" s="484" t="s">
        <v>1207</v>
      </c>
      <c r="BH91" s="484" t="s">
        <v>952</v>
      </c>
      <c r="BI91" s="612" t="s">
        <v>1183</v>
      </c>
      <c r="BJ91" s="604" t="s">
        <v>1184</v>
      </c>
      <c r="BK91" s="612" t="s">
        <v>1185</v>
      </c>
      <c r="BL91" s="612">
        <v>6605400</v>
      </c>
      <c r="BM91" s="613" t="s">
        <v>1186</v>
      </c>
      <c r="BN91" s="497"/>
    </row>
    <row r="92" spans="1:66" ht="46.9" customHeight="1" x14ac:dyDescent="0.2">
      <c r="A92" s="174"/>
      <c r="B92" s="174" t="s">
        <v>932</v>
      </c>
      <c r="C92" s="174" t="s">
        <v>1072</v>
      </c>
      <c r="D92" s="174" t="s">
        <v>1208</v>
      </c>
      <c r="E92" s="174"/>
      <c r="F92" s="174" t="s">
        <v>783</v>
      </c>
      <c r="G92" s="174" t="s">
        <v>1209</v>
      </c>
      <c r="H92" s="177">
        <v>44440</v>
      </c>
      <c r="I92" s="177">
        <v>45443</v>
      </c>
      <c r="J92" s="174" t="s">
        <v>1210</v>
      </c>
      <c r="K92" s="174" t="s">
        <v>1211</v>
      </c>
      <c r="L92" s="174" t="s">
        <v>1212</v>
      </c>
      <c r="M92" s="174" t="s">
        <v>27</v>
      </c>
      <c r="N92" s="174"/>
      <c r="O92" s="275">
        <v>0</v>
      </c>
      <c r="P92" s="175">
        <v>1</v>
      </c>
      <c r="Q92" s="275">
        <v>4881600</v>
      </c>
      <c r="R92" s="175">
        <v>1</v>
      </c>
      <c r="S92" s="275">
        <v>20112192</v>
      </c>
      <c r="T92" s="175">
        <v>1</v>
      </c>
      <c r="U92" s="275">
        <v>20715557.760000002</v>
      </c>
      <c r="V92" s="175">
        <v>1</v>
      </c>
      <c r="W92" s="275">
        <v>21337024.492800001</v>
      </c>
      <c r="X92" s="175">
        <v>1</v>
      </c>
      <c r="Y92" s="275">
        <v>67046374.252800003</v>
      </c>
      <c r="Z92" s="275"/>
      <c r="AA92" s="175"/>
      <c r="AB92" s="174"/>
      <c r="AC92" s="175"/>
      <c r="AD92" s="174"/>
      <c r="AE92" s="174"/>
      <c r="AF92" s="275">
        <v>0</v>
      </c>
      <c r="AG92" s="175">
        <v>0</v>
      </c>
      <c r="AH92" s="174">
        <v>0</v>
      </c>
      <c r="AI92" s="175">
        <v>0</v>
      </c>
      <c r="AJ92" s="297" t="s">
        <v>1213</v>
      </c>
      <c r="AK92" s="174"/>
      <c r="AL92" s="308"/>
      <c r="AM92" s="309"/>
      <c r="AN92" s="310"/>
      <c r="AO92" s="309"/>
      <c r="AP92" s="310" t="s">
        <v>1214</v>
      </c>
      <c r="AQ92" s="310" t="s">
        <v>1215</v>
      </c>
      <c r="AR92" s="202" t="s">
        <v>1136</v>
      </c>
      <c r="AS92" s="305" t="s">
        <v>1174</v>
      </c>
      <c r="AT92" s="98" t="s">
        <v>1175</v>
      </c>
      <c r="AU92" s="98" t="s">
        <v>1175</v>
      </c>
      <c r="AV92" s="180" t="s">
        <v>1176</v>
      </c>
      <c r="AW92" s="291" t="s">
        <v>1216</v>
      </c>
      <c r="AX92" s="146" t="s">
        <v>1136</v>
      </c>
      <c r="AY92" s="136" t="s">
        <v>1174</v>
      </c>
      <c r="AZ92" s="100"/>
      <c r="BA92" s="93" t="s">
        <v>1175</v>
      </c>
      <c r="BB92" s="180" t="s">
        <v>1176</v>
      </c>
      <c r="BC92" s="174" t="s">
        <v>1217</v>
      </c>
      <c r="BD92" s="174" t="s">
        <v>796</v>
      </c>
      <c r="BE92" s="174" t="s">
        <v>1180</v>
      </c>
      <c r="BF92" s="174" t="s">
        <v>1218</v>
      </c>
      <c r="BG92" s="174" t="s">
        <v>1219</v>
      </c>
      <c r="BH92" s="174" t="s">
        <v>952</v>
      </c>
      <c r="BI92" s="280" t="s">
        <v>1183</v>
      </c>
      <c r="BJ92" s="291" t="s">
        <v>1220</v>
      </c>
      <c r="BK92" s="280" t="s">
        <v>1221</v>
      </c>
      <c r="BL92" s="280">
        <v>6605400</v>
      </c>
      <c r="BM92" s="311" t="s">
        <v>1222</v>
      </c>
      <c r="BN92" s="63"/>
    </row>
    <row r="93" spans="1:66" s="498" customFormat="1" ht="94.5" customHeight="1" x14ac:dyDescent="0.2">
      <c r="A93" s="618"/>
      <c r="B93" s="618" t="s">
        <v>932</v>
      </c>
      <c r="C93" s="618" t="s">
        <v>1072</v>
      </c>
      <c r="D93" s="618" t="s">
        <v>1223</v>
      </c>
      <c r="E93" s="618"/>
      <c r="F93" s="618" t="s">
        <v>1224</v>
      </c>
      <c r="G93" s="618" t="s">
        <v>1225</v>
      </c>
      <c r="H93" s="619">
        <v>44197</v>
      </c>
      <c r="I93" s="619">
        <v>45473</v>
      </c>
      <c r="J93" s="620" t="s">
        <v>1226</v>
      </c>
      <c r="K93" s="620" t="s">
        <v>1227</v>
      </c>
      <c r="L93" s="618" t="s">
        <v>1022</v>
      </c>
      <c r="M93" s="618" t="s">
        <v>27</v>
      </c>
      <c r="N93" s="618">
        <v>0</v>
      </c>
      <c r="O93" s="621"/>
      <c r="P93" s="618">
        <v>25</v>
      </c>
      <c r="Q93" s="621">
        <v>15898550</v>
      </c>
      <c r="R93" s="618">
        <v>25</v>
      </c>
      <c r="S93" s="621">
        <v>16216525</v>
      </c>
      <c r="T93" s="618">
        <v>25</v>
      </c>
      <c r="U93" s="621">
        <v>16540850</v>
      </c>
      <c r="V93" s="618">
        <v>25</v>
      </c>
      <c r="W93" s="621">
        <v>16871650</v>
      </c>
      <c r="X93" s="618">
        <v>100</v>
      </c>
      <c r="Y93" s="621">
        <v>65527575</v>
      </c>
      <c r="Z93" s="621"/>
      <c r="AA93" s="622" t="s">
        <v>822</v>
      </c>
      <c r="AB93" s="618"/>
      <c r="AC93" s="622"/>
      <c r="AD93" s="618"/>
      <c r="AE93" s="618"/>
      <c r="AF93" s="621">
        <v>16212648</v>
      </c>
      <c r="AG93" s="622">
        <v>1.0197563928785958</v>
      </c>
      <c r="AH93" s="618">
        <v>24</v>
      </c>
      <c r="AI93" s="622">
        <v>0.96</v>
      </c>
      <c r="AJ93" s="618" t="s">
        <v>1228</v>
      </c>
      <c r="AK93" s="618" t="s">
        <v>1229</v>
      </c>
      <c r="AL93" s="623"/>
      <c r="AM93" s="624">
        <v>0</v>
      </c>
      <c r="AN93" s="625"/>
      <c r="AO93" s="624">
        <v>0</v>
      </c>
      <c r="AP93" s="625"/>
      <c r="AQ93" s="625"/>
      <c r="AR93" s="626">
        <v>25670026</v>
      </c>
      <c r="AS93" s="506">
        <v>1.61</v>
      </c>
      <c r="AT93" s="606">
        <v>38</v>
      </c>
      <c r="AU93" s="506">
        <v>1.52</v>
      </c>
      <c r="AV93" s="606" t="s">
        <v>1230</v>
      </c>
      <c r="AW93" s="606" t="s">
        <v>842</v>
      </c>
      <c r="AX93" s="627"/>
      <c r="AY93" s="622">
        <v>0</v>
      </c>
      <c r="AZ93" s="618"/>
      <c r="BA93" s="622">
        <v>0</v>
      </c>
      <c r="BB93" s="618"/>
      <c r="BC93" s="618"/>
      <c r="BD93" s="618"/>
      <c r="BE93" s="618" t="s">
        <v>1231</v>
      </c>
      <c r="BF93" s="618" t="s">
        <v>1232</v>
      </c>
      <c r="BG93" s="618" t="s">
        <v>1233</v>
      </c>
      <c r="BH93" s="618" t="s">
        <v>952</v>
      </c>
      <c r="BI93" s="618" t="s">
        <v>1031</v>
      </c>
      <c r="BJ93" s="618" t="s">
        <v>1234</v>
      </c>
      <c r="BK93" s="618" t="s">
        <v>1235</v>
      </c>
      <c r="BL93" s="618" t="s">
        <v>1236</v>
      </c>
      <c r="BM93" s="628" t="s">
        <v>1237</v>
      </c>
      <c r="BN93" s="497"/>
    </row>
    <row r="94" spans="1:66" s="498" customFormat="1" ht="46.9" customHeight="1" x14ac:dyDescent="0.2">
      <c r="A94" s="594"/>
      <c r="B94" s="603" t="s">
        <v>1238</v>
      </c>
      <c r="C94" s="604" t="s">
        <v>1239</v>
      </c>
      <c r="D94" s="604" t="s">
        <v>1240</v>
      </c>
      <c r="E94" s="604">
        <v>50</v>
      </c>
      <c r="F94" s="604" t="s">
        <v>1241</v>
      </c>
      <c r="G94" s="604" t="s">
        <v>1242</v>
      </c>
      <c r="H94" s="629">
        <v>44228</v>
      </c>
      <c r="I94" s="629">
        <v>45442</v>
      </c>
      <c r="J94" s="604" t="s">
        <v>1243</v>
      </c>
      <c r="K94" s="604" t="s">
        <v>1244</v>
      </c>
      <c r="L94" s="604" t="s">
        <v>1245</v>
      </c>
      <c r="M94" s="604" t="s">
        <v>27</v>
      </c>
      <c r="N94" s="604">
        <v>0</v>
      </c>
      <c r="O94" s="604">
        <v>0</v>
      </c>
      <c r="P94" s="604">
        <v>2</v>
      </c>
      <c r="Q94" s="604">
        <v>556250</v>
      </c>
      <c r="R94" s="604">
        <v>2</v>
      </c>
      <c r="S94" s="604">
        <v>5729375</v>
      </c>
      <c r="T94" s="604">
        <v>2</v>
      </c>
      <c r="U94" s="604">
        <v>5901256</v>
      </c>
      <c r="V94" s="604">
        <v>2</v>
      </c>
      <c r="W94" s="604">
        <v>6078294</v>
      </c>
      <c r="X94" s="604">
        <v>8</v>
      </c>
      <c r="Y94" s="604" t="s">
        <v>1246</v>
      </c>
      <c r="Z94" s="604" t="s">
        <v>842</v>
      </c>
      <c r="AA94" s="604" t="s">
        <v>842</v>
      </c>
      <c r="AB94" s="604" t="s">
        <v>842</v>
      </c>
      <c r="AC94" s="604" t="s">
        <v>842</v>
      </c>
      <c r="AD94" s="604" t="s">
        <v>842</v>
      </c>
      <c r="AE94" s="604" t="s">
        <v>842</v>
      </c>
      <c r="AF94" s="630">
        <v>139400</v>
      </c>
      <c r="AG94" s="605">
        <v>0.25</v>
      </c>
      <c r="AH94" s="604">
        <v>1</v>
      </c>
      <c r="AI94" s="605">
        <v>0.5</v>
      </c>
      <c r="AJ94" s="604" t="s">
        <v>1247</v>
      </c>
      <c r="AK94" s="604" t="s">
        <v>842</v>
      </c>
      <c r="AL94" s="604" t="s">
        <v>1248</v>
      </c>
      <c r="AM94" s="605">
        <v>0.25</v>
      </c>
      <c r="AN94" s="604">
        <v>1</v>
      </c>
      <c r="AO94" s="605">
        <v>0.5</v>
      </c>
      <c r="AP94" s="631" t="s">
        <v>1249</v>
      </c>
      <c r="AQ94" s="603" t="s">
        <v>1250</v>
      </c>
      <c r="AR94" s="604" t="s">
        <v>1251</v>
      </c>
      <c r="AS94" s="605">
        <v>0.5</v>
      </c>
      <c r="AT94" s="604">
        <v>0</v>
      </c>
      <c r="AU94" s="605">
        <v>0</v>
      </c>
      <c r="AV94" s="604" t="s">
        <v>1252</v>
      </c>
      <c r="AW94" s="604" t="s">
        <v>1253</v>
      </c>
      <c r="AX94" s="514"/>
      <c r="AY94" s="91">
        <f>IF(Q94=0," ",AX94/Q94)</f>
        <v>0</v>
      </c>
      <c r="AZ94" s="515"/>
      <c r="BA94" s="93">
        <f>IF(P94=0," ",AZ94/P94)</f>
        <v>0</v>
      </c>
      <c r="BB94" s="93"/>
      <c r="BC94" s="516"/>
      <c r="BD94" s="562"/>
      <c r="BE94" s="604" t="s">
        <v>1254</v>
      </c>
      <c r="BF94" s="604" t="s">
        <v>1255</v>
      </c>
      <c r="BG94" s="604" t="s">
        <v>1256</v>
      </c>
      <c r="BH94" s="604" t="s">
        <v>1257</v>
      </c>
      <c r="BI94" s="604" t="s">
        <v>1258</v>
      </c>
      <c r="BJ94" s="604" t="s">
        <v>1259</v>
      </c>
      <c r="BK94" s="604" t="s">
        <v>1260</v>
      </c>
      <c r="BL94" s="604">
        <v>3649400</v>
      </c>
      <c r="BM94" s="604" t="s">
        <v>1261</v>
      </c>
      <c r="BN94" s="497"/>
    </row>
    <row r="95" spans="1:66" s="498" customFormat="1" ht="46.9" customHeight="1" x14ac:dyDescent="0.2">
      <c r="A95" s="570"/>
      <c r="B95" s="632" t="s">
        <v>1238</v>
      </c>
      <c r="C95" s="610" t="s">
        <v>1262</v>
      </c>
      <c r="D95" s="610" t="s">
        <v>1263</v>
      </c>
      <c r="E95" s="610">
        <v>50</v>
      </c>
      <c r="F95" s="610" t="s">
        <v>1241</v>
      </c>
      <c r="G95" s="610" t="s">
        <v>475</v>
      </c>
      <c r="H95" s="633">
        <v>44228</v>
      </c>
      <c r="I95" s="633">
        <v>45442</v>
      </c>
      <c r="J95" s="610" t="s">
        <v>1264</v>
      </c>
      <c r="K95" s="610" t="s">
        <v>1265</v>
      </c>
      <c r="L95" s="610" t="s">
        <v>1245</v>
      </c>
      <c r="M95" s="610" t="s">
        <v>27</v>
      </c>
      <c r="N95" s="610">
        <v>0</v>
      </c>
      <c r="O95" s="610">
        <v>0</v>
      </c>
      <c r="P95" s="610">
        <v>1</v>
      </c>
      <c r="Q95" s="634">
        <v>50258761.399999999</v>
      </c>
      <c r="R95" s="610">
        <v>1</v>
      </c>
      <c r="S95" s="634">
        <v>33231997.870000001</v>
      </c>
      <c r="T95" s="610">
        <v>1</v>
      </c>
      <c r="U95" s="634">
        <v>37054341.259999998</v>
      </c>
      <c r="V95" s="610">
        <v>1</v>
      </c>
      <c r="W95" s="634">
        <v>43817407.609999999</v>
      </c>
      <c r="X95" s="610">
        <v>4</v>
      </c>
      <c r="Y95" s="634">
        <v>164362508.13999999</v>
      </c>
      <c r="Z95" s="610" t="s">
        <v>842</v>
      </c>
      <c r="AA95" s="610" t="s">
        <v>842</v>
      </c>
      <c r="AB95" s="610" t="s">
        <v>842</v>
      </c>
      <c r="AC95" s="610" t="s">
        <v>842</v>
      </c>
      <c r="AD95" s="610" t="s">
        <v>842</v>
      </c>
      <c r="AE95" s="610" t="s">
        <v>842</v>
      </c>
      <c r="AF95" s="634">
        <v>10051752.279999999</v>
      </c>
      <c r="AG95" s="635">
        <v>0.2</v>
      </c>
      <c r="AH95" s="610">
        <v>0</v>
      </c>
      <c r="AI95" s="635">
        <v>0</v>
      </c>
      <c r="AJ95" s="610" t="s">
        <v>1266</v>
      </c>
      <c r="AK95" s="610" t="s">
        <v>842</v>
      </c>
      <c r="AL95" s="634">
        <v>25129380.699999999</v>
      </c>
      <c r="AM95" s="635">
        <v>0.5</v>
      </c>
      <c r="AN95" s="610">
        <v>0</v>
      </c>
      <c r="AO95" s="636">
        <v>0</v>
      </c>
      <c r="AP95" s="604" t="s">
        <v>1267</v>
      </c>
      <c r="AQ95" s="610" t="s">
        <v>842</v>
      </c>
      <c r="AR95" s="634">
        <v>37694071.049999997</v>
      </c>
      <c r="AS95" s="635">
        <v>0.75</v>
      </c>
      <c r="AT95" s="610">
        <v>0</v>
      </c>
      <c r="AU95" s="635">
        <v>0</v>
      </c>
      <c r="AV95" s="610" t="s">
        <v>1268</v>
      </c>
      <c r="AW95" s="610" t="s">
        <v>842</v>
      </c>
      <c r="AX95" s="514"/>
      <c r="AY95" s="91">
        <f>IF(Q95=0," ",AX95/Q95)</f>
        <v>0</v>
      </c>
      <c r="AZ95" s="515"/>
      <c r="BA95" s="93">
        <f>IF(P95=0," ",AZ95/P95)</f>
        <v>0</v>
      </c>
      <c r="BB95" s="93"/>
      <c r="BC95" s="516"/>
      <c r="BD95" s="562"/>
      <c r="BE95" s="610" t="s">
        <v>1269</v>
      </c>
      <c r="BF95" s="610" t="s">
        <v>1270</v>
      </c>
      <c r="BG95" s="610" t="s">
        <v>1271</v>
      </c>
      <c r="BH95" s="610" t="s">
        <v>1257</v>
      </c>
      <c r="BI95" s="610" t="s">
        <v>1258</v>
      </c>
      <c r="BJ95" s="610" t="s">
        <v>1272</v>
      </c>
      <c r="BK95" s="610" t="s">
        <v>1273</v>
      </c>
      <c r="BL95" s="610">
        <v>3649400</v>
      </c>
      <c r="BM95" s="610" t="s">
        <v>1274</v>
      </c>
      <c r="BN95" s="497"/>
    </row>
    <row r="96" spans="1:66" ht="121.5" customHeight="1" x14ac:dyDescent="0.2">
      <c r="A96" s="102"/>
      <c r="B96" s="258" t="s">
        <v>179</v>
      </c>
      <c r="C96" s="102" t="s">
        <v>1275</v>
      </c>
      <c r="D96" s="102" t="s">
        <v>1276</v>
      </c>
      <c r="E96" s="102"/>
      <c r="F96" s="102" t="s">
        <v>1277</v>
      </c>
      <c r="G96" s="102" t="s">
        <v>1278</v>
      </c>
      <c r="H96" s="224">
        <v>44211</v>
      </c>
      <c r="I96" s="224">
        <v>45473</v>
      </c>
      <c r="J96" s="220" t="s">
        <v>1279</v>
      </c>
      <c r="K96" s="220" t="s">
        <v>1280</v>
      </c>
      <c r="L96" s="102" t="s">
        <v>548</v>
      </c>
      <c r="M96" s="312" t="s">
        <v>29</v>
      </c>
      <c r="N96" s="229"/>
      <c r="O96" s="259">
        <v>0</v>
      </c>
      <c r="P96" s="229">
        <v>25</v>
      </c>
      <c r="Q96" s="259">
        <v>13262295</v>
      </c>
      <c r="R96" s="229">
        <v>25</v>
      </c>
      <c r="S96" s="259">
        <v>13262295</v>
      </c>
      <c r="T96" s="229">
        <v>25</v>
      </c>
      <c r="U96" s="259">
        <v>13262295</v>
      </c>
      <c r="V96" s="229">
        <v>25</v>
      </c>
      <c r="W96" s="259">
        <v>13262295</v>
      </c>
      <c r="X96" s="229">
        <v>100</v>
      </c>
      <c r="Y96" s="104">
        <f t="shared" ref="Y96:Y102" si="19">O96+Q96+S96+U96+W96</f>
        <v>53049180</v>
      </c>
      <c r="Z96" s="259"/>
      <c r="AA96" s="242" t="str">
        <f t="shared" ref="AA96:AA102" si="20">IF(O96=0," ",Z96/O96)</f>
        <v xml:space="preserve"> </v>
      </c>
      <c r="AB96" s="220"/>
      <c r="AC96" s="84"/>
      <c r="AD96" s="220"/>
      <c r="AE96" s="220"/>
      <c r="AF96" s="239">
        <f>(Q96/25)*AH96</f>
        <v>7426885.2000000011</v>
      </c>
      <c r="AG96" s="240">
        <f>IF(Q96=0," ",AF96/Q96)</f>
        <v>0.56000000000000005</v>
      </c>
      <c r="AH96" s="241">
        <v>14</v>
      </c>
      <c r="AI96" s="84">
        <f>IF(P96=0," ",AH96/P96)</f>
        <v>0.56000000000000005</v>
      </c>
      <c r="AJ96" s="241" t="s">
        <v>1281</v>
      </c>
      <c r="AK96" s="241"/>
      <c r="AL96" s="313"/>
      <c r="AM96" s="314">
        <v>1.32</v>
      </c>
      <c r="AN96" s="202">
        <v>33</v>
      </c>
      <c r="AO96" s="219">
        <v>1.32</v>
      </c>
      <c r="AP96" s="202" t="s">
        <v>1282</v>
      </c>
      <c r="AQ96" s="202" t="s">
        <v>1283</v>
      </c>
      <c r="AR96" s="315">
        <f>(Y96/X96)*AT96</f>
        <v>10079344.200000001</v>
      </c>
      <c r="AS96" s="316">
        <f>AR96/Q96</f>
        <v>0.76000000000000012</v>
      </c>
      <c r="AT96" s="113">
        <v>19</v>
      </c>
      <c r="AU96" s="317">
        <v>0.76</v>
      </c>
      <c r="AV96" s="113" t="s">
        <v>1284</v>
      </c>
      <c r="AW96" s="113" t="s">
        <v>1285</v>
      </c>
      <c r="AX96" s="419">
        <f>(Y96/X96)*65</f>
        <v>34481967</v>
      </c>
      <c r="AY96" s="422">
        <f>(AX96/Q96)*100%</f>
        <v>2.6</v>
      </c>
      <c r="AZ96" s="421">
        <v>65</v>
      </c>
      <c r="BA96" s="422">
        <f>AZ96/P96</f>
        <v>2.6</v>
      </c>
      <c r="BB96" s="517" t="s">
        <v>1966</v>
      </c>
      <c r="BC96" s="518" t="s">
        <v>1285</v>
      </c>
      <c r="BD96" s="423"/>
      <c r="BE96" s="220" t="s">
        <v>1286</v>
      </c>
      <c r="BF96" s="220" t="s">
        <v>1287</v>
      </c>
      <c r="BG96" s="220" t="s">
        <v>1288</v>
      </c>
      <c r="BH96" s="241" t="s">
        <v>1289</v>
      </c>
      <c r="BI96" s="318" t="s">
        <v>1290</v>
      </c>
      <c r="BJ96" s="318" t="s">
        <v>1291</v>
      </c>
      <c r="BK96" s="257" t="s">
        <v>1292</v>
      </c>
      <c r="BL96" s="257" t="s">
        <v>1293</v>
      </c>
      <c r="BM96" s="319" t="s">
        <v>1294</v>
      </c>
      <c r="BN96" s="63"/>
    </row>
    <row r="97" spans="1:66" s="339" customFormat="1" ht="92.25" customHeight="1" x14ac:dyDescent="0.2">
      <c r="A97" s="428"/>
      <c r="B97" s="320" t="s">
        <v>679</v>
      </c>
      <c r="C97" s="41" t="s">
        <v>718</v>
      </c>
      <c r="D97" s="41" t="s">
        <v>1295</v>
      </c>
      <c r="E97" s="41"/>
      <c r="F97" s="41" t="s">
        <v>1277</v>
      </c>
      <c r="G97" s="41" t="s">
        <v>1278</v>
      </c>
      <c r="H97" s="321">
        <v>44197</v>
      </c>
      <c r="I97" s="321">
        <v>45107</v>
      </c>
      <c r="J97" s="41" t="s">
        <v>1296</v>
      </c>
      <c r="K97" s="322" t="s">
        <v>1297</v>
      </c>
      <c r="L97" s="41" t="s">
        <v>548</v>
      </c>
      <c r="M97" s="323" t="s">
        <v>29</v>
      </c>
      <c r="N97" s="323"/>
      <c r="O97" s="324"/>
      <c r="P97" s="323">
        <v>9</v>
      </c>
      <c r="Q97" s="324">
        <v>14822450</v>
      </c>
      <c r="R97" s="323">
        <v>8</v>
      </c>
      <c r="S97" s="324">
        <v>14822450</v>
      </c>
      <c r="T97" s="323">
        <v>8</v>
      </c>
      <c r="U97" s="324">
        <v>14822450</v>
      </c>
      <c r="V97" s="323"/>
      <c r="W97" s="324"/>
      <c r="X97" s="323">
        <v>24</v>
      </c>
      <c r="Y97" s="325">
        <f t="shared" si="19"/>
        <v>44467350</v>
      </c>
      <c r="Z97" s="324"/>
      <c r="AA97" s="326" t="str">
        <f t="shared" si="20"/>
        <v xml:space="preserve"> </v>
      </c>
      <c r="AB97" s="322"/>
      <c r="AC97" s="327"/>
      <c r="AD97" s="322"/>
      <c r="AE97" s="322"/>
      <c r="AF97" s="328">
        <v>0</v>
      </c>
      <c r="AG97" s="326">
        <f>IF(Q97=0," ",AF97/Q97)</f>
        <v>0</v>
      </c>
      <c r="AH97" s="41"/>
      <c r="AI97" s="327">
        <f>IF(P97=0," ",AH97/P97)</f>
        <v>0</v>
      </c>
      <c r="AJ97" s="41" t="s">
        <v>1298</v>
      </c>
      <c r="AK97" s="41"/>
      <c r="AL97" s="329"/>
      <c r="AM97" s="330"/>
      <c r="AN97" s="330"/>
      <c r="AO97" s="330"/>
      <c r="AP97" s="331" t="s">
        <v>1299</v>
      </c>
      <c r="AQ97" s="332" t="s">
        <v>1283</v>
      </c>
      <c r="AR97" s="333">
        <f>(Y97/X97)*AT97</f>
        <v>0</v>
      </c>
      <c r="AS97" s="330"/>
      <c r="AT97" s="330"/>
      <c r="AU97" s="330"/>
      <c r="AV97" s="41" t="s">
        <v>1300</v>
      </c>
      <c r="AW97" s="41" t="s">
        <v>1301</v>
      </c>
      <c r="AX97" s="424">
        <v>9881633</v>
      </c>
      <c r="AY97" s="420">
        <f>(AX97/Q97)*100%</f>
        <v>0.66666664417825661</v>
      </c>
      <c r="AZ97" s="521">
        <v>6</v>
      </c>
      <c r="BA97" s="422">
        <f t="shared" ref="BA97:BA98" si="21">AZ97/P97</f>
        <v>0.66666666666666663</v>
      </c>
      <c r="BB97" s="519" t="s">
        <v>1967</v>
      </c>
      <c r="BC97" s="519" t="s">
        <v>1968</v>
      </c>
      <c r="BD97" s="520"/>
      <c r="BE97" s="522" t="s">
        <v>1286</v>
      </c>
      <c r="BF97" s="322" t="s">
        <v>1302</v>
      </c>
      <c r="BG97" s="322" t="s">
        <v>1303</v>
      </c>
      <c r="BH97" s="334" t="s">
        <v>1289</v>
      </c>
      <c r="BI97" s="335" t="s">
        <v>1290</v>
      </c>
      <c r="BJ97" s="335" t="s">
        <v>1291</v>
      </c>
      <c r="BK97" s="336" t="s">
        <v>1292</v>
      </c>
      <c r="BL97" s="336" t="s">
        <v>1293</v>
      </c>
      <c r="BM97" s="337" t="s">
        <v>1294</v>
      </c>
      <c r="BN97" s="338"/>
    </row>
    <row r="98" spans="1:66" s="339" customFormat="1" ht="66.75" customHeight="1" x14ac:dyDescent="0.2">
      <c r="A98" s="429"/>
      <c r="B98" s="320" t="s">
        <v>679</v>
      </c>
      <c r="C98" s="41" t="s">
        <v>718</v>
      </c>
      <c r="D98" s="41" t="s">
        <v>1304</v>
      </c>
      <c r="E98" s="41"/>
      <c r="F98" s="41" t="s">
        <v>1277</v>
      </c>
      <c r="G98" s="41" t="s">
        <v>1278</v>
      </c>
      <c r="H98" s="321">
        <v>44197</v>
      </c>
      <c r="I98" s="321">
        <v>45107</v>
      </c>
      <c r="J98" s="41" t="s">
        <v>1305</v>
      </c>
      <c r="K98" s="322" t="s">
        <v>1306</v>
      </c>
      <c r="L98" s="41" t="s">
        <v>548</v>
      </c>
      <c r="M98" s="340" t="s">
        <v>1307</v>
      </c>
      <c r="N98" s="340"/>
      <c r="O98" s="324"/>
      <c r="P98" s="340">
        <v>1</v>
      </c>
      <c r="Q98" s="324">
        <v>33000000</v>
      </c>
      <c r="R98" s="340">
        <v>1</v>
      </c>
      <c r="S98" s="324">
        <v>33000000</v>
      </c>
      <c r="T98" s="340">
        <v>1</v>
      </c>
      <c r="U98" s="324">
        <v>33000000</v>
      </c>
      <c r="V98" s="340"/>
      <c r="W98" s="324"/>
      <c r="X98" s="340">
        <v>3</v>
      </c>
      <c r="Y98" s="325">
        <f t="shared" si="19"/>
        <v>99000000</v>
      </c>
      <c r="Z98" s="324"/>
      <c r="AA98" s="341" t="str">
        <f t="shared" si="20"/>
        <v xml:space="preserve"> </v>
      </c>
      <c r="AB98" s="322"/>
      <c r="AC98" s="327"/>
      <c r="AD98" s="322"/>
      <c r="AE98" s="322"/>
      <c r="AF98" s="328"/>
      <c r="AG98" s="326">
        <f>IF(Q98=0," ",AF98/Q98)</f>
        <v>0</v>
      </c>
      <c r="AH98" s="41"/>
      <c r="AI98" s="327">
        <f>IF(P98=0," ",AH98/P98)</f>
        <v>0</v>
      </c>
      <c r="AJ98" s="41" t="s">
        <v>1308</v>
      </c>
      <c r="AK98" s="41"/>
      <c r="AL98" s="329"/>
      <c r="AM98" s="330"/>
      <c r="AN98" s="330"/>
      <c r="AO98" s="330"/>
      <c r="AP98" s="331" t="s">
        <v>1309</v>
      </c>
      <c r="AQ98" s="332" t="s">
        <v>1283</v>
      </c>
      <c r="AR98" s="333">
        <f>(Y98/X98)*AT98</f>
        <v>33000000</v>
      </c>
      <c r="AS98" s="330">
        <v>100</v>
      </c>
      <c r="AT98" s="330">
        <v>1</v>
      </c>
      <c r="AU98" s="330">
        <v>100</v>
      </c>
      <c r="AV98" s="330" t="s">
        <v>1310</v>
      </c>
      <c r="AW98" s="330"/>
      <c r="AX98" s="424"/>
      <c r="AY98" s="421"/>
      <c r="AZ98" s="421">
        <v>0</v>
      </c>
      <c r="BA98" s="422">
        <f t="shared" si="21"/>
        <v>0</v>
      </c>
      <c r="BB98" s="519" t="s">
        <v>1969</v>
      </c>
      <c r="BC98" s="520" t="s">
        <v>1970</v>
      </c>
      <c r="BD98" s="426"/>
      <c r="BE98" s="427" t="s">
        <v>1286</v>
      </c>
      <c r="BF98" s="322" t="s">
        <v>1302</v>
      </c>
      <c r="BG98" s="322" t="s">
        <v>1303</v>
      </c>
      <c r="BH98" s="334" t="s">
        <v>1289</v>
      </c>
      <c r="BI98" s="335" t="s">
        <v>1290</v>
      </c>
      <c r="BJ98" s="335" t="s">
        <v>1291</v>
      </c>
      <c r="BK98" s="336" t="s">
        <v>1292</v>
      </c>
      <c r="BL98" s="336" t="s">
        <v>1293</v>
      </c>
      <c r="BM98" s="337" t="s">
        <v>1294</v>
      </c>
      <c r="BN98" s="338"/>
    </row>
    <row r="99" spans="1:66" s="339" customFormat="1" ht="46.9" customHeight="1" x14ac:dyDescent="0.2">
      <c r="A99" s="430"/>
      <c r="B99" s="320" t="s">
        <v>179</v>
      </c>
      <c r="C99" s="41" t="s">
        <v>1275</v>
      </c>
      <c r="D99" s="515" t="s">
        <v>1311</v>
      </c>
      <c r="E99" s="41"/>
      <c r="F99" s="41" t="s">
        <v>1277</v>
      </c>
      <c r="G99" s="41" t="s">
        <v>1278</v>
      </c>
      <c r="H99" s="321">
        <v>44927</v>
      </c>
      <c r="I99" s="321">
        <v>45656</v>
      </c>
      <c r="J99" s="322" t="s">
        <v>1312</v>
      </c>
      <c r="K99" s="322" t="s">
        <v>1313</v>
      </c>
      <c r="L99" s="41" t="s">
        <v>548</v>
      </c>
      <c r="M99" s="323" t="s">
        <v>815</v>
      </c>
      <c r="N99" s="323"/>
      <c r="O99" s="324"/>
      <c r="P99" s="323"/>
      <c r="Q99" s="324"/>
      <c r="R99" s="323"/>
      <c r="S99" s="324"/>
      <c r="T99" s="340">
        <v>1</v>
      </c>
      <c r="U99" s="324">
        <v>55000000</v>
      </c>
      <c r="V99" s="342">
        <v>1</v>
      </c>
      <c r="W99" s="324">
        <v>56650000</v>
      </c>
      <c r="X99" s="342">
        <v>1</v>
      </c>
      <c r="Y99" s="325">
        <f t="shared" si="19"/>
        <v>111650000</v>
      </c>
      <c r="Z99" s="324"/>
      <c r="AA99" s="326" t="str">
        <f t="shared" si="20"/>
        <v xml:space="preserve"> </v>
      </c>
      <c r="AB99" s="322"/>
      <c r="AC99" s="327"/>
      <c r="AD99" s="322"/>
      <c r="AE99" s="322"/>
      <c r="AF99" s="328"/>
      <c r="AG99" s="326" t="str">
        <f>IF(Q99=0," ",AF99/Q99)</f>
        <v xml:space="preserve"> </v>
      </c>
      <c r="AH99" s="41"/>
      <c r="AI99" s="327" t="str">
        <f>IF(P99=0," ",AH99/P99)</f>
        <v xml:space="preserve"> </v>
      </c>
      <c r="AJ99" s="322" t="s">
        <v>1314</v>
      </c>
      <c r="AK99" s="41"/>
      <c r="AL99" s="329"/>
      <c r="AM99" s="330"/>
      <c r="AN99" s="330"/>
      <c r="AO99" s="330"/>
      <c r="AP99" s="332" t="s">
        <v>1314</v>
      </c>
      <c r="AQ99" s="330"/>
      <c r="AR99" s="330"/>
      <c r="AS99" s="330"/>
      <c r="AT99" s="330"/>
      <c r="AU99" s="330"/>
      <c r="AV99" s="330" t="s">
        <v>1315</v>
      </c>
      <c r="AW99" s="330"/>
      <c r="AX99" s="424"/>
      <c r="AY99" s="521"/>
      <c r="AZ99" s="521">
        <v>0</v>
      </c>
      <c r="BA99" s="523"/>
      <c r="BB99" s="425" t="s">
        <v>1971</v>
      </c>
      <c r="BC99" s="426"/>
      <c r="BD99" s="426"/>
      <c r="BE99" s="431" t="s">
        <v>1316</v>
      </c>
      <c r="BF99" s="322" t="s">
        <v>1317</v>
      </c>
      <c r="BG99" s="41" t="s">
        <v>1318</v>
      </c>
      <c r="BH99" s="334" t="s">
        <v>1289</v>
      </c>
      <c r="BI99" s="335" t="s">
        <v>1290</v>
      </c>
      <c r="BJ99" s="335" t="s">
        <v>1291</v>
      </c>
      <c r="BK99" s="336" t="s">
        <v>1292</v>
      </c>
      <c r="BL99" s="336" t="s">
        <v>1293</v>
      </c>
      <c r="BM99" s="337" t="s">
        <v>1294</v>
      </c>
      <c r="BN99" s="338"/>
    </row>
    <row r="100" spans="1:66" s="339" customFormat="1" ht="128.25" customHeight="1" x14ac:dyDescent="0.2">
      <c r="A100" s="515"/>
      <c r="B100" s="320" t="s">
        <v>179</v>
      </c>
      <c r="C100" s="41" t="s">
        <v>1275</v>
      </c>
      <c r="D100" s="515" t="s">
        <v>1319</v>
      </c>
      <c r="E100" s="41"/>
      <c r="F100" s="41" t="s">
        <v>1277</v>
      </c>
      <c r="G100" s="41" t="s">
        <v>1278</v>
      </c>
      <c r="H100" s="321">
        <v>44197</v>
      </c>
      <c r="I100" s="321">
        <v>45473</v>
      </c>
      <c r="J100" s="322" t="s">
        <v>1320</v>
      </c>
      <c r="K100" s="322" t="s">
        <v>1321</v>
      </c>
      <c r="L100" s="41" t="s">
        <v>548</v>
      </c>
      <c r="M100" s="323" t="s">
        <v>29</v>
      </c>
      <c r="N100" s="323"/>
      <c r="O100" s="324"/>
      <c r="P100" s="343">
        <v>1</v>
      </c>
      <c r="Q100" s="324">
        <v>3600000</v>
      </c>
      <c r="R100" s="343">
        <v>1</v>
      </c>
      <c r="S100" s="324">
        <v>3600000</v>
      </c>
      <c r="T100" s="344">
        <v>1</v>
      </c>
      <c r="U100" s="324">
        <v>3600000</v>
      </c>
      <c r="V100" s="343">
        <v>1</v>
      </c>
      <c r="W100" s="324">
        <v>3600000</v>
      </c>
      <c r="X100" s="343">
        <v>1</v>
      </c>
      <c r="Y100" s="325">
        <f t="shared" si="19"/>
        <v>14400000</v>
      </c>
      <c r="Z100" s="324"/>
      <c r="AA100" s="326" t="str">
        <f t="shared" si="20"/>
        <v xml:space="preserve"> </v>
      </c>
      <c r="AB100" s="322"/>
      <c r="AC100" s="327"/>
      <c r="AD100" s="322"/>
      <c r="AE100" s="322"/>
      <c r="AF100" s="345">
        <v>0</v>
      </c>
      <c r="AG100" s="41"/>
      <c r="AH100" s="327">
        <v>0</v>
      </c>
      <c r="AI100" s="327"/>
      <c r="AJ100" s="346" t="s">
        <v>1322</v>
      </c>
      <c r="AK100" s="41"/>
      <c r="AL100" s="329"/>
      <c r="AM100" s="330"/>
      <c r="AN100" s="330"/>
      <c r="AO100" s="330"/>
      <c r="AP100" s="332" t="s">
        <v>1323</v>
      </c>
      <c r="AQ100" s="330"/>
      <c r="AR100" s="330">
        <v>1800000</v>
      </c>
      <c r="AS100" s="347">
        <f>AR100/Q100</f>
        <v>0.5</v>
      </c>
      <c r="AT100" s="330" t="s">
        <v>1324</v>
      </c>
      <c r="AU100" s="348">
        <v>1</v>
      </c>
      <c r="AV100" s="332" t="s">
        <v>1325</v>
      </c>
      <c r="AW100" s="330" t="s">
        <v>1326</v>
      </c>
      <c r="AX100" s="524">
        <v>3600000</v>
      </c>
      <c r="AY100" s="422">
        <v>1</v>
      </c>
      <c r="AZ100" s="422">
        <v>1</v>
      </c>
      <c r="BA100" s="422">
        <f t="shared" ref="BA100:BA102" si="22">AZ100/P100</f>
        <v>1</v>
      </c>
      <c r="BB100" s="525" t="s">
        <v>1972</v>
      </c>
      <c r="BC100" s="525" t="s">
        <v>1973</v>
      </c>
      <c r="BD100" s="426"/>
      <c r="BE100" s="431" t="s">
        <v>1316</v>
      </c>
      <c r="BF100" s="41" t="s">
        <v>1317</v>
      </c>
      <c r="BG100" s="41" t="s">
        <v>1327</v>
      </c>
      <c r="BH100" s="334" t="s">
        <v>1289</v>
      </c>
      <c r="BI100" s="335" t="s">
        <v>1290</v>
      </c>
      <c r="BJ100" s="335" t="s">
        <v>1291</v>
      </c>
      <c r="BK100" s="336" t="s">
        <v>1292</v>
      </c>
      <c r="BL100" s="336" t="s">
        <v>1293</v>
      </c>
      <c r="BM100" s="337" t="s">
        <v>1294</v>
      </c>
      <c r="BN100" s="338"/>
    </row>
    <row r="101" spans="1:66" s="339" customFormat="1" ht="91.5" customHeight="1" x14ac:dyDescent="0.2">
      <c r="A101" s="41"/>
      <c r="B101" s="320" t="s">
        <v>179</v>
      </c>
      <c r="C101" s="41" t="s">
        <v>1328</v>
      </c>
      <c r="D101" s="515" t="s">
        <v>1329</v>
      </c>
      <c r="E101" s="41"/>
      <c r="F101" s="41" t="s">
        <v>1277</v>
      </c>
      <c r="G101" s="41" t="s">
        <v>1278</v>
      </c>
      <c r="H101" s="321">
        <v>44348</v>
      </c>
      <c r="I101" s="321">
        <v>44925</v>
      </c>
      <c r="J101" s="41" t="s">
        <v>1330</v>
      </c>
      <c r="K101" s="322" t="s">
        <v>1331</v>
      </c>
      <c r="L101" s="41" t="s">
        <v>548</v>
      </c>
      <c r="M101" s="323" t="s">
        <v>815</v>
      </c>
      <c r="N101" s="323"/>
      <c r="O101" s="324"/>
      <c r="P101" s="340">
        <v>4</v>
      </c>
      <c r="Q101" s="324">
        <v>64000000</v>
      </c>
      <c r="R101" s="340">
        <v>4</v>
      </c>
      <c r="S101" s="324">
        <v>64000000</v>
      </c>
      <c r="T101" s="340"/>
      <c r="U101" s="324"/>
      <c r="V101" s="342"/>
      <c r="W101" s="349"/>
      <c r="X101" s="340">
        <v>8</v>
      </c>
      <c r="Y101" s="325">
        <f t="shared" si="19"/>
        <v>128000000</v>
      </c>
      <c r="Z101" s="324"/>
      <c r="AA101" s="326" t="str">
        <f t="shared" si="20"/>
        <v xml:space="preserve"> </v>
      </c>
      <c r="AB101" s="322"/>
      <c r="AC101" s="327"/>
      <c r="AD101" s="322"/>
      <c r="AE101" s="322"/>
      <c r="AF101" s="328"/>
      <c r="AG101" s="326">
        <f>IF(Q101=0," ",AF101/Q101)</f>
        <v>0</v>
      </c>
      <c r="AH101" s="41"/>
      <c r="AI101" s="327">
        <f t="shared" ref="AI101:AI107" si="23">IF(P101=0," ",AH101/P101)</f>
        <v>0</v>
      </c>
      <c r="AJ101" s="322" t="s">
        <v>1332</v>
      </c>
      <c r="AK101" s="41"/>
      <c r="AL101" s="329"/>
      <c r="AM101" s="330"/>
      <c r="AN101" s="330"/>
      <c r="AO101" s="330"/>
      <c r="AP101" s="332" t="s">
        <v>1333</v>
      </c>
      <c r="AQ101" s="332" t="s">
        <v>1334</v>
      </c>
      <c r="AR101" s="330">
        <v>0</v>
      </c>
      <c r="AS101" s="330">
        <v>0</v>
      </c>
      <c r="AT101" s="330">
        <v>0</v>
      </c>
      <c r="AU101" s="330">
        <v>0</v>
      </c>
      <c r="AV101" s="332" t="s">
        <v>1335</v>
      </c>
      <c r="AW101" s="350" t="s">
        <v>1336</v>
      </c>
      <c r="AX101" s="424">
        <v>0</v>
      </c>
      <c r="AY101" s="422">
        <v>0</v>
      </c>
      <c r="AZ101" s="421">
        <v>0</v>
      </c>
      <c r="BA101" s="422">
        <f t="shared" si="22"/>
        <v>0</v>
      </c>
      <c r="BB101" s="525" t="s">
        <v>1974</v>
      </c>
      <c r="BC101" s="526" t="s">
        <v>1975</v>
      </c>
      <c r="BD101" s="426" t="s">
        <v>1976</v>
      </c>
      <c r="BE101" s="431" t="s">
        <v>1316</v>
      </c>
      <c r="BF101" s="41" t="s">
        <v>1337</v>
      </c>
      <c r="BG101" s="41" t="s">
        <v>1338</v>
      </c>
      <c r="BH101" s="334" t="s">
        <v>1289</v>
      </c>
      <c r="BI101" s="335" t="s">
        <v>1290</v>
      </c>
      <c r="BJ101" s="335" t="s">
        <v>1291</v>
      </c>
      <c r="BK101" s="336" t="s">
        <v>1292</v>
      </c>
      <c r="BL101" s="336" t="s">
        <v>1293</v>
      </c>
      <c r="BM101" s="337" t="s">
        <v>1294</v>
      </c>
      <c r="BN101" s="338"/>
    </row>
    <row r="102" spans="1:66" s="339" customFormat="1" ht="46.9" customHeight="1" x14ac:dyDescent="0.2">
      <c r="A102" s="41"/>
      <c r="B102" s="320" t="s">
        <v>179</v>
      </c>
      <c r="C102" s="41" t="s">
        <v>1339</v>
      </c>
      <c r="D102" s="432" t="s">
        <v>1340</v>
      </c>
      <c r="E102" s="41"/>
      <c r="F102" s="41" t="s">
        <v>1277</v>
      </c>
      <c r="G102" s="41" t="s">
        <v>1278</v>
      </c>
      <c r="H102" s="321">
        <v>44562</v>
      </c>
      <c r="I102" s="321">
        <v>45473</v>
      </c>
      <c r="J102" s="322" t="s">
        <v>1341</v>
      </c>
      <c r="K102" s="322" t="s">
        <v>1342</v>
      </c>
      <c r="L102" s="41" t="s">
        <v>548</v>
      </c>
      <c r="M102" s="323" t="s">
        <v>29</v>
      </c>
      <c r="N102" s="323"/>
      <c r="O102" s="324"/>
      <c r="P102" s="351">
        <v>1</v>
      </c>
      <c r="Q102" s="324">
        <v>2000000</v>
      </c>
      <c r="R102" s="352">
        <v>1</v>
      </c>
      <c r="S102" s="324">
        <v>2060000</v>
      </c>
      <c r="T102" s="352">
        <v>1</v>
      </c>
      <c r="U102" s="324">
        <v>2121800</v>
      </c>
      <c r="V102" s="352">
        <v>1</v>
      </c>
      <c r="W102" s="324">
        <v>2185454</v>
      </c>
      <c r="X102" s="352">
        <v>4</v>
      </c>
      <c r="Y102" s="325">
        <f t="shared" si="19"/>
        <v>8367254</v>
      </c>
      <c r="Z102" s="324"/>
      <c r="AA102" s="326" t="str">
        <f t="shared" si="20"/>
        <v xml:space="preserve"> </v>
      </c>
      <c r="AB102" s="322"/>
      <c r="AC102" s="327"/>
      <c r="AD102" s="322"/>
      <c r="AE102" s="322"/>
      <c r="AF102" s="328"/>
      <c r="AG102" s="326">
        <f>IF(Q102=0," ",AF102/Q102)</f>
        <v>0</v>
      </c>
      <c r="AH102" s="41"/>
      <c r="AI102" s="327">
        <f t="shared" si="23"/>
        <v>0</v>
      </c>
      <c r="AJ102" s="322" t="s">
        <v>1343</v>
      </c>
      <c r="AK102" s="41"/>
      <c r="AL102" s="329"/>
      <c r="AM102" s="330"/>
      <c r="AN102" s="330"/>
      <c r="AO102" s="330"/>
      <c r="AP102" s="330"/>
      <c r="AQ102" s="330"/>
      <c r="AR102" s="330"/>
      <c r="AS102" s="330"/>
      <c r="AT102" s="330"/>
      <c r="AU102" s="330"/>
      <c r="AV102" s="330"/>
      <c r="AW102" s="330"/>
      <c r="AX102" s="424"/>
      <c r="AY102" s="421"/>
      <c r="AZ102" s="421"/>
      <c r="BA102" s="422">
        <f t="shared" si="22"/>
        <v>0</v>
      </c>
      <c r="BB102" s="425" t="s">
        <v>1977</v>
      </c>
      <c r="BC102" s="426"/>
      <c r="BD102" s="426"/>
      <c r="BE102" s="431" t="s">
        <v>1344</v>
      </c>
      <c r="BF102" s="41" t="s">
        <v>1337</v>
      </c>
      <c r="BG102" s="41" t="s">
        <v>1338</v>
      </c>
      <c r="BH102" s="334" t="s">
        <v>1289</v>
      </c>
      <c r="BI102" s="335" t="s">
        <v>1290</v>
      </c>
      <c r="BJ102" s="335" t="s">
        <v>1291</v>
      </c>
      <c r="BK102" s="336" t="s">
        <v>1292</v>
      </c>
      <c r="BL102" s="336" t="s">
        <v>1293</v>
      </c>
      <c r="BM102" s="337" t="s">
        <v>1294</v>
      </c>
      <c r="BN102" s="338"/>
    </row>
    <row r="103" spans="1:66" s="498" customFormat="1" ht="127.5" customHeight="1" x14ac:dyDescent="0.2">
      <c r="A103" s="515"/>
      <c r="B103" s="532" t="s">
        <v>179</v>
      </c>
      <c r="C103" s="515" t="s">
        <v>1339</v>
      </c>
      <c r="D103" s="515" t="s">
        <v>1345</v>
      </c>
      <c r="E103" s="515"/>
      <c r="F103" s="515" t="s">
        <v>1277</v>
      </c>
      <c r="G103" s="515" t="s">
        <v>1278</v>
      </c>
      <c r="H103" s="533">
        <v>44197</v>
      </c>
      <c r="I103" s="533">
        <v>44561</v>
      </c>
      <c r="J103" s="537" t="s">
        <v>1346</v>
      </c>
      <c r="K103" s="537" t="s">
        <v>1347</v>
      </c>
      <c r="L103" s="515" t="s">
        <v>548</v>
      </c>
      <c r="M103" s="534" t="s">
        <v>29</v>
      </c>
      <c r="N103" s="534"/>
      <c r="O103" s="153"/>
      <c r="P103" s="637">
        <v>1</v>
      </c>
      <c r="Q103" s="153">
        <v>2000000</v>
      </c>
      <c r="R103" s="536"/>
      <c r="S103" s="153"/>
      <c r="T103" s="536"/>
      <c r="U103" s="153"/>
      <c r="V103" s="536"/>
      <c r="W103" s="153"/>
      <c r="X103" s="637">
        <v>1</v>
      </c>
      <c r="Y103" s="147">
        <v>2000000</v>
      </c>
      <c r="Z103" s="153"/>
      <c r="AA103" s="136" t="s">
        <v>822</v>
      </c>
      <c r="AB103" s="537"/>
      <c r="AC103" s="93"/>
      <c r="AD103" s="537"/>
      <c r="AE103" s="537"/>
      <c r="AF103" s="145"/>
      <c r="AG103" s="136">
        <v>0</v>
      </c>
      <c r="AH103" s="515"/>
      <c r="AI103" s="93">
        <f t="shared" si="23"/>
        <v>0</v>
      </c>
      <c r="AJ103" s="638" t="s">
        <v>1348</v>
      </c>
      <c r="AK103" s="515"/>
      <c r="AL103" s="260"/>
      <c r="AM103" s="91">
        <f t="shared" ref="AM103:AM117" si="24">IF(Q103=0," ",AL103/Q103)</f>
        <v>0</v>
      </c>
      <c r="AN103" s="515"/>
      <c r="AO103" s="93">
        <f t="shared" ref="AO103:AO117" si="25">IF(P103=0," ",AN103/P103)</f>
        <v>0</v>
      </c>
      <c r="AP103" s="603" t="s">
        <v>1349</v>
      </c>
      <c r="AQ103" s="603"/>
      <c r="AR103" s="514">
        <v>0</v>
      </c>
      <c r="AS103" s="556">
        <f>IF(Q103=0," ",AR103/Q103)</f>
        <v>0</v>
      </c>
      <c r="AT103" s="515">
        <v>0</v>
      </c>
      <c r="AU103" s="557">
        <f>IF(P103=0," ",AT103/P103)</f>
        <v>0</v>
      </c>
      <c r="AV103" s="607" t="s">
        <v>1350</v>
      </c>
      <c r="AW103" s="515" t="s">
        <v>1351</v>
      </c>
      <c r="AX103" s="433">
        <v>2332081</v>
      </c>
      <c r="AY103" s="434" t="s">
        <v>1978</v>
      </c>
      <c r="AZ103" s="553">
        <v>1</v>
      </c>
      <c r="BA103" s="523">
        <f>AZ103/P103</f>
        <v>1</v>
      </c>
      <c r="BB103" s="444" t="s">
        <v>1979</v>
      </c>
      <c r="BC103" s="553" t="s">
        <v>171</v>
      </c>
      <c r="BD103" s="553" t="s">
        <v>1980</v>
      </c>
      <c r="BE103" s="553" t="s">
        <v>1344</v>
      </c>
      <c r="BF103" s="515" t="s">
        <v>1337</v>
      </c>
      <c r="BG103" s="515" t="s">
        <v>1338</v>
      </c>
      <c r="BH103" s="539" t="s">
        <v>1289</v>
      </c>
      <c r="BI103" s="550" t="s">
        <v>1290</v>
      </c>
      <c r="BJ103" s="550" t="s">
        <v>1291</v>
      </c>
      <c r="BK103" s="551" t="s">
        <v>1292</v>
      </c>
      <c r="BL103" s="551" t="s">
        <v>1293</v>
      </c>
      <c r="BM103" s="552" t="s">
        <v>1294</v>
      </c>
      <c r="BN103" s="497"/>
    </row>
    <row r="104" spans="1:66" s="339" customFormat="1" ht="273" customHeight="1" x14ac:dyDescent="0.2">
      <c r="A104" s="41"/>
      <c r="B104" s="320" t="s">
        <v>179</v>
      </c>
      <c r="C104" s="41" t="s">
        <v>1275</v>
      </c>
      <c r="D104" s="515" t="s">
        <v>1352</v>
      </c>
      <c r="E104" s="41"/>
      <c r="F104" s="41" t="s">
        <v>1277</v>
      </c>
      <c r="G104" s="41" t="s">
        <v>1278</v>
      </c>
      <c r="H104" s="321">
        <v>44197</v>
      </c>
      <c r="I104" s="321">
        <v>45473</v>
      </c>
      <c r="J104" s="322" t="s">
        <v>1353</v>
      </c>
      <c r="K104" s="322" t="s">
        <v>1354</v>
      </c>
      <c r="L104" s="41" t="s">
        <v>548</v>
      </c>
      <c r="M104" s="323" t="s">
        <v>815</v>
      </c>
      <c r="N104" s="323"/>
      <c r="O104" s="324"/>
      <c r="P104" s="340">
        <v>2</v>
      </c>
      <c r="Q104" s="324">
        <v>107549794</v>
      </c>
      <c r="R104" s="340">
        <v>2</v>
      </c>
      <c r="S104" s="324">
        <v>110776287.81999999</v>
      </c>
      <c r="T104" s="340">
        <v>2</v>
      </c>
      <c r="U104" s="324">
        <v>114099576.45</v>
      </c>
      <c r="V104" s="340">
        <v>2</v>
      </c>
      <c r="W104" s="324">
        <v>58761282</v>
      </c>
      <c r="X104" s="340">
        <v>2</v>
      </c>
      <c r="Y104" s="325">
        <f t="shared" ref="Y104:Y117" si="26">O104+Q104+S104+U104+W104</f>
        <v>391186940.26999998</v>
      </c>
      <c r="Z104" s="324"/>
      <c r="AA104" s="326" t="str">
        <f t="shared" ref="AA104:AA117" si="27">IF(O104=0," ",Z104/O104)</f>
        <v xml:space="preserve"> </v>
      </c>
      <c r="AB104" s="322"/>
      <c r="AC104" s="327"/>
      <c r="AD104" s="322"/>
      <c r="AE104" s="322"/>
      <c r="AF104" s="328">
        <v>16500000</v>
      </c>
      <c r="AG104" s="326">
        <f>IF(Q104=0," ",AF104/Q104)</f>
        <v>0.15341730919540394</v>
      </c>
      <c r="AH104" s="41">
        <v>2</v>
      </c>
      <c r="AI104" s="327">
        <f t="shared" si="23"/>
        <v>1</v>
      </c>
      <c r="AJ104" s="359" t="s">
        <v>1355</v>
      </c>
      <c r="AK104" s="41" t="s">
        <v>1060</v>
      </c>
      <c r="AL104" s="360">
        <v>29700000</v>
      </c>
      <c r="AM104" s="361">
        <v>0.28000000000000003</v>
      </c>
      <c r="AN104" s="331">
        <v>2</v>
      </c>
      <c r="AO104" s="362">
        <v>1</v>
      </c>
      <c r="AP104" s="356" t="s">
        <v>1356</v>
      </c>
      <c r="AQ104" s="363" t="s">
        <v>1060</v>
      </c>
      <c r="AR104" s="40">
        <v>29700000</v>
      </c>
      <c r="AS104" s="357">
        <f>IF(Q104=0," ",AR104/Q104)</f>
        <v>0.27615115655172712</v>
      </c>
      <c r="AT104" s="41">
        <v>2</v>
      </c>
      <c r="AU104" s="358">
        <f>IF(P104=0," ",AT104/P104)</f>
        <v>1</v>
      </c>
      <c r="AV104" s="41" t="s">
        <v>1357</v>
      </c>
      <c r="AW104" s="41" t="s">
        <v>1358</v>
      </c>
      <c r="AX104" s="433">
        <v>105600000</v>
      </c>
      <c r="AY104" s="434">
        <f t="shared" ref="AY104" si="28">IF(Q104=0," ",AX104/Q104)</f>
        <v>0.98187077885058527</v>
      </c>
      <c r="AZ104" s="36">
        <v>2</v>
      </c>
      <c r="BA104" s="422">
        <f t="shared" ref="BA104:BA109" si="29">AZ104/P104</f>
        <v>1</v>
      </c>
      <c r="BB104" s="527" t="s">
        <v>2049</v>
      </c>
      <c r="BC104" s="431"/>
      <c r="BD104" s="427"/>
      <c r="BE104" s="427" t="s">
        <v>1359</v>
      </c>
      <c r="BF104" s="322" t="s">
        <v>1360</v>
      </c>
      <c r="BG104" s="322" t="s">
        <v>1361</v>
      </c>
      <c r="BH104" s="41" t="s">
        <v>1289</v>
      </c>
      <c r="BI104" s="335" t="s">
        <v>1290</v>
      </c>
      <c r="BJ104" s="335" t="s">
        <v>1291</v>
      </c>
      <c r="BK104" s="336" t="s">
        <v>1292</v>
      </c>
      <c r="BL104" s="336" t="s">
        <v>1293</v>
      </c>
      <c r="BM104" s="337" t="s">
        <v>1294</v>
      </c>
      <c r="BN104" s="338"/>
    </row>
    <row r="105" spans="1:66" s="339" customFormat="1" ht="128.25" customHeight="1" x14ac:dyDescent="0.2">
      <c r="A105" s="41"/>
      <c r="B105" s="320" t="s">
        <v>179</v>
      </c>
      <c r="C105" s="41" t="s">
        <v>1275</v>
      </c>
      <c r="D105" s="515" t="s">
        <v>1362</v>
      </c>
      <c r="E105" s="41"/>
      <c r="F105" s="41" t="s">
        <v>1277</v>
      </c>
      <c r="G105" s="41" t="s">
        <v>1278</v>
      </c>
      <c r="H105" s="321">
        <v>44013</v>
      </c>
      <c r="I105" s="321">
        <v>44196</v>
      </c>
      <c r="J105" s="322" t="s">
        <v>1363</v>
      </c>
      <c r="K105" s="322" t="s">
        <v>1364</v>
      </c>
      <c r="L105" s="41" t="s">
        <v>548</v>
      </c>
      <c r="M105" s="323" t="s">
        <v>29</v>
      </c>
      <c r="N105" s="340">
        <v>1</v>
      </c>
      <c r="O105" s="324">
        <v>4300800</v>
      </c>
      <c r="P105" s="340"/>
      <c r="Q105" s="324"/>
      <c r="R105" s="340"/>
      <c r="S105" s="324"/>
      <c r="T105" s="340"/>
      <c r="U105" s="324"/>
      <c r="V105" s="342"/>
      <c r="W105" s="324"/>
      <c r="X105" s="340">
        <v>1</v>
      </c>
      <c r="Y105" s="325">
        <f t="shared" si="26"/>
        <v>4300800</v>
      </c>
      <c r="Z105" s="324">
        <v>4300800</v>
      </c>
      <c r="AA105" s="326">
        <f t="shared" si="27"/>
        <v>1</v>
      </c>
      <c r="AB105" s="322">
        <v>1</v>
      </c>
      <c r="AC105" s="327"/>
      <c r="AD105" s="322"/>
      <c r="AE105" s="322"/>
      <c r="AF105" s="328"/>
      <c r="AG105" s="326" t="str">
        <f>IF(Q105=0," ",AF105/Q105)</f>
        <v xml:space="preserve"> </v>
      </c>
      <c r="AH105" s="41"/>
      <c r="AI105" s="327" t="str">
        <f t="shared" si="23"/>
        <v xml:space="preserve"> </v>
      </c>
      <c r="AJ105" s="334" t="s">
        <v>1365</v>
      </c>
      <c r="AK105" s="334" t="s">
        <v>1366</v>
      </c>
      <c r="AL105" s="354"/>
      <c r="AM105" s="355" t="str">
        <f t="shared" si="24"/>
        <v xml:space="preserve"> </v>
      </c>
      <c r="AN105" s="41"/>
      <c r="AO105" s="327" t="str">
        <f t="shared" si="25"/>
        <v xml:space="preserve"> </v>
      </c>
      <c r="AP105" s="334" t="s">
        <v>1367</v>
      </c>
      <c r="AQ105" s="334" t="s">
        <v>1368</v>
      </c>
      <c r="AR105" s="331" t="s">
        <v>1369</v>
      </c>
      <c r="AS105" s="364">
        <v>1</v>
      </c>
      <c r="AT105" s="365">
        <v>1</v>
      </c>
      <c r="AU105" s="364">
        <v>1</v>
      </c>
      <c r="AV105" s="365" t="s">
        <v>1370</v>
      </c>
      <c r="AW105" s="366" t="s">
        <v>1371</v>
      </c>
      <c r="AX105" s="435" t="s">
        <v>1369</v>
      </c>
      <c r="AY105" s="436">
        <v>1</v>
      </c>
      <c r="AZ105" s="437">
        <v>1</v>
      </c>
      <c r="BA105" s="422">
        <v>1</v>
      </c>
      <c r="BB105" s="528" t="s">
        <v>2048</v>
      </c>
      <c r="BC105" s="438" t="s">
        <v>1409</v>
      </c>
      <c r="BD105" s="439" t="s">
        <v>1981</v>
      </c>
      <c r="BE105" s="431" t="s">
        <v>1372</v>
      </c>
      <c r="BF105" s="322" t="s">
        <v>1373</v>
      </c>
      <c r="BG105" s="322" t="s">
        <v>1374</v>
      </c>
      <c r="BH105" s="515" t="s">
        <v>1289</v>
      </c>
      <c r="BI105" s="335" t="s">
        <v>1290</v>
      </c>
      <c r="BJ105" s="335" t="s">
        <v>1291</v>
      </c>
      <c r="BK105" s="336" t="s">
        <v>1292</v>
      </c>
      <c r="BL105" s="336" t="s">
        <v>1293</v>
      </c>
      <c r="BM105" s="337" t="s">
        <v>1294</v>
      </c>
      <c r="BN105" s="338"/>
    </row>
    <row r="106" spans="1:66" s="339" customFormat="1" ht="87" customHeight="1" x14ac:dyDescent="0.2">
      <c r="A106" s="41"/>
      <c r="B106" s="320" t="s">
        <v>179</v>
      </c>
      <c r="C106" s="41" t="s">
        <v>1275</v>
      </c>
      <c r="D106" s="515" t="s">
        <v>1375</v>
      </c>
      <c r="E106" s="41"/>
      <c r="F106" s="41" t="s">
        <v>1277</v>
      </c>
      <c r="G106" s="41" t="s">
        <v>1278</v>
      </c>
      <c r="H106" s="321">
        <v>44013</v>
      </c>
      <c r="I106" s="321">
        <v>44196</v>
      </c>
      <c r="J106" s="322" t="s">
        <v>1376</v>
      </c>
      <c r="K106" s="322" t="s">
        <v>1377</v>
      </c>
      <c r="L106" s="41" t="s">
        <v>548</v>
      </c>
      <c r="M106" s="323" t="s">
        <v>29</v>
      </c>
      <c r="N106" s="340">
        <v>1</v>
      </c>
      <c r="O106" s="324">
        <v>4300800</v>
      </c>
      <c r="P106" s="340"/>
      <c r="Q106" s="324"/>
      <c r="R106" s="340"/>
      <c r="S106" s="324"/>
      <c r="T106" s="340"/>
      <c r="U106" s="324"/>
      <c r="V106" s="340"/>
      <c r="W106" s="324"/>
      <c r="X106" s="342">
        <v>1</v>
      </c>
      <c r="Y106" s="325">
        <f t="shared" si="26"/>
        <v>4300800</v>
      </c>
      <c r="Z106" s="324"/>
      <c r="AA106" s="326">
        <f t="shared" si="27"/>
        <v>0</v>
      </c>
      <c r="AB106" s="322"/>
      <c r="AC106" s="327"/>
      <c r="AD106" s="322"/>
      <c r="AE106" s="322"/>
      <c r="AF106" s="328"/>
      <c r="AG106" s="326" t="str">
        <f>IF(Q106=0," ",AF106/Q106)</f>
        <v xml:space="preserve"> </v>
      </c>
      <c r="AH106" s="41"/>
      <c r="AI106" s="327" t="str">
        <f t="shared" si="23"/>
        <v xml:space="preserve"> </v>
      </c>
      <c r="AJ106" s="334" t="s">
        <v>1378</v>
      </c>
      <c r="AK106" s="334" t="s">
        <v>1366</v>
      </c>
      <c r="AL106" s="334">
        <v>4300800</v>
      </c>
      <c r="AM106" s="334">
        <v>1</v>
      </c>
      <c r="AN106" s="334">
        <v>1</v>
      </c>
      <c r="AO106" s="334">
        <v>1</v>
      </c>
      <c r="AP106" s="334" t="s">
        <v>1367</v>
      </c>
      <c r="AQ106" s="334" t="s">
        <v>1368</v>
      </c>
      <c r="AR106" s="331" t="s">
        <v>1369</v>
      </c>
      <c r="AS106" s="364">
        <v>1</v>
      </c>
      <c r="AT106" s="365">
        <v>1</v>
      </c>
      <c r="AU106" s="364">
        <v>1</v>
      </c>
      <c r="AV106" s="365" t="s">
        <v>1379</v>
      </c>
      <c r="AW106" s="366" t="s">
        <v>1371</v>
      </c>
      <c r="AX106" s="531" t="s">
        <v>1369</v>
      </c>
      <c r="AY106" s="436">
        <v>1</v>
      </c>
      <c r="AZ106" s="437">
        <v>1</v>
      </c>
      <c r="BA106" s="422">
        <v>1</v>
      </c>
      <c r="BB106" s="529" t="s">
        <v>2050</v>
      </c>
      <c r="BC106" s="440" t="s">
        <v>1409</v>
      </c>
      <c r="BD106" s="439" t="s">
        <v>1982</v>
      </c>
      <c r="BE106" s="427" t="s">
        <v>1380</v>
      </c>
      <c r="BF106" s="322" t="s">
        <v>1381</v>
      </c>
      <c r="BG106" s="322" t="s">
        <v>1374</v>
      </c>
      <c r="BH106" s="41" t="s">
        <v>1289</v>
      </c>
      <c r="BI106" s="335" t="s">
        <v>1290</v>
      </c>
      <c r="BJ106" s="335" t="s">
        <v>1291</v>
      </c>
      <c r="BK106" s="336" t="s">
        <v>1292</v>
      </c>
      <c r="BL106" s="336" t="s">
        <v>1293</v>
      </c>
      <c r="BM106" s="337" t="s">
        <v>1294</v>
      </c>
      <c r="BN106" s="338"/>
    </row>
    <row r="107" spans="1:66" s="498" customFormat="1" ht="236.25" customHeight="1" x14ac:dyDescent="0.2">
      <c r="A107" s="515"/>
      <c r="B107" s="532" t="s">
        <v>179</v>
      </c>
      <c r="C107" s="515" t="s">
        <v>1275</v>
      </c>
      <c r="D107" s="515" t="s">
        <v>1382</v>
      </c>
      <c r="E107" s="515"/>
      <c r="F107" s="515" t="s">
        <v>1277</v>
      </c>
      <c r="G107" s="515" t="s">
        <v>1278</v>
      </c>
      <c r="H107" s="533">
        <v>44197</v>
      </c>
      <c r="I107" s="533">
        <v>45413</v>
      </c>
      <c r="J107" s="515" t="s">
        <v>1383</v>
      </c>
      <c r="K107" s="515" t="s">
        <v>1384</v>
      </c>
      <c r="L107" s="515" t="s">
        <v>548</v>
      </c>
      <c r="M107" s="534" t="s">
        <v>27</v>
      </c>
      <c r="N107" s="534"/>
      <c r="O107" s="153"/>
      <c r="P107" s="535">
        <v>13</v>
      </c>
      <c r="Q107" s="153">
        <v>24062500</v>
      </c>
      <c r="R107" s="535">
        <v>13</v>
      </c>
      <c r="S107" s="153">
        <v>24640000</v>
      </c>
      <c r="T107" s="535">
        <v>12</v>
      </c>
      <c r="U107" s="153">
        <v>25231360</v>
      </c>
      <c r="V107" s="535">
        <v>12</v>
      </c>
      <c r="W107" s="153">
        <v>12918456</v>
      </c>
      <c r="X107" s="536">
        <v>50</v>
      </c>
      <c r="Y107" s="147">
        <f t="shared" si="26"/>
        <v>86852316</v>
      </c>
      <c r="Z107" s="153"/>
      <c r="AA107" s="136" t="str">
        <f t="shared" si="27"/>
        <v xml:space="preserve"> </v>
      </c>
      <c r="AB107" s="537"/>
      <c r="AC107" s="93"/>
      <c r="AD107" s="537"/>
      <c r="AE107" s="537"/>
      <c r="AF107" s="538">
        <v>0</v>
      </c>
      <c r="AG107" s="539">
        <v>0</v>
      </c>
      <c r="AH107" s="540">
        <v>0</v>
      </c>
      <c r="AI107" s="93">
        <f t="shared" si="23"/>
        <v>0</v>
      </c>
      <c r="AJ107" s="539" t="s">
        <v>1385</v>
      </c>
      <c r="AK107" s="539"/>
      <c r="AL107" s="539">
        <v>0</v>
      </c>
      <c r="AM107" s="539">
        <f>IF(Q107=0," ",AL107/Q107)</f>
        <v>0</v>
      </c>
      <c r="AN107" s="539">
        <v>0</v>
      </c>
      <c r="AO107" s="539">
        <f>IF(P107=0," ",AN107/P107)</f>
        <v>0</v>
      </c>
      <c r="AP107" s="539" t="s">
        <v>1386</v>
      </c>
      <c r="AQ107" s="539" t="s">
        <v>1387</v>
      </c>
      <c r="AR107" s="541" t="s">
        <v>1388</v>
      </c>
      <c r="AS107" s="542">
        <v>0.56000000000000005</v>
      </c>
      <c r="AT107" s="543" t="s">
        <v>944</v>
      </c>
      <c r="AU107" s="543" t="s">
        <v>944</v>
      </c>
      <c r="AV107" s="507" t="s">
        <v>1389</v>
      </c>
      <c r="AW107" s="507" t="s">
        <v>1390</v>
      </c>
      <c r="AX107" s="531" t="s">
        <v>1983</v>
      </c>
      <c r="AY107" s="544">
        <v>0.56999999999999995</v>
      </c>
      <c r="AZ107" s="545" t="s">
        <v>944</v>
      </c>
      <c r="BA107" s="523">
        <f t="shared" si="29"/>
        <v>0</v>
      </c>
      <c r="BB107" s="546" t="s">
        <v>1984</v>
      </c>
      <c r="BC107" s="547" t="s">
        <v>1985</v>
      </c>
      <c r="BD107" s="548" t="s">
        <v>1986</v>
      </c>
      <c r="BE107" s="549" t="s">
        <v>1380</v>
      </c>
      <c r="BF107" s="537" t="s">
        <v>1381</v>
      </c>
      <c r="BG107" s="537" t="s">
        <v>1374</v>
      </c>
      <c r="BH107" s="515" t="s">
        <v>1289</v>
      </c>
      <c r="BI107" s="550" t="s">
        <v>1290</v>
      </c>
      <c r="BJ107" s="550" t="s">
        <v>1291</v>
      </c>
      <c r="BK107" s="551" t="s">
        <v>1292</v>
      </c>
      <c r="BL107" s="551" t="s">
        <v>1293</v>
      </c>
      <c r="BM107" s="552" t="s">
        <v>1294</v>
      </c>
      <c r="BN107" s="497"/>
    </row>
    <row r="108" spans="1:66" s="498" customFormat="1" ht="46.9" customHeight="1" x14ac:dyDescent="0.2">
      <c r="A108" s="515"/>
      <c r="B108" s="532" t="s">
        <v>179</v>
      </c>
      <c r="C108" s="515" t="s">
        <v>1275</v>
      </c>
      <c r="D108" s="515" t="s">
        <v>1391</v>
      </c>
      <c r="E108" s="515"/>
      <c r="F108" s="515" t="s">
        <v>1277</v>
      </c>
      <c r="G108" s="515" t="s">
        <v>1278</v>
      </c>
      <c r="H108" s="533">
        <v>44197</v>
      </c>
      <c r="I108" s="533">
        <v>45413</v>
      </c>
      <c r="J108" s="515" t="s">
        <v>1392</v>
      </c>
      <c r="K108" s="537" t="s">
        <v>1393</v>
      </c>
      <c r="L108" s="515" t="s">
        <v>548</v>
      </c>
      <c r="M108" s="534" t="s">
        <v>27</v>
      </c>
      <c r="N108" s="534"/>
      <c r="O108" s="153"/>
      <c r="P108" s="536">
        <v>75</v>
      </c>
      <c r="Q108" s="153">
        <v>24062500</v>
      </c>
      <c r="R108" s="536">
        <v>75</v>
      </c>
      <c r="S108" s="153">
        <v>24640000</v>
      </c>
      <c r="T108" s="536">
        <v>75</v>
      </c>
      <c r="U108" s="153">
        <v>25231360</v>
      </c>
      <c r="V108" s="536">
        <v>75</v>
      </c>
      <c r="W108" s="153">
        <v>12918456</v>
      </c>
      <c r="X108" s="536">
        <v>300</v>
      </c>
      <c r="Y108" s="147">
        <f t="shared" si="26"/>
        <v>86852316</v>
      </c>
      <c r="Z108" s="153"/>
      <c r="AA108" s="136" t="str">
        <f t="shared" si="27"/>
        <v xml:space="preserve"> </v>
      </c>
      <c r="AB108" s="537"/>
      <c r="AC108" s="93"/>
      <c r="AD108" s="537"/>
      <c r="AE108" s="537"/>
      <c r="AF108" s="554">
        <v>0</v>
      </c>
      <c r="AG108" s="540">
        <v>0</v>
      </c>
      <c r="AH108" s="539">
        <v>0</v>
      </c>
      <c r="AI108" s="540">
        <v>0</v>
      </c>
      <c r="AJ108" s="539" t="s">
        <v>1394</v>
      </c>
      <c r="AK108" s="539"/>
      <c r="AL108" s="539">
        <v>0</v>
      </c>
      <c r="AM108" s="539">
        <f>IF(Q108=0," ",AL108/Q108)</f>
        <v>0</v>
      </c>
      <c r="AN108" s="539">
        <v>0</v>
      </c>
      <c r="AO108" s="539">
        <f>IF(P108=0," ",AN108/P108)</f>
        <v>0</v>
      </c>
      <c r="AP108" s="539" t="s">
        <v>1395</v>
      </c>
      <c r="AQ108" s="539" t="s">
        <v>1396</v>
      </c>
      <c r="AR108" s="505" t="s">
        <v>1397</v>
      </c>
      <c r="AS108" s="542">
        <v>0.28999999999999998</v>
      </c>
      <c r="AT108" s="543" t="s">
        <v>944</v>
      </c>
      <c r="AU108" s="543" t="s">
        <v>944</v>
      </c>
      <c r="AV108" s="507" t="s">
        <v>1398</v>
      </c>
      <c r="AW108" s="507" t="s">
        <v>1399</v>
      </c>
      <c r="AX108" s="531" t="s">
        <v>1987</v>
      </c>
      <c r="AY108" s="544">
        <v>0.4</v>
      </c>
      <c r="AZ108" s="548">
        <v>16</v>
      </c>
      <c r="BA108" s="523">
        <f t="shared" si="29"/>
        <v>0.21333333333333335</v>
      </c>
      <c r="BB108" s="555" t="s">
        <v>1988</v>
      </c>
      <c r="BC108" s="548" t="s">
        <v>1989</v>
      </c>
      <c r="BD108" s="548" t="s">
        <v>1990</v>
      </c>
      <c r="BE108" s="549" t="s">
        <v>1380</v>
      </c>
      <c r="BF108" s="537" t="s">
        <v>1381</v>
      </c>
      <c r="BG108" s="537" t="s">
        <v>1374</v>
      </c>
      <c r="BH108" s="515" t="s">
        <v>1289</v>
      </c>
      <c r="BI108" s="550" t="s">
        <v>1290</v>
      </c>
      <c r="BJ108" s="550" t="s">
        <v>1291</v>
      </c>
      <c r="BK108" s="551" t="s">
        <v>1292</v>
      </c>
      <c r="BL108" s="551" t="s">
        <v>1293</v>
      </c>
      <c r="BM108" s="552" t="s">
        <v>1294</v>
      </c>
      <c r="BN108" s="497"/>
    </row>
    <row r="109" spans="1:66" s="498" customFormat="1" ht="409.5" x14ac:dyDescent="0.2">
      <c r="A109" s="515"/>
      <c r="B109" s="532" t="s">
        <v>179</v>
      </c>
      <c r="C109" s="515" t="s">
        <v>1275</v>
      </c>
      <c r="D109" s="515" t="s">
        <v>1400</v>
      </c>
      <c r="E109" s="515"/>
      <c r="F109" s="515" t="s">
        <v>1277</v>
      </c>
      <c r="G109" s="515" t="s">
        <v>1278</v>
      </c>
      <c r="H109" s="533">
        <v>44197</v>
      </c>
      <c r="I109" s="533">
        <v>45657</v>
      </c>
      <c r="J109" s="515" t="s">
        <v>1401</v>
      </c>
      <c r="K109" s="537" t="s">
        <v>1402</v>
      </c>
      <c r="L109" s="515" t="s">
        <v>548</v>
      </c>
      <c r="M109" s="534" t="s">
        <v>27</v>
      </c>
      <c r="N109" s="534"/>
      <c r="O109" s="153"/>
      <c r="P109" s="637">
        <v>1</v>
      </c>
      <c r="Q109" s="153">
        <v>55000000</v>
      </c>
      <c r="R109" s="637">
        <v>1</v>
      </c>
      <c r="S109" s="153">
        <v>55000000</v>
      </c>
      <c r="T109" s="637">
        <v>1</v>
      </c>
      <c r="U109" s="153">
        <v>55000000</v>
      </c>
      <c r="V109" s="637">
        <v>1</v>
      </c>
      <c r="W109" s="153">
        <v>55000000</v>
      </c>
      <c r="X109" s="637">
        <v>1</v>
      </c>
      <c r="Y109" s="147">
        <f t="shared" si="26"/>
        <v>220000000</v>
      </c>
      <c r="Z109" s="153"/>
      <c r="AA109" s="136" t="str">
        <f t="shared" si="27"/>
        <v xml:space="preserve"> </v>
      </c>
      <c r="AB109" s="537"/>
      <c r="AC109" s="93"/>
      <c r="AD109" s="537"/>
      <c r="AE109" s="537"/>
      <c r="AF109" s="554">
        <v>0</v>
      </c>
      <c r="AG109" s="540">
        <v>0</v>
      </c>
      <c r="AH109" s="539">
        <v>0</v>
      </c>
      <c r="AI109" s="540">
        <v>0</v>
      </c>
      <c r="AJ109" s="539" t="s">
        <v>1403</v>
      </c>
      <c r="AK109" s="539" t="s">
        <v>1404</v>
      </c>
      <c r="AL109" s="539">
        <v>6129032</v>
      </c>
      <c r="AM109" s="539">
        <f>IF(Q109=0," ",AL109/Q109)</f>
        <v>0.11143694545454545</v>
      </c>
      <c r="AN109" s="539">
        <v>1</v>
      </c>
      <c r="AO109" s="539">
        <f>IF(P109=0," ",AN109/P109)</f>
        <v>1</v>
      </c>
      <c r="AP109" s="539" t="s">
        <v>1405</v>
      </c>
      <c r="AQ109" s="539" t="s">
        <v>1406</v>
      </c>
      <c r="AR109" s="639" t="s">
        <v>1407</v>
      </c>
      <c r="AS109" s="640">
        <v>0.38</v>
      </c>
      <c r="AT109" s="507">
        <v>1</v>
      </c>
      <c r="AU109" s="508">
        <v>1</v>
      </c>
      <c r="AV109" s="507" t="s">
        <v>1408</v>
      </c>
      <c r="AW109" s="641" t="s">
        <v>1409</v>
      </c>
      <c r="AX109" s="531" t="s">
        <v>2051</v>
      </c>
      <c r="AY109" s="544">
        <v>0.65</v>
      </c>
      <c r="AZ109" s="548">
        <v>1</v>
      </c>
      <c r="BA109" s="523">
        <f t="shared" si="29"/>
        <v>1</v>
      </c>
      <c r="BB109" s="642" t="s">
        <v>1991</v>
      </c>
      <c r="BC109" s="548" t="s">
        <v>1409</v>
      </c>
      <c r="BD109" s="548" t="s">
        <v>1992</v>
      </c>
      <c r="BE109" s="549" t="s">
        <v>1380</v>
      </c>
      <c r="BF109" s="537" t="s">
        <v>1381</v>
      </c>
      <c r="BG109" s="537" t="s">
        <v>1374</v>
      </c>
      <c r="BH109" s="515" t="s">
        <v>1289</v>
      </c>
      <c r="BI109" s="550" t="s">
        <v>1290</v>
      </c>
      <c r="BJ109" s="550" t="s">
        <v>1291</v>
      </c>
      <c r="BK109" s="551" t="s">
        <v>1292</v>
      </c>
      <c r="BL109" s="551" t="s">
        <v>1293</v>
      </c>
      <c r="BM109" s="552" t="s">
        <v>1294</v>
      </c>
      <c r="BN109" s="497"/>
    </row>
    <row r="110" spans="1:66" s="339" customFormat="1" ht="140.25" customHeight="1" x14ac:dyDescent="0.2">
      <c r="A110" s="41"/>
      <c r="B110" s="320" t="s">
        <v>932</v>
      </c>
      <c r="C110" s="41" t="s">
        <v>994</v>
      </c>
      <c r="D110" s="515" t="s">
        <v>1410</v>
      </c>
      <c r="E110" s="41"/>
      <c r="F110" s="41" t="s">
        <v>1277</v>
      </c>
      <c r="G110" s="41" t="s">
        <v>1278</v>
      </c>
      <c r="H110" s="321">
        <v>44197</v>
      </c>
      <c r="I110" s="321">
        <v>45473</v>
      </c>
      <c r="J110" s="322" t="s">
        <v>1411</v>
      </c>
      <c r="K110" s="322" t="s">
        <v>1412</v>
      </c>
      <c r="L110" s="41" t="s">
        <v>548</v>
      </c>
      <c r="M110" s="323" t="s">
        <v>27</v>
      </c>
      <c r="N110" s="323"/>
      <c r="O110" s="324"/>
      <c r="P110" s="340">
        <v>1</v>
      </c>
      <c r="Q110" s="324">
        <v>15000000</v>
      </c>
      <c r="R110" s="340">
        <v>1</v>
      </c>
      <c r="S110" s="324">
        <v>15450000</v>
      </c>
      <c r="T110" s="340">
        <v>1</v>
      </c>
      <c r="U110" s="324">
        <v>15913500</v>
      </c>
      <c r="V110" s="340">
        <v>1</v>
      </c>
      <c r="W110" s="324">
        <v>16390905</v>
      </c>
      <c r="X110" s="340">
        <v>4</v>
      </c>
      <c r="Y110" s="325">
        <f t="shared" si="26"/>
        <v>62754405</v>
      </c>
      <c r="Z110" s="324"/>
      <c r="AA110" s="326" t="str">
        <f t="shared" si="27"/>
        <v xml:space="preserve"> </v>
      </c>
      <c r="AB110" s="322"/>
      <c r="AC110" s="327"/>
      <c r="AD110" s="322"/>
      <c r="AE110" s="322"/>
      <c r="AF110" s="328"/>
      <c r="AG110" s="326">
        <f t="shared" ref="AG110:AG117" si="30">IF(Q110=0," ",AF110/Q110)</f>
        <v>0</v>
      </c>
      <c r="AH110" s="41"/>
      <c r="AI110" s="327">
        <f t="shared" ref="AI110:AI117" si="31">IF(P110=0," ",AH110/P110)</f>
        <v>0</v>
      </c>
      <c r="AJ110" s="41" t="s">
        <v>1413</v>
      </c>
      <c r="AK110" s="41" t="s">
        <v>1060</v>
      </c>
      <c r="AL110" s="354"/>
      <c r="AM110" s="355">
        <f t="shared" si="24"/>
        <v>0</v>
      </c>
      <c r="AN110" s="41"/>
      <c r="AO110" s="327">
        <f t="shared" si="25"/>
        <v>0</v>
      </c>
      <c r="AP110" s="368" t="s">
        <v>1414</v>
      </c>
      <c r="AQ110" s="363" t="s">
        <v>1060</v>
      </c>
      <c r="AR110" s="40">
        <v>15000000</v>
      </c>
      <c r="AS110" s="357">
        <f t="shared" ref="AS110:AS117" si="32">IF(Q110=0," ",AR110/Q110)</f>
        <v>1</v>
      </c>
      <c r="AT110" s="41">
        <v>1</v>
      </c>
      <c r="AU110" s="358">
        <f t="shared" ref="AU110:AU117" si="33">IF(P110=0," ",AT110/P110)</f>
        <v>1</v>
      </c>
      <c r="AV110" s="41" t="s">
        <v>1415</v>
      </c>
      <c r="AW110" s="41" t="s">
        <v>1416</v>
      </c>
      <c r="AX110" s="40">
        <v>15000000</v>
      </c>
      <c r="AY110" s="357">
        <f t="shared" ref="AY110" si="34">IF(W110=0," ",AX110/W110)</f>
        <v>0.91514165935315961</v>
      </c>
      <c r="AZ110" s="41">
        <v>1</v>
      </c>
      <c r="BA110" s="358">
        <f t="shared" ref="BA110" si="35">IF(V110=0," ",AZ110/V110)</f>
        <v>1</v>
      </c>
      <c r="BB110" s="41" t="s">
        <v>1415</v>
      </c>
      <c r="BC110" s="41" t="s">
        <v>1416</v>
      </c>
      <c r="BD110" s="36"/>
      <c r="BE110" s="422">
        <f t="shared" ref="BE110" si="36">BD110/T110</f>
        <v>0</v>
      </c>
      <c r="BF110" s="527" t="s">
        <v>1993</v>
      </c>
      <c r="BG110" s="37"/>
      <c r="BH110" s="427"/>
      <c r="BI110" s="427" t="s">
        <v>1359</v>
      </c>
      <c r="BJ110" s="335" t="s">
        <v>1291</v>
      </c>
      <c r="BK110" s="336" t="s">
        <v>1292</v>
      </c>
      <c r="BL110" s="336" t="s">
        <v>1293</v>
      </c>
      <c r="BM110" s="337" t="s">
        <v>1294</v>
      </c>
      <c r="BN110" s="338"/>
    </row>
    <row r="111" spans="1:66" s="498" customFormat="1" ht="189.75" customHeight="1" x14ac:dyDescent="0.2">
      <c r="A111" s="515"/>
      <c r="B111" s="532" t="s">
        <v>932</v>
      </c>
      <c r="C111" s="515" t="s">
        <v>994</v>
      </c>
      <c r="D111" s="515" t="s">
        <v>1417</v>
      </c>
      <c r="E111" s="515"/>
      <c r="F111" s="515" t="s">
        <v>1277</v>
      </c>
      <c r="G111" s="515" t="s">
        <v>1278</v>
      </c>
      <c r="H111" s="533">
        <v>44197</v>
      </c>
      <c r="I111" s="533">
        <v>45473</v>
      </c>
      <c r="J111" s="537" t="s">
        <v>1418</v>
      </c>
      <c r="K111" s="537" t="s">
        <v>1419</v>
      </c>
      <c r="L111" s="515" t="s">
        <v>548</v>
      </c>
      <c r="M111" s="534" t="s">
        <v>27</v>
      </c>
      <c r="N111" s="534"/>
      <c r="O111" s="153"/>
      <c r="P111" s="536">
        <v>1</v>
      </c>
      <c r="Q111" s="153">
        <v>14888745</v>
      </c>
      <c r="R111" s="536">
        <v>1</v>
      </c>
      <c r="S111" s="153">
        <v>15335407</v>
      </c>
      <c r="T111" s="536">
        <v>1</v>
      </c>
      <c r="U111" s="153">
        <v>15795469</v>
      </c>
      <c r="V111" s="536">
        <v>1</v>
      </c>
      <c r="W111" s="153">
        <v>16269333</v>
      </c>
      <c r="X111" s="536">
        <v>1</v>
      </c>
      <c r="Y111" s="147">
        <f t="shared" si="26"/>
        <v>62288954</v>
      </c>
      <c r="Z111" s="153"/>
      <c r="AA111" s="136" t="str">
        <f t="shared" si="27"/>
        <v xml:space="preserve"> </v>
      </c>
      <c r="AB111" s="537"/>
      <c r="AC111" s="93"/>
      <c r="AD111" s="537"/>
      <c r="AE111" s="537"/>
      <c r="AF111" s="145"/>
      <c r="AG111" s="136">
        <f t="shared" si="30"/>
        <v>0</v>
      </c>
      <c r="AH111" s="515"/>
      <c r="AI111" s="93">
        <f t="shared" si="31"/>
        <v>0</v>
      </c>
      <c r="AJ111" s="515" t="s">
        <v>1420</v>
      </c>
      <c r="AK111" s="515" t="s">
        <v>1060</v>
      </c>
      <c r="AL111" s="260"/>
      <c r="AM111" s="91">
        <f t="shared" si="24"/>
        <v>0</v>
      </c>
      <c r="AN111" s="515"/>
      <c r="AO111" s="93">
        <f t="shared" si="25"/>
        <v>0</v>
      </c>
      <c r="AP111" s="505" t="s">
        <v>1421</v>
      </c>
      <c r="AQ111" s="492" t="s">
        <v>1060</v>
      </c>
      <c r="AR111" s="514"/>
      <c r="AS111" s="556">
        <f t="shared" si="32"/>
        <v>0</v>
      </c>
      <c r="AT111" s="515"/>
      <c r="AU111" s="557">
        <f t="shared" si="33"/>
        <v>0</v>
      </c>
      <c r="AV111" s="515" t="s">
        <v>1422</v>
      </c>
      <c r="AW111" s="515" t="s">
        <v>1416</v>
      </c>
      <c r="AX111" s="558">
        <v>14888745</v>
      </c>
      <c r="AY111" s="434">
        <f t="shared" ref="AY111" si="37">IF(Q111=0," ",AX111/Q111)</f>
        <v>1</v>
      </c>
      <c r="AZ111" s="553">
        <v>1</v>
      </c>
      <c r="BA111" s="523">
        <f t="shared" ref="BA111:BA116" si="38">AZ111/P111</f>
        <v>1</v>
      </c>
      <c r="BB111" s="444" t="s">
        <v>1994</v>
      </c>
      <c r="BC111" s="513" t="s">
        <v>1995</v>
      </c>
      <c r="BD111" s="549"/>
      <c r="BE111" s="549" t="s">
        <v>1359</v>
      </c>
      <c r="BF111" s="537" t="s">
        <v>1360</v>
      </c>
      <c r="BG111" s="537" t="s">
        <v>1361</v>
      </c>
      <c r="BH111" s="515" t="s">
        <v>1289</v>
      </c>
      <c r="BI111" s="550" t="s">
        <v>1290</v>
      </c>
      <c r="BJ111" s="550" t="s">
        <v>1291</v>
      </c>
      <c r="BK111" s="551" t="s">
        <v>1292</v>
      </c>
      <c r="BL111" s="551" t="s">
        <v>1293</v>
      </c>
      <c r="BM111" s="552" t="s">
        <v>1294</v>
      </c>
      <c r="BN111" s="497"/>
    </row>
    <row r="112" spans="1:66" s="498" customFormat="1" ht="144.75" customHeight="1" x14ac:dyDescent="0.2">
      <c r="A112" s="515"/>
      <c r="B112" s="532" t="s">
        <v>1423</v>
      </c>
      <c r="C112" s="515" t="s">
        <v>1424</v>
      </c>
      <c r="D112" s="515" t="s">
        <v>1425</v>
      </c>
      <c r="E112" s="515"/>
      <c r="F112" s="515" t="s">
        <v>1277</v>
      </c>
      <c r="G112" s="515" t="s">
        <v>1278</v>
      </c>
      <c r="H112" s="533">
        <v>44256</v>
      </c>
      <c r="I112" s="533">
        <v>45291</v>
      </c>
      <c r="J112" s="537" t="s">
        <v>1426</v>
      </c>
      <c r="K112" s="537" t="s">
        <v>1427</v>
      </c>
      <c r="L112" s="515" t="s">
        <v>548</v>
      </c>
      <c r="M112" s="534" t="s">
        <v>29</v>
      </c>
      <c r="N112" s="534"/>
      <c r="O112" s="153"/>
      <c r="P112" s="536">
        <v>7</v>
      </c>
      <c r="Q112" s="153">
        <v>7151900</v>
      </c>
      <c r="R112" s="536">
        <v>7</v>
      </c>
      <c r="S112" s="153">
        <v>2151900</v>
      </c>
      <c r="T112" s="536">
        <v>6</v>
      </c>
      <c r="U112" s="153">
        <v>2151900</v>
      </c>
      <c r="V112" s="536"/>
      <c r="W112" s="153"/>
      <c r="X112" s="536">
        <v>20</v>
      </c>
      <c r="Y112" s="147">
        <f t="shared" si="26"/>
        <v>11455700</v>
      </c>
      <c r="Z112" s="153"/>
      <c r="AA112" s="136" t="str">
        <f t="shared" si="27"/>
        <v xml:space="preserve"> </v>
      </c>
      <c r="AB112" s="537"/>
      <c r="AC112" s="93"/>
      <c r="AD112" s="537"/>
      <c r="AE112" s="537"/>
      <c r="AF112" s="145"/>
      <c r="AG112" s="136">
        <f t="shared" si="30"/>
        <v>0</v>
      </c>
      <c r="AH112" s="515"/>
      <c r="AI112" s="93">
        <f t="shared" si="31"/>
        <v>0</v>
      </c>
      <c r="AJ112" s="515" t="s">
        <v>1428</v>
      </c>
      <c r="AK112" s="515" t="s">
        <v>129</v>
      </c>
      <c r="AL112" s="260"/>
      <c r="AM112" s="91">
        <f t="shared" si="24"/>
        <v>0</v>
      </c>
      <c r="AN112" s="515"/>
      <c r="AO112" s="93">
        <f t="shared" si="25"/>
        <v>0</v>
      </c>
      <c r="AP112" s="561" t="s">
        <v>1429</v>
      </c>
      <c r="AQ112" s="561"/>
      <c r="AR112" s="693">
        <v>15063300</v>
      </c>
      <c r="AS112" s="408">
        <f t="shared" si="32"/>
        <v>2.1061955564255652</v>
      </c>
      <c r="AT112" s="515">
        <v>35</v>
      </c>
      <c r="AU112" s="409">
        <f t="shared" si="33"/>
        <v>5</v>
      </c>
      <c r="AV112" s="515" t="s">
        <v>1430</v>
      </c>
      <c r="AW112" s="516"/>
      <c r="AX112" s="694">
        <v>15063300</v>
      </c>
      <c r="AY112" s="434">
        <v>2.11</v>
      </c>
      <c r="AZ112" s="553">
        <v>35</v>
      </c>
      <c r="BA112" s="523">
        <f t="shared" si="38"/>
        <v>5</v>
      </c>
      <c r="BB112" s="444" t="s">
        <v>1996</v>
      </c>
      <c r="BC112" s="553"/>
      <c r="BD112" s="643" t="s">
        <v>2052</v>
      </c>
      <c r="BE112" s="553" t="s">
        <v>1344</v>
      </c>
      <c r="BF112" s="515" t="s">
        <v>1431</v>
      </c>
      <c r="BG112" s="515" t="s">
        <v>1338</v>
      </c>
      <c r="BH112" s="515" t="s">
        <v>1289</v>
      </c>
      <c r="BI112" s="550" t="s">
        <v>1290</v>
      </c>
      <c r="BJ112" s="550" t="s">
        <v>1291</v>
      </c>
      <c r="BK112" s="551" t="s">
        <v>1292</v>
      </c>
      <c r="BL112" s="551" t="s">
        <v>1293</v>
      </c>
      <c r="BM112" s="551" t="s">
        <v>1294</v>
      </c>
    </row>
    <row r="113" spans="1:66" s="498" customFormat="1" ht="119.25" customHeight="1" x14ac:dyDescent="0.2">
      <c r="A113" s="515"/>
      <c r="B113" s="532" t="s">
        <v>179</v>
      </c>
      <c r="C113" s="515" t="s">
        <v>535</v>
      </c>
      <c r="D113" s="515" t="s">
        <v>1432</v>
      </c>
      <c r="E113" s="515"/>
      <c r="F113" s="515" t="s">
        <v>1277</v>
      </c>
      <c r="G113" s="515" t="s">
        <v>1278</v>
      </c>
      <c r="H113" s="533">
        <v>44211</v>
      </c>
      <c r="I113" s="533">
        <v>44561</v>
      </c>
      <c r="J113" s="537" t="s">
        <v>1433</v>
      </c>
      <c r="K113" s="537" t="s">
        <v>1434</v>
      </c>
      <c r="L113" s="515" t="s">
        <v>548</v>
      </c>
      <c r="M113" s="534" t="s">
        <v>29</v>
      </c>
      <c r="N113" s="534"/>
      <c r="O113" s="153"/>
      <c r="P113" s="536">
        <v>1</v>
      </c>
      <c r="Q113" s="153">
        <v>13816000</v>
      </c>
      <c r="R113" s="536"/>
      <c r="S113" s="153"/>
      <c r="T113" s="536"/>
      <c r="U113" s="153"/>
      <c r="V113" s="695"/>
      <c r="W113" s="153"/>
      <c r="X113" s="536">
        <v>1</v>
      </c>
      <c r="Y113" s="147">
        <f t="shared" si="26"/>
        <v>13816000</v>
      </c>
      <c r="Z113" s="153"/>
      <c r="AA113" s="136" t="str">
        <f t="shared" si="27"/>
        <v xml:space="preserve"> </v>
      </c>
      <c r="AB113" s="537"/>
      <c r="AC113" s="93"/>
      <c r="AD113" s="537"/>
      <c r="AE113" s="537"/>
      <c r="AF113" s="145">
        <v>5635850</v>
      </c>
      <c r="AG113" s="136">
        <f t="shared" si="30"/>
        <v>0.40792197452229301</v>
      </c>
      <c r="AH113" s="515"/>
      <c r="AI113" s="93">
        <f t="shared" si="31"/>
        <v>0</v>
      </c>
      <c r="AJ113" s="505" t="s">
        <v>1435</v>
      </c>
      <c r="AK113" s="515"/>
      <c r="AL113" s="696">
        <v>5635850</v>
      </c>
      <c r="AM113" s="697">
        <v>0.25</v>
      </c>
      <c r="AN113" s="561"/>
      <c r="AO113" s="698">
        <v>0</v>
      </c>
      <c r="AP113" s="505" t="s">
        <v>1436</v>
      </c>
      <c r="AQ113" s="492" t="s">
        <v>1060</v>
      </c>
      <c r="AR113" s="514">
        <v>5635850</v>
      </c>
      <c r="AS113" s="408">
        <f t="shared" si="32"/>
        <v>0.40792197452229301</v>
      </c>
      <c r="AT113" s="515">
        <v>1</v>
      </c>
      <c r="AU113" s="409">
        <f t="shared" si="33"/>
        <v>1</v>
      </c>
      <c r="AV113" s="539" t="s">
        <v>1437</v>
      </c>
      <c r="AW113" s="516"/>
      <c r="AX113" s="433">
        <v>5635850</v>
      </c>
      <c r="AY113" s="434">
        <f t="shared" ref="AY113:AY114" si="39">IF(Q113=0," ",AX113/Q113)</f>
        <v>0.40792197452229301</v>
      </c>
      <c r="AZ113" s="553">
        <v>1</v>
      </c>
      <c r="BA113" s="523">
        <f t="shared" si="38"/>
        <v>1</v>
      </c>
      <c r="BB113" s="444" t="s">
        <v>1997</v>
      </c>
      <c r="BC113" s="553"/>
      <c r="BD113" s="549" t="s">
        <v>1998</v>
      </c>
      <c r="BE113" s="553" t="s">
        <v>1438</v>
      </c>
      <c r="BF113" s="537" t="s">
        <v>1439</v>
      </c>
      <c r="BG113" s="515" t="s">
        <v>1440</v>
      </c>
      <c r="BH113" s="515" t="s">
        <v>1289</v>
      </c>
      <c r="BI113" s="550" t="s">
        <v>1290</v>
      </c>
      <c r="BJ113" s="550" t="s">
        <v>1291</v>
      </c>
      <c r="BK113" s="551" t="s">
        <v>1292</v>
      </c>
      <c r="BL113" s="551" t="s">
        <v>1293</v>
      </c>
      <c r="BM113" s="551" t="s">
        <v>1294</v>
      </c>
    </row>
    <row r="114" spans="1:66" s="339" customFormat="1" ht="124.5" customHeight="1" x14ac:dyDescent="0.2">
      <c r="A114" s="41"/>
      <c r="B114" s="320" t="s">
        <v>179</v>
      </c>
      <c r="C114" s="41" t="s">
        <v>535</v>
      </c>
      <c r="D114" s="515" t="s">
        <v>1441</v>
      </c>
      <c r="E114" s="41"/>
      <c r="F114" s="41" t="s">
        <v>1277</v>
      </c>
      <c r="G114" s="41" t="s">
        <v>1278</v>
      </c>
      <c r="H114" s="321">
        <v>44211</v>
      </c>
      <c r="I114" s="321">
        <v>45657</v>
      </c>
      <c r="J114" s="322" t="s">
        <v>1442</v>
      </c>
      <c r="K114" s="334" t="s">
        <v>1443</v>
      </c>
      <c r="L114" s="41" t="s">
        <v>548</v>
      </c>
      <c r="M114" s="323" t="s">
        <v>29</v>
      </c>
      <c r="N114" s="323"/>
      <c r="O114" s="324"/>
      <c r="P114" s="340">
        <v>1</v>
      </c>
      <c r="Q114" s="324">
        <v>55620000</v>
      </c>
      <c r="R114" s="340">
        <v>1</v>
      </c>
      <c r="S114" s="324">
        <v>57288600</v>
      </c>
      <c r="T114" s="340">
        <v>1</v>
      </c>
      <c r="U114" s="324">
        <v>59007258</v>
      </c>
      <c r="V114" s="342">
        <v>1</v>
      </c>
      <c r="W114" s="324">
        <v>60777476</v>
      </c>
      <c r="X114" s="340">
        <v>4</v>
      </c>
      <c r="Y114" s="325">
        <f>O114+Q114+S114+U114+W114</f>
        <v>232693334</v>
      </c>
      <c r="Z114" s="324"/>
      <c r="AA114" s="326" t="str">
        <f t="shared" si="27"/>
        <v xml:space="preserve"> </v>
      </c>
      <c r="AB114" s="322"/>
      <c r="AC114" s="327"/>
      <c r="AD114" s="322"/>
      <c r="AE114" s="322"/>
      <c r="AF114" s="328">
        <v>55620000</v>
      </c>
      <c r="AG114" s="326">
        <f t="shared" si="30"/>
        <v>1</v>
      </c>
      <c r="AH114" s="41">
        <v>1</v>
      </c>
      <c r="AI114" s="327">
        <f t="shared" si="31"/>
        <v>1</v>
      </c>
      <c r="AJ114" s="334" t="s">
        <v>1444</v>
      </c>
      <c r="AK114" s="41"/>
      <c r="AL114" s="354"/>
      <c r="AM114" s="355">
        <f t="shared" si="24"/>
        <v>0</v>
      </c>
      <c r="AN114" s="41"/>
      <c r="AO114" s="327">
        <f t="shared" si="25"/>
        <v>0</v>
      </c>
      <c r="AP114" s="332" t="s">
        <v>1445</v>
      </c>
      <c r="AQ114" s="367"/>
      <c r="AR114" s="40">
        <v>55620000</v>
      </c>
      <c r="AS114" s="369">
        <f t="shared" si="32"/>
        <v>1</v>
      </c>
      <c r="AT114" s="41">
        <v>1</v>
      </c>
      <c r="AU114" s="370">
        <f t="shared" si="33"/>
        <v>1</v>
      </c>
      <c r="AV114" s="334" t="s">
        <v>1446</v>
      </c>
      <c r="AW114" s="334" t="s">
        <v>1447</v>
      </c>
      <c r="AX114" s="530">
        <v>55620000</v>
      </c>
      <c r="AY114" s="434">
        <f t="shared" si="39"/>
        <v>1</v>
      </c>
      <c r="AZ114" s="36">
        <v>1</v>
      </c>
      <c r="BA114" s="422">
        <f t="shared" si="38"/>
        <v>1</v>
      </c>
      <c r="BB114" s="527" t="s">
        <v>1999</v>
      </c>
      <c r="BC114" s="431"/>
      <c r="BD114" s="427"/>
      <c r="BE114" s="431" t="s">
        <v>1438</v>
      </c>
      <c r="BF114" s="322" t="s">
        <v>1439</v>
      </c>
      <c r="BG114" s="41" t="s">
        <v>1440</v>
      </c>
      <c r="BH114" s="41" t="s">
        <v>1289</v>
      </c>
      <c r="BI114" s="335" t="s">
        <v>1290</v>
      </c>
      <c r="BJ114" s="335" t="s">
        <v>1291</v>
      </c>
      <c r="BK114" s="336" t="s">
        <v>1292</v>
      </c>
      <c r="BL114" s="336" t="s">
        <v>1293</v>
      </c>
      <c r="BM114" s="336" t="s">
        <v>1294</v>
      </c>
    </row>
    <row r="115" spans="1:66" s="339" customFormat="1" ht="153.75" customHeight="1" x14ac:dyDescent="0.2">
      <c r="A115" s="41"/>
      <c r="B115" s="320" t="s">
        <v>179</v>
      </c>
      <c r="C115" s="41" t="s">
        <v>1275</v>
      </c>
      <c r="D115" s="441" t="s">
        <v>1448</v>
      </c>
      <c r="E115" s="41"/>
      <c r="F115" s="41" t="s">
        <v>1277</v>
      </c>
      <c r="G115" s="41" t="s">
        <v>1278</v>
      </c>
      <c r="H115" s="321">
        <v>44197</v>
      </c>
      <c r="I115" s="321">
        <v>45354</v>
      </c>
      <c r="J115" s="322" t="s">
        <v>1449</v>
      </c>
      <c r="K115" s="322" t="s">
        <v>1450</v>
      </c>
      <c r="L115" s="41" t="s">
        <v>548</v>
      </c>
      <c r="M115" s="323" t="s">
        <v>1451</v>
      </c>
      <c r="N115" s="323"/>
      <c r="O115" s="324"/>
      <c r="P115" s="340">
        <v>1</v>
      </c>
      <c r="Q115" s="324">
        <v>15500000</v>
      </c>
      <c r="R115" s="340">
        <v>1</v>
      </c>
      <c r="S115" s="324">
        <v>15500000</v>
      </c>
      <c r="T115" s="340">
        <v>2</v>
      </c>
      <c r="U115" s="324">
        <v>15500000</v>
      </c>
      <c r="V115" s="340">
        <v>2</v>
      </c>
      <c r="W115" s="324">
        <v>15500000</v>
      </c>
      <c r="X115" s="340">
        <v>6</v>
      </c>
      <c r="Y115" s="325">
        <f t="shared" si="26"/>
        <v>62000000</v>
      </c>
      <c r="Z115" s="324"/>
      <c r="AA115" s="326" t="str">
        <f t="shared" si="27"/>
        <v xml:space="preserve"> </v>
      </c>
      <c r="AB115" s="322"/>
      <c r="AC115" s="327"/>
      <c r="AD115" s="322"/>
      <c r="AE115" s="322"/>
      <c r="AF115" s="328"/>
      <c r="AG115" s="326">
        <f t="shared" si="30"/>
        <v>0</v>
      </c>
      <c r="AH115" s="41"/>
      <c r="AI115" s="327">
        <f t="shared" si="31"/>
        <v>0</v>
      </c>
      <c r="AJ115" s="353" t="s">
        <v>1322</v>
      </c>
      <c r="AK115" s="41"/>
      <c r="AL115" s="354"/>
      <c r="AM115" s="355">
        <f t="shared" si="24"/>
        <v>0</v>
      </c>
      <c r="AN115" s="41"/>
      <c r="AO115" s="327">
        <f t="shared" si="25"/>
        <v>0</v>
      </c>
      <c r="AP115" s="331" t="s">
        <v>1452</v>
      </c>
      <c r="AQ115" s="331" t="s">
        <v>1453</v>
      </c>
      <c r="AR115" s="40">
        <v>0</v>
      </c>
      <c r="AS115" s="357">
        <f t="shared" si="32"/>
        <v>0</v>
      </c>
      <c r="AT115" s="41">
        <v>0</v>
      </c>
      <c r="AU115" s="358">
        <f t="shared" si="33"/>
        <v>0</v>
      </c>
      <c r="AV115" s="41" t="s">
        <v>1454</v>
      </c>
      <c r="AW115" s="41" t="s">
        <v>1455</v>
      </c>
      <c r="AX115" s="433">
        <v>1300000</v>
      </c>
      <c r="AY115" s="434">
        <v>0</v>
      </c>
      <c r="AZ115" s="36">
        <v>0</v>
      </c>
      <c r="BA115" s="422">
        <f t="shared" si="38"/>
        <v>0</v>
      </c>
      <c r="BB115" s="527" t="s">
        <v>2000</v>
      </c>
      <c r="BC115" s="559" t="s">
        <v>2053</v>
      </c>
      <c r="BD115" s="522" t="s">
        <v>2001</v>
      </c>
      <c r="BE115" s="431" t="s">
        <v>1456</v>
      </c>
      <c r="BF115" s="322" t="s">
        <v>1317</v>
      </c>
      <c r="BG115" s="41" t="s">
        <v>1318</v>
      </c>
      <c r="BH115" s="41" t="s">
        <v>1289</v>
      </c>
      <c r="BI115" s="335" t="s">
        <v>1290</v>
      </c>
      <c r="BJ115" s="335" t="s">
        <v>1291</v>
      </c>
      <c r="BK115" s="336" t="s">
        <v>1292</v>
      </c>
      <c r="BL115" s="336" t="s">
        <v>1293</v>
      </c>
      <c r="BM115" s="336" t="s">
        <v>1294</v>
      </c>
    </row>
    <row r="116" spans="1:66" s="498" customFormat="1" ht="143.25" customHeight="1" x14ac:dyDescent="0.2">
      <c r="A116" s="515"/>
      <c r="B116" s="532" t="s">
        <v>329</v>
      </c>
      <c r="C116" s="515" t="s">
        <v>1457</v>
      </c>
      <c r="D116" s="515" t="s">
        <v>1458</v>
      </c>
      <c r="E116" s="515"/>
      <c r="F116" s="515" t="s">
        <v>1277</v>
      </c>
      <c r="G116" s="515" t="s">
        <v>1278</v>
      </c>
      <c r="H116" s="533">
        <v>44197</v>
      </c>
      <c r="I116" s="533">
        <v>45354</v>
      </c>
      <c r="J116" s="537" t="s">
        <v>1459</v>
      </c>
      <c r="K116" s="537" t="s">
        <v>1460</v>
      </c>
      <c r="L116" s="515" t="s">
        <v>548</v>
      </c>
      <c r="M116" s="534" t="s">
        <v>27</v>
      </c>
      <c r="N116" s="534"/>
      <c r="O116" s="153"/>
      <c r="P116" s="560">
        <v>1</v>
      </c>
      <c r="Q116" s="153">
        <v>5100000</v>
      </c>
      <c r="R116" s="560">
        <v>1</v>
      </c>
      <c r="S116" s="153">
        <v>5253000</v>
      </c>
      <c r="T116" s="560">
        <v>1</v>
      </c>
      <c r="U116" s="153">
        <v>5410590</v>
      </c>
      <c r="V116" s="560">
        <v>1</v>
      </c>
      <c r="W116" s="153">
        <v>5572907</v>
      </c>
      <c r="X116" s="560">
        <v>1</v>
      </c>
      <c r="Y116" s="147">
        <f t="shared" si="26"/>
        <v>21336497</v>
      </c>
      <c r="Z116" s="153"/>
      <c r="AA116" s="136" t="str">
        <f t="shared" si="27"/>
        <v xml:space="preserve"> </v>
      </c>
      <c r="AB116" s="537"/>
      <c r="AC116" s="93"/>
      <c r="AD116" s="537"/>
      <c r="AE116" s="537"/>
      <c r="AF116" s="145"/>
      <c r="AG116" s="136">
        <f t="shared" si="30"/>
        <v>0</v>
      </c>
      <c r="AH116" s="515"/>
      <c r="AI116" s="93">
        <f t="shared" si="31"/>
        <v>0</v>
      </c>
      <c r="AJ116" s="515" t="s">
        <v>1461</v>
      </c>
      <c r="AK116" s="515" t="s">
        <v>1462</v>
      </c>
      <c r="AL116" s="260"/>
      <c r="AM116" s="91">
        <f t="shared" si="24"/>
        <v>0</v>
      </c>
      <c r="AN116" s="515"/>
      <c r="AO116" s="93">
        <f t="shared" si="25"/>
        <v>0</v>
      </c>
      <c r="AP116" s="561" t="s">
        <v>1463</v>
      </c>
      <c r="AQ116" s="561" t="s">
        <v>1464</v>
      </c>
      <c r="AR116" s="514"/>
      <c r="AS116" s="556">
        <f t="shared" si="32"/>
        <v>0</v>
      </c>
      <c r="AT116" s="515"/>
      <c r="AU116" s="557">
        <f t="shared" si="33"/>
        <v>0</v>
      </c>
      <c r="AV116" s="515" t="s">
        <v>1465</v>
      </c>
      <c r="AW116" s="515" t="s">
        <v>1466</v>
      </c>
      <c r="AX116" s="433">
        <v>5000000</v>
      </c>
      <c r="AY116" s="434">
        <v>1</v>
      </c>
      <c r="AZ116" s="553">
        <v>1</v>
      </c>
      <c r="BA116" s="523">
        <f t="shared" si="38"/>
        <v>1</v>
      </c>
      <c r="BB116" s="444" t="s">
        <v>2002</v>
      </c>
      <c r="BC116" s="513" t="s">
        <v>2003</v>
      </c>
      <c r="BD116" s="549"/>
      <c r="BE116" s="549" t="s">
        <v>1359</v>
      </c>
      <c r="BF116" s="537" t="s">
        <v>1360</v>
      </c>
      <c r="BG116" s="537" t="s">
        <v>1361</v>
      </c>
      <c r="BH116" s="515" t="s">
        <v>1289</v>
      </c>
      <c r="BI116" s="550" t="s">
        <v>1290</v>
      </c>
      <c r="BJ116" s="550" t="s">
        <v>1291</v>
      </c>
      <c r="BK116" s="551" t="s">
        <v>1292</v>
      </c>
      <c r="BL116" s="551" t="s">
        <v>1293</v>
      </c>
      <c r="BM116" s="551" t="s">
        <v>1294</v>
      </c>
    </row>
    <row r="117" spans="1:66" s="498" customFormat="1" ht="72" customHeight="1" x14ac:dyDescent="0.2">
      <c r="A117" s="515"/>
      <c r="B117" s="532" t="s">
        <v>98</v>
      </c>
      <c r="C117" s="515" t="s">
        <v>99</v>
      </c>
      <c r="D117" s="515" t="s">
        <v>1467</v>
      </c>
      <c r="E117" s="515"/>
      <c r="F117" s="515" t="s">
        <v>1277</v>
      </c>
      <c r="G117" s="515" t="s">
        <v>1278</v>
      </c>
      <c r="H117" s="533">
        <v>44197</v>
      </c>
      <c r="I117" s="533">
        <v>45473</v>
      </c>
      <c r="J117" s="537" t="s">
        <v>1468</v>
      </c>
      <c r="K117" s="537" t="s">
        <v>1469</v>
      </c>
      <c r="L117" s="515" t="s">
        <v>548</v>
      </c>
      <c r="M117" s="534" t="s">
        <v>27</v>
      </c>
      <c r="N117" s="534"/>
      <c r="O117" s="153"/>
      <c r="P117" s="536">
        <v>6</v>
      </c>
      <c r="Q117" s="153">
        <v>3473375</v>
      </c>
      <c r="R117" s="536">
        <v>6</v>
      </c>
      <c r="S117" s="153">
        <v>3577576</v>
      </c>
      <c r="T117" s="536">
        <v>6</v>
      </c>
      <c r="U117" s="153">
        <v>4500000</v>
      </c>
      <c r="V117" s="536">
        <v>7</v>
      </c>
      <c r="W117" s="153">
        <v>4500000</v>
      </c>
      <c r="X117" s="536">
        <v>25</v>
      </c>
      <c r="Y117" s="147">
        <f t="shared" si="26"/>
        <v>16050951</v>
      </c>
      <c r="Z117" s="153"/>
      <c r="AA117" s="136" t="str">
        <f t="shared" si="27"/>
        <v xml:space="preserve"> </v>
      </c>
      <c r="AB117" s="537"/>
      <c r="AC117" s="93"/>
      <c r="AD117" s="537"/>
      <c r="AE117" s="537"/>
      <c r="AF117" s="145"/>
      <c r="AG117" s="136">
        <f t="shared" si="30"/>
        <v>0</v>
      </c>
      <c r="AH117" s="515"/>
      <c r="AI117" s="93">
        <f t="shared" si="31"/>
        <v>0</v>
      </c>
      <c r="AJ117" s="515" t="s">
        <v>1470</v>
      </c>
      <c r="AK117" s="515" t="s">
        <v>1471</v>
      </c>
      <c r="AL117" s="260"/>
      <c r="AM117" s="91">
        <f t="shared" si="24"/>
        <v>0</v>
      </c>
      <c r="AN117" s="515"/>
      <c r="AO117" s="93">
        <f t="shared" si="25"/>
        <v>0</v>
      </c>
      <c r="AP117" s="561" t="s">
        <v>1472</v>
      </c>
      <c r="AQ117" s="561" t="s">
        <v>1060</v>
      </c>
      <c r="AR117" s="611">
        <v>5344881</v>
      </c>
      <c r="AS117" s="556">
        <f t="shared" si="32"/>
        <v>1.538814841472631</v>
      </c>
      <c r="AT117" s="515">
        <v>25</v>
      </c>
      <c r="AU117" s="557">
        <f t="shared" si="33"/>
        <v>4.166666666666667</v>
      </c>
      <c r="AV117" s="515" t="s">
        <v>1473</v>
      </c>
      <c r="AW117" s="515" t="s">
        <v>1416</v>
      </c>
      <c r="AX117" s="611">
        <v>5344881</v>
      </c>
      <c r="AY117" s="556">
        <f t="shared" ref="AY117" si="40">IF(W117=0," ",AX117/W117)</f>
        <v>1.1877513333333334</v>
      </c>
      <c r="AZ117" s="515">
        <v>25</v>
      </c>
      <c r="BA117" s="557">
        <f t="shared" ref="BA117" si="41">IF(V117=0," ",AZ117/V117)</f>
        <v>3.5714285714285716</v>
      </c>
      <c r="BB117" s="515" t="s">
        <v>1473</v>
      </c>
      <c r="BC117" s="515" t="s">
        <v>1416</v>
      </c>
      <c r="BD117" s="643"/>
      <c r="BE117" s="549" t="s">
        <v>1359</v>
      </c>
      <c r="BF117" s="537" t="s">
        <v>1360</v>
      </c>
      <c r="BG117" s="537" t="s">
        <v>1361</v>
      </c>
      <c r="BH117" s="515" t="s">
        <v>1289</v>
      </c>
      <c r="BI117" s="550" t="s">
        <v>1290</v>
      </c>
      <c r="BJ117" s="550" t="s">
        <v>1291</v>
      </c>
      <c r="BK117" s="551" t="s">
        <v>1292</v>
      </c>
      <c r="BL117" s="551" t="s">
        <v>1293</v>
      </c>
      <c r="BM117" s="551" t="s">
        <v>1294</v>
      </c>
    </row>
    <row r="118" spans="1:66" s="498" customFormat="1" ht="46.9" customHeight="1" x14ac:dyDescent="0.2">
      <c r="A118" s="515"/>
      <c r="B118" s="515" t="s">
        <v>1474</v>
      </c>
      <c r="C118" s="515" t="s">
        <v>1475</v>
      </c>
      <c r="D118" s="515" t="s">
        <v>1476</v>
      </c>
      <c r="E118" s="515"/>
      <c r="F118" s="515" t="s">
        <v>695</v>
      </c>
      <c r="G118" s="515" t="s">
        <v>1477</v>
      </c>
      <c r="H118" s="644" t="s">
        <v>1478</v>
      </c>
      <c r="I118" s="644" t="s">
        <v>1479</v>
      </c>
      <c r="J118" s="515" t="s">
        <v>1480</v>
      </c>
      <c r="K118" s="515" t="s">
        <v>1481</v>
      </c>
      <c r="L118" s="537" t="s">
        <v>1482</v>
      </c>
      <c r="M118" s="537" t="s">
        <v>1483</v>
      </c>
      <c r="N118" s="537"/>
      <c r="O118" s="153" t="s">
        <v>1482</v>
      </c>
      <c r="P118" s="537">
        <v>1</v>
      </c>
      <c r="Q118" s="153">
        <v>50000000</v>
      </c>
      <c r="R118" s="537">
        <v>1</v>
      </c>
      <c r="S118" s="153">
        <v>50000000</v>
      </c>
      <c r="T118" s="537">
        <v>1</v>
      </c>
      <c r="U118" s="153">
        <v>50000000</v>
      </c>
      <c r="V118" s="537">
        <v>1</v>
      </c>
      <c r="W118" s="153">
        <v>30000000</v>
      </c>
      <c r="X118" s="515">
        <v>1</v>
      </c>
      <c r="Y118" s="147">
        <f>SUM(W118+S118+U118+Q118)</f>
        <v>180000000</v>
      </c>
      <c r="Z118" s="145" t="s">
        <v>129</v>
      </c>
      <c r="AA118" s="537" t="s">
        <v>129</v>
      </c>
      <c r="AB118" s="537" t="s">
        <v>129</v>
      </c>
      <c r="AC118" s="93" t="s">
        <v>129</v>
      </c>
      <c r="AD118" s="537" t="s">
        <v>129</v>
      </c>
      <c r="AE118" s="537" t="s">
        <v>129</v>
      </c>
      <c r="AF118" s="145" t="s">
        <v>129</v>
      </c>
      <c r="AG118" s="537" t="s">
        <v>129</v>
      </c>
      <c r="AH118" s="537" t="s">
        <v>129</v>
      </c>
      <c r="AI118" s="537" t="s">
        <v>129</v>
      </c>
      <c r="AJ118" s="515" t="s">
        <v>1484</v>
      </c>
      <c r="AK118" s="515" t="s">
        <v>1485</v>
      </c>
      <c r="AL118" s="145">
        <v>0</v>
      </c>
      <c r="AM118" s="136">
        <v>0</v>
      </c>
      <c r="AN118" s="515">
        <v>0</v>
      </c>
      <c r="AO118" s="93">
        <v>0</v>
      </c>
      <c r="AP118" s="515" t="s">
        <v>1486</v>
      </c>
      <c r="AQ118" s="515" t="s">
        <v>1487</v>
      </c>
      <c r="AR118" s="505" t="s">
        <v>1488</v>
      </c>
      <c r="AS118" s="506">
        <v>0</v>
      </c>
      <c r="AT118" s="507">
        <v>1</v>
      </c>
      <c r="AU118" s="508">
        <v>1</v>
      </c>
      <c r="AV118" s="507" t="s">
        <v>1489</v>
      </c>
      <c r="AW118" s="507" t="s">
        <v>1490</v>
      </c>
      <c r="AX118" s="151"/>
      <c r="AY118" s="136">
        <v>0</v>
      </c>
      <c r="AZ118" s="507">
        <v>1</v>
      </c>
      <c r="BA118" s="508">
        <v>1</v>
      </c>
      <c r="BB118" s="93"/>
      <c r="BC118" s="515"/>
      <c r="BD118" s="537"/>
      <c r="BE118" s="515" t="s">
        <v>1491</v>
      </c>
      <c r="BF118" s="537">
        <v>314</v>
      </c>
      <c r="BG118" s="515">
        <v>7692</v>
      </c>
      <c r="BH118" s="515" t="s">
        <v>1492</v>
      </c>
      <c r="BI118" s="515" t="s">
        <v>1493</v>
      </c>
      <c r="BJ118" s="537" t="s">
        <v>1494</v>
      </c>
      <c r="BK118" s="551" t="s">
        <v>1495</v>
      </c>
      <c r="BL118" s="551" t="s">
        <v>1496</v>
      </c>
      <c r="BM118" s="645" t="s">
        <v>1497</v>
      </c>
    </row>
    <row r="119" spans="1:66" s="498" customFormat="1" ht="46.9" customHeight="1" x14ac:dyDescent="0.2">
      <c r="A119" s="515"/>
      <c r="B119" s="515" t="s">
        <v>1474</v>
      </c>
      <c r="C119" s="515" t="s">
        <v>1475</v>
      </c>
      <c r="D119" s="515" t="s">
        <v>1498</v>
      </c>
      <c r="E119" s="515"/>
      <c r="F119" s="515" t="s">
        <v>474</v>
      </c>
      <c r="G119" s="515" t="s">
        <v>1477</v>
      </c>
      <c r="H119" s="644" t="s">
        <v>1478</v>
      </c>
      <c r="I119" s="644" t="s">
        <v>1479</v>
      </c>
      <c r="J119" s="539" t="s">
        <v>1499</v>
      </c>
      <c r="K119" s="515" t="s">
        <v>1500</v>
      </c>
      <c r="L119" s="537" t="s">
        <v>1482</v>
      </c>
      <c r="M119" s="537" t="s">
        <v>1483</v>
      </c>
      <c r="N119" s="537"/>
      <c r="O119" s="153" t="s">
        <v>1482</v>
      </c>
      <c r="P119" s="537">
        <v>5</v>
      </c>
      <c r="Q119" s="153">
        <v>3200000</v>
      </c>
      <c r="R119" s="537">
        <v>5</v>
      </c>
      <c r="S119" s="153">
        <v>3200000</v>
      </c>
      <c r="T119" s="537">
        <v>5</v>
      </c>
      <c r="U119" s="153">
        <v>3200000</v>
      </c>
      <c r="V119" s="515">
        <v>5</v>
      </c>
      <c r="W119" s="153">
        <v>1956000</v>
      </c>
      <c r="X119" s="515">
        <v>20</v>
      </c>
      <c r="Y119" s="147">
        <f>SUM(W119+S119+U119+Q119)</f>
        <v>11556000</v>
      </c>
      <c r="Z119" s="145" t="s">
        <v>129</v>
      </c>
      <c r="AA119" s="537" t="s">
        <v>129</v>
      </c>
      <c r="AB119" s="537" t="s">
        <v>129</v>
      </c>
      <c r="AC119" s="93" t="s">
        <v>129</v>
      </c>
      <c r="AD119" s="537" t="s">
        <v>129</v>
      </c>
      <c r="AE119" s="537" t="s">
        <v>129</v>
      </c>
      <c r="AF119" s="145" t="s">
        <v>129</v>
      </c>
      <c r="AG119" s="537" t="s">
        <v>129</v>
      </c>
      <c r="AH119" s="537" t="s">
        <v>129</v>
      </c>
      <c r="AI119" s="537" t="s">
        <v>129</v>
      </c>
      <c r="AJ119" s="515" t="s">
        <v>1501</v>
      </c>
      <c r="AK119" s="515" t="s">
        <v>1485</v>
      </c>
      <c r="AL119" s="145">
        <v>0</v>
      </c>
      <c r="AM119" s="136">
        <v>0</v>
      </c>
      <c r="AN119" s="515">
        <v>0</v>
      </c>
      <c r="AO119" s="93">
        <v>0</v>
      </c>
      <c r="AP119" s="515" t="s">
        <v>1502</v>
      </c>
      <c r="AQ119" s="515" t="s">
        <v>1503</v>
      </c>
      <c r="AR119" s="505" t="s">
        <v>188</v>
      </c>
      <c r="AS119" s="506">
        <v>0</v>
      </c>
      <c r="AT119" s="646">
        <v>0</v>
      </c>
      <c r="AU119" s="508">
        <v>0.45</v>
      </c>
      <c r="AV119" s="507" t="s">
        <v>1504</v>
      </c>
      <c r="AW119" s="507" t="s">
        <v>1505</v>
      </c>
      <c r="AX119" s="151"/>
      <c r="AY119" s="136">
        <v>0</v>
      </c>
      <c r="AZ119" s="507"/>
      <c r="BA119" s="508">
        <v>0.45</v>
      </c>
      <c r="BB119" s="93"/>
      <c r="BC119" s="515"/>
      <c r="BD119" s="537"/>
      <c r="BE119" s="515" t="s">
        <v>1491</v>
      </c>
      <c r="BF119" s="537">
        <v>317</v>
      </c>
      <c r="BG119" s="515">
        <v>7692</v>
      </c>
      <c r="BH119" s="515" t="s">
        <v>1492</v>
      </c>
      <c r="BI119" s="515" t="s">
        <v>1493</v>
      </c>
      <c r="BJ119" s="537" t="s">
        <v>1494</v>
      </c>
      <c r="BK119" s="551" t="s">
        <v>1495</v>
      </c>
      <c r="BL119" s="551" t="s">
        <v>1496</v>
      </c>
      <c r="BM119" s="551" t="s">
        <v>1497</v>
      </c>
    </row>
    <row r="120" spans="1:66" s="498" customFormat="1" ht="46.9" customHeight="1" x14ac:dyDescent="0.2">
      <c r="A120" s="515"/>
      <c r="B120" s="515" t="s">
        <v>1474</v>
      </c>
      <c r="C120" s="515" t="s">
        <v>1506</v>
      </c>
      <c r="D120" s="515" t="s">
        <v>1507</v>
      </c>
      <c r="E120" s="515"/>
      <c r="F120" s="515" t="s">
        <v>695</v>
      </c>
      <c r="G120" s="515" t="s">
        <v>1477</v>
      </c>
      <c r="H120" s="644" t="s">
        <v>1478</v>
      </c>
      <c r="I120" s="644" t="s">
        <v>1479</v>
      </c>
      <c r="J120" s="539" t="s">
        <v>1508</v>
      </c>
      <c r="K120" s="515" t="s">
        <v>1509</v>
      </c>
      <c r="L120" s="537" t="s">
        <v>1482</v>
      </c>
      <c r="M120" s="537" t="s">
        <v>1483</v>
      </c>
      <c r="N120" s="537"/>
      <c r="O120" s="153" t="s">
        <v>1482</v>
      </c>
      <c r="P120" s="537">
        <v>6</v>
      </c>
      <c r="Q120" s="153">
        <v>162294000</v>
      </c>
      <c r="R120" s="537">
        <v>6</v>
      </c>
      <c r="S120" s="153">
        <v>162294000</v>
      </c>
      <c r="T120" s="537">
        <v>6</v>
      </c>
      <c r="U120" s="153">
        <v>162294000</v>
      </c>
      <c r="V120" s="515">
        <v>6</v>
      </c>
      <c r="W120" s="153">
        <v>88524000</v>
      </c>
      <c r="X120" s="515">
        <v>6</v>
      </c>
      <c r="Y120" s="147">
        <f>SUM(W120+S120+U120+Q120)</f>
        <v>575406000</v>
      </c>
      <c r="Z120" s="145" t="s">
        <v>129</v>
      </c>
      <c r="AA120" s="537" t="s">
        <v>129</v>
      </c>
      <c r="AB120" s="537" t="s">
        <v>129</v>
      </c>
      <c r="AC120" s="93" t="s">
        <v>129</v>
      </c>
      <c r="AD120" s="537" t="s">
        <v>129</v>
      </c>
      <c r="AE120" s="537" t="s">
        <v>129</v>
      </c>
      <c r="AF120" s="145" t="s">
        <v>129</v>
      </c>
      <c r="AG120" s="537" t="s">
        <v>129</v>
      </c>
      <c r="AH120" s="537" t="s">
        <v>129</v>
      </c>
      <c r="AI120" s="537" t="s">
        <v>129</v>
      </c>
      <c r="AJ120" s="515" t="s">
        <v>1510</v>
      </c>
      <c r="AK120" s="515" t="s">
        <v>1511</v>
      </c>
      <c r="AL120" s="145"/>
      <c r="AM120" s="136">
        <v>0</v>
      </c>
      <c r="AN120" s="515"/>
      <c r="AO120" s="93">
        <v>0</v>
      </c>
      <c r="AP120" s="515" t="s">
        <v>1512</v>
      </c>
      <c r="AQ120" s="515" t="s">
        <v>1513</v>
      </c>
      <c r="AR120" s="505" t="s">
        <v>1514</v>
      </c>
      <c r="AS120" s="506">
        <v>0</v>
      </c>
      <c r="AT120" s="507">
        <v>2</v>
      </c>
      <c r="AU120" s="508">
        <v>0.33</v>
      </c>
      <c r="AV120" s="507" t="s">
        <v>1515</v>
      </c>
      <c r="AW120" s="507" t="s">
        <v>1516</v>
      </c>
      <c r="AX120" s="151"/>
      <c r="AY120" s="136">
        <v>0</v>
      </c>
      <c r="AZ120" s="507">
        <v>2</v>
      </c>
      <c r="BA120" s="508">
        <v>0.33</v>
      </c>
      <c r="BB120" s="93"/>
      <c r="BC120" s="515"/>
      <c r="BD120" s="537"/>
      <c r="BE120" s="515" t="s">
        <v>1491</v>
      </c>
      <c r="BF120" s="537">
        <v>315</v>
      </c>
      <c r="BG120" s="515">
        <v>7692</v>
      </c>
      <c r="BH120" s="515" t="s">
        <v>1492</v>
      </c>
      <c r="BI120" s="515" t="s">
        <v>1493</v>
      </c>
      <c r="BJ120" s="537" t="s">
        <v>1494</v>
      </c>
      <c r="BK120" s="551" t="s">
        <v>1495</v>
      </c>
      <c r="BL120" s="551" t="s">
        <v>1496</v>
      </c>
      <c r="BM120" s="551" t="s">
        <v>1497</v>
      </c>
    </row>
    <row r="121" spans="1:66" s="498" customFormat="1" ht="46.9" customHeight="1" x14ac:dyDescent="0.2">
      <c r="A121" s="515"/>
      <c r="B121" s="515" t="s">
        <v>1474</v>
      </c>
      <c r="C121" s="515" t="s">
        <v>1475</v>
      </c>
      <c r="D121" s="515" t="s">
        <v>1517</v>
      </c>
      <c r="E121" s="515"/>
      <c r="F121" s="515" t="s">
        <v>474</v>
      </c>
      <c r="G121" s="515" t="s">
        <v>1477</v>
      </c>
      <c r="H121" s="644" t="s">
        <v>1478</v>
      </c>
      <c r="I121" s="644" t="s">
        <v>1518</v>
      </c>
      <c r="J121" s="539" t="s">
        <v>1519</v>
      </c>
      <c r="K121" s="647" t="s">
        <v>1520</v>
      </c>
      <c r="L121" s="537" t="s">
        <v>1482</v>
      </c>
      <c r="M121" s="537" t="s">
        <v>1483</v>
      </c>
      <c r="N121" s="537"/>
      <c r="O121" s="153" t="s">
        <v>1482</v>
      </c>
      <c r="P121" s="560">
        <v>0.5</v>
      </c>
      <c r="Q121" s="153">
        <v>45000000</v>
      </c>
      <c r="R121" s="560">
        <v>0.5</v>
      </c>
      <c r="S121" s="153">
        <v>35000000</v>
      </c>
      <c r="T121" s="537"/>
      <c r="U121" s="145" t="s">
        <v>1482</v>
      </c>
      <c r="V121" s="537"/>
      <c r="W121" s="145" t="s">
        <v>1482</v>
      </c>
      <c r="X121" s="564">
        <v>1</v>
      </c>
      <c r="Y121" s="147">
        <f>SUM(S121+Q121)</f>
        <v>80000000</v>
      </c>
      <c r="Z121" s="145" t="s">
        <v>129</v>
      </c>
      <c r="AA121" s="537" t="s">
        <v>129</v>
      </c>
      <c r="AB121" s="537" t="s">
        <v>129</v>
      </c>
      <c r="AC121" s="93" t="s">
        <v>129</v>
      </c>
      <c r="AD121" s="537" t="s">
        <v>129</v>
      </c>
      <c r="AE121" s="537" t="s">
        <v>129</v>
      </c>
      <c r="AF121" s="145" t="s">
        <v>129</v>
      </c>
      <c r="AG121" s="537" t="s">
        <v>129</v>
      </c>
      <c r="AH121" s="537" t="s">
        <v>129</v>
      </c>
      <c r="AI121" s="537" t="s">
        <v>129</v>
      </c>
      <c r="AJ121" s="515" t="s">
        <v>1521</v>
      </c>
      <c r="AK121" s="515" t="s">
        <v>1511</v>
      </c>
      <c r="AL121" s="145"/>
      <c r="AM121" s="136">
        <v>0</v>
      </c>
      <c r="AN121" s="515"/>
      <c r="AO121" s="93">
        <v>0</v>
      </c>
      <c r="AP121" s="515" t="s">
        <v>1522</v>
      </c>
      <c r="AQ121" s="515" t="s">
        <v>1523</v>
      </c>
      <c r="AR121" s="505" t="s">
        <v>188</v>
      </c>
      <c r="AS121" s="506">
        <v>0</v>
      </c>
      <c r="AT121" s="507">
        <v>50</v>
      </c>
      <c r="AU121" s="508">
        <v>1</v>
      </c>
      <c r="AV121" s="507" t="s">
        <v>1524</v>
      </c>
      <c r="AW121" s="507" t="s">
        <v>1525</v>
      </c>
      <c r="AX121" s="151"/>
      <c r="AY121" s="136">
        <v>0</v>
      </c>
      <c r="AZ121" s="507">
        <v>50</v>
      </c>
      <c r="BA121" s="508">
        <v>1</v>
      </c>
      <c r="BB121" s="93"/>
      <c r="BC121" s="515"/>
      <c r="BD121" s="537"/>
      <c r="BE121" s="515" t="s">
        <v>1491</v>
      </c>
      <c r="BF121" s="537">
        <v>315</v>
      </c>
      <c r="BG121" s="515">
        <v>7692</v>
      </c>
      <c r="BH121" s="515" t="s">
        <v>1492</v>
      </c>
      <c r="BI121" s="515" t="s">
        <v>1493</v>
      </c>
      <c r="BJ121" s="537" t="s">
        <v>1494</v>
      </c>
      <c r="BK121" s="551" t="s">
        <v>1495</v>
      </c>
      <c r="BL121" s="551" t="s">
        <v>1496</v>
      </c>
      <c r="BM121" s="551" t="s">
        <v>1497</v>
      </c>
    </row>
    <row r="122" spans="1:66" s="498" customFormat="1" ht="46.9" customHeight="1" x14ac:dyDescent="0.2">
      <c r="A122" s="515"/>
      <c r="B122" s="515" t="s">
        <v>1474</v>
      </c>
      <c r="C122" s="515" t="s">
        <v>1526</v>
      </c>
      <c r="D122" s="515" t="s">
        <v>1527</v>
      </c>
      <c r="E122" s="515"/>
      <c r="F122" s="515" t="s">
        <v>1100</v>
      </c>
      <c r="G122" s="515" t="s">
        <v>1477</v>
      </c>
      <c r="H122" s="644" t="s">
        <v>1478</v>
      </c>
      <c r="I122" s="644" t="s">
        <v>1479</v>
      </c>
      <c r="J122" s="537" t="s">
        <v>1528</v>
      </c>
      <c r="K122" s="515" t="s">
        <v>1529</v>
      </c>
      <c r="L122" s="537" t="s">
        <v>1482</v>
      </c>
      <c r="M122" s="537" t="s">
        <v>1483</v>
      </c>
      <c r="N122" s="537"/>
      <c r="O122" s="153" t="s">
        <v>1482</v>
      </c>
      <c r="P122" s="537">
        <v>2</v>
      </c>
      <c r="Q122" s="153">
        <v>5030625</v>
      </c>
      <c r="R122" s="537">
        <v>2</v>
      </c>
      <c r="S122" s="153">
        <v>5030625</v>
      </c>
      <c r="T122" s="537">
        <v>2</v>
      </c>
      <c r="U122" s="153">
        <v>5030625</v>
      </c>
      <c r="V122" s="515">
        <v>2</v>
      </c>
      <c r="W122" s="153">
        <v>5030625</v>
      </c>
      <c r="X122" s="515">
        <v>8</v>
      </c>
      <c r="Y122" s="147">
        <f>SUM(W122+S122+U122+Q122)</f>
        <v>20122500</v>
      </c>
      <c r="Z122" s="145" t="s">
        <v>129</v>
      </c>
      <c r="AA122" s="537" t="s">
        <v>129</v>
      </c>
      <c r="AB122" s="537" t="s">
        <v>129</v>
      </c>
      <c r="AC122" s="93" t="s">
        <v>129</v>
      </c>
      <c r="AD122" s="537" t="s">
        <v>129</v>
      </c>
      <c r="AE122" s="537" t="s">
        <v>129</v>
      </c>
      <c r="AF122" s="145" t="s">
        <v>129</v>
      </c>
      <c r="AG122" s="537" t="s">
        <v>129</v>
      </c>
      <c r="AH122" s="537" t="s">
        <v>129</v>
      </c>
      <c r="AI122" s="537" t="s">
        <v>129</v>
      </c>
      <c r="AJ122" s="515" t="s">
        <v>1521</v>
      </c>
      <c r="AK122" s="515" t="s">
        <v>1511</v>
      </c>
      <c r="AL122" s="145"/>
      <c r="AM122" s="136">
        <v>0</v>
      </c>
      <c r="AN122" s="515"/>
      <c r="AO122" s="93">
        <v>0</v>
      </c>
      <c r="AP122" s="515" t="s">
        <v>1530</v>
      </c>
      <c r="AQ122" s="515" t="s">
        <v>1503</v>
      </c>
      <c r="AR122" s="505" t="s">
        <v>188</v>
      </c>
      <c r="AS122" s="506">
        <v>0</v>
      </c>
      <c r="AT122" s="646">
        <v>0</v>
      </c>
      <c r="AU122" s="508">
        <v>0.45</v>
      </c>
      <c r="AV122" s="507" t="s">
        <v>1531</v>
      </c>
      <c r="AW122" s="507" t="s">
        <v>1505</v>
      </c>
      <c r="AX122" s="151"/>
      <c r="AY122" s="136">
        <v>0</v>
      </c>
      <c r="AZ122" s="507">
        <v>2</v>
      </c>
      <c r="BA122" s="508">
        <v>0.33</v>
      </c>
      <c r="BB122" s="93"/>
      <c r="BC122" s="515"/>
      <c r="BD122" s="537"/>
      <c r="BE122" s="515" t="s">
        <v>1491</v>
      </c>
      <c r="BF122" s="537">
        <v>319</v>
      </c>
      <c r="BG122" s="515">
        <v>7692</v>
      </c>
      <c r="BH122" s="515" t="s">
        <v>1492</v>
      </c>
      <c r="BI122" s="515" t="s">
        <v>1493</v>
      </c>
      <c r="BJ122" s="537" t="s">
        <v>1494</v>
      </c>
      <c r="BK122" s="551" t="s">
        <v>1495</v>
      </c>
      <c r="BL122" s="551" t="s">
        <v>1496</v>
      </c>
      <c r="BM122" s="551" t="s">
        <v>1497</v>
      </c>
    </row>
    <row r="123" spans="1:66" s="498" customFormat="1" ht="46.9" customHeight="1" x14ac:dyDescent="0.2">
      <c r="A123" s="515"/>
      <c r="B123" s="515" t="s">
        <v>1474</v>
      </c>
      <c r="C123" s="515" t="s">
        <v>1506</v>
      </c>
      <c r="D123" s="515" t="s">
        <v>1532</v>
      </c>
      <c r="E123" s="515"/>
      <c r="F123" s="551" t="s">
        <v>1533</v>
      </c>
      <c r="G123" s="596" t="s">
        <v>1534</v>
      </c>
      <c r="H123" s="533" t="s">
        <v>1535</v>
      </c>
      <c r="I123" s="537" t="s">
        <v>1479</v>
      </c>
      <c r="J123" s="537" t="s">
        <v>1536</v>
      </c>
      <c r="K123" s="537" t="s">
        <v>1537</v>
      </c>
      <c r="L123" s="537" t="s">
        <v>1482</v>
      </c>
      <c r="M123" s="537" t="s">
        <v>1483</v>
      </c>
      <c r="N123" s="537"/>
      <c r="O123" s="153" t="s">
        <v>1482</v>
      </c>
      <c r="P123" s="560">
        <v>0.25</v>
      </c>
      <c r="Q123" s="153">
        <v>99000000</v>
      </c>
      <c r="R123" s="560">
        <v>0.3</v>
      </c>
      <c r="S123" s="153">
        <v>101970000</v>
      </c>
      <c r="T123" s="560">
        <v>0.3</v>
      </c>
      <c r="U123" s="153">
        <v>105029100</v>
      </c>
      <c r="V123" s="564">
        <v>0.15</v>
      </c>
      <c r="W123" s="153">
        <v>54089987</v>
      </c>
      <c r="X123" s="564">
        <v>1</v>
      </c>
      <c r="Y123" s="147">
        <f>SUM(W123+S123+U123+Q123)</f>
        <v>360089087</v>
      </c>
      <c r="Z123" s="145" t="s">
        <v>129</v>
      </c>
      <c r="AA123" s="537" t="s">
        <v>129</v>
      </c>
      <c r="AB123" s="537" t="s">
        <v>129</v>
      </c>
      <c r="AC123" s="93" t="s">
        <v>129</v>
      </c>
      <c r="AD123" s="537" t="s">
        <v>129</v>
      </c>
      <c r="AE123" s="537" t="s">
        <v>129</v>
      </c>
      <c r="AF123" s="145" t="s">
        <v>129</v>
      </c>
      <c r="AG123" s="537" t="s">
        <v>129</v>
      </c>
      <c r="AH123" s="537" t="s">
        <v>129</v>
      </c>
      <c r="AI123" s="537" t="s">
        <v>129</v>
      </c>
      <c r="AJ123" s="515" t="s">
        <v>1538</v>
      </c>
      <c r="AK123" s="515"/>
      <c r="AL123" s="145">
        <v>3900000</v>
      </c>
      <c r="AM123" s="136">
        <v>3.9393939393939391E-2</v>
      </c>
      <c r="AN123" s="515">
        <v>0.1</v>
      </c>
      <c r="AO123" s="93">
        <v>0.4</v>
      </c>
      <c r="AP123" s="515" t="s">
        <v>1539</v>
      </c>
      <c r="AQ123" s="515" t="s">
        <v>1540</v>
      </c>
      <c r="AR123" s="505" t="s">
        <v>1541</v>
      </c>
      <c r="AS123" s="506">
        <v>0.27</v>
      </c>
      <c r="AT123" s="507">
        <v>0.3</v>
      </c>
      <c r="AU123" s="508">
        <v>0.7</v>
      </c>
      <c r="AV123" s="507" t="s">
        <v>1542</v>
      </c>
      <c r="AW123" s="507" t="s">
        <v>1543</v>
      </c>
      <c r="AX123" s="151"/>
      <c r="AY123" s="136">
        <v>0</v>
      </c>
      <c r="AZ123" s="515"/>
      <c r="BA123" s="93">
        <v>0</v>
      </c>
      <c r="BB123" s="93"/>
      <c r="BC123" s="515"/>
      <c r="BD123" s="537"/>
      <c r="BE123" s="515" t="s">
        <v>1491</v>
      </c>
      <c r="BF123" s="537">
        <v>316</v>
      </c>
      <c r="BG123" s="515">
        <v>7692</v>
      </c>
      <c r="BH123" s="515" t="s">
        <v>1492</v>
      </c>
      <c r="BI123" s="515" t="s">
        <v>1493</v>
      </c>
      <c r="BJ123" s="537" t="s">
        <v>1544</v>
      </c>
      <c r="BK123" s="551" t="s">
        <v>1545</v>
      </c>
      <c r="BL123" s="551" t="s">
        <v>1546</v>
      </c>
      <c r="BM123" s="551" t="s">
        <v>1547</v>
      </c>
      <c r="BN123" s="648"/>
    </row>
    <row r="124" spans="1:66" s="498" customFormat="1" ht="192" customHeight="1" x14ac:dyDescent="0.2">
      <c r="A124" s="515"/>
      <c r="B124" s="515" t="s">
        <v>329</v>
      </c>
      <c r="C124" s="563" t="s">
        <v>330</v>
      </c>
      <c r="D124" s="515" t="s">
        <v>1548</v>
      </c>
      <c r="E124" s="515"/>
      <c r="F124" s="515" t="s">
        <v>849</v>
      </c>
      <c r="G124" s="563" t="s">
        <v>760</v>
      </c>
      <c r="H124" s="649">
        <v>44044</v>
      </c>
      <c r="I124" s="649">
        <v>45444</v>
      </c>
      <c r="J124" s="515" t="s">
        <v>1549</v>
      </c>
      <c r="K124" s="515" t="s">
        <v>1550</v>
      </c>
      <c r="L124" s="537"/>
      <c r="M124" s="650" t="s">
        <v>27</v>
      </c>
      <c r="N124" s="651">
        <v>1</v>
      </c>
      <c r="O124" s="145">
        <v>99930000</v>
      </c>
      <c r="P124" s="651">
        <v>1</v>
      </c>
      <c r="Q124" s="153">
        <v>376601000</v>
      </c>
      <c r="R124" s="651">
        <v>1</v>
      </c>
      <c r="S124" s="153">
        <v>376601000</v>
      </c>
      <c r="T124" s="651">
        <v>1</v>
      </c>
      <c r="U124" s="153">
        <v>376601000</v>
      </c>
      <c r="V124" s="651">
        <v>1</v>
      </c>
      <c r="W124" s="153">
        <v>153412500</v>
      </c>
      <c r="X124" s="651">
        <v>1</v>
      </c>
      <c r="Y124" s="652">
        <v>1107230000</v>
      </c>
      <c r="Z124" s="145"/>
      <c r="AA124" s="136">
        <f>IF(O124=0," ",Z124/O124)</f>
        <v>0</v>
      </c>
      <c r="AB124" s="515"/>
      <c r="AC124" s="93">
        <f>IF(N124=0," ",AB124/N124)</f>
        <v>0</v>
      </c>
      <c r="AD124" s="515"/>
      <c r="AE124" s="515"/>
      <c r="AF124" s="145"/>
      <c r="AG124" s="136">
        <f>IF(Q124=0," ",AF124/Q124)</f>
        <v>0</v>
      </c>
      <c r="AH124" s="515"/>
      <c r="AI124" s="93">
        <f>IF(P124=0," ",AH124/P124)</f>
        <v>0</v>
      </c>
      <c r="AJ124" s="515" t="s">
        <v>1551</v>
      </c>
      <c r="AK124" s="515"/>
      <c r="AL124" s="145"/>
      <c r="AM124" s="136">
        <f>IF(Q124=0," ",AL124/Q124)</f>
        <v>0</v>
      </c>
      <c r="AN124" s="515"/>
      <c r="AO124" s="93">
        <f>IF(P124=0," ",AN124/P124)</f>
        <v>0</v>
      </c>
      <c r="AP124" s="515" t="s">
        <v>1552</v>
      </c>
      <c r="AQ124" s="515" t="s">
        <v>1553</v>
      </c>
      <c r="AR124" s="145"/>
      <c r="AS124" s="136">
        <f>IF(Q124=0," ",AR124/Q124)</f>
        <v>0</v>
      </c>
      <c r="AT124" s="515"/>
      <c r="AU124" s="93">
        <f>IF(P124=0," ",AT124/P124)</f>
        <v>0</v>
      </c>
      <c r="AV124" s="515"/>
      <c r="AW124" s="515"/>
      <c r="AX124" s="151"/>
      <c r="AY124" s="136">
        <f>IF(Q124=0," ",AX124/Q124)</f>
        <v>0</v>
      </c>
      <c r="AZ124" s="515"/>
      <c r="BA124" s="93">
        <f>IF(P124=0," ",AZ124/P124)</f>
        <v>0</v>
      </c>
      <c r="BB124" s="93" t="s">
        <v>1554</v>
      </c>
      <c r="BC124" s="515"/>
      <c r="BD124" s="537"/>
      <c r="BE124" s="561" t="s">
        <v>1555</v>
      </c>
      <c r="BF124" s="653" t="s">
        <v>1556</v>
      </c>
      <c r="BG124" s="615">
        <v>7787</v>
      </c>
      <c r="BH124" s="654" t="s">
        <v>1557</v>
      </c>
      <c r="BI124" s="654" t="s">
        <v>1558</v>
      </c>
      <c r="BJ124" s="563" t="s">
        <v>1559</v>
      </c>
      <c r="BK124" s="537" t="s">
        <v>1560</v>
      </c>
      <c r="BL124" s="537"/>
      <c r="BM124" s="655" t="s">
        <v>1561</v>
      </c>
    </row>
    <row r="125" spans="1:66" s="498" customFormat="1" ht="161.25" customHeight="1" x14ac:dyDescent="0.2">
      <c r="A125" s="515"/>
      <c r="B125" s="515" t="s">
        <v>329</v>
      </c>
      <c r="C125" s="656" t="s">
        <v>330</v>
      </c>
      <c r="D125" s="561" t="s">
        <v>1562</v>
      </c>
      <c r="E125" s="515"/>
      <c r="F125" s="515" t="s">
        <v>849</v>
      </c>
      <c r="G125" s="563" t="s">
        <v>760</v>
      </c>
      <c r="H125" s="515">
        <v>2020</v>
      </c>
      <c r="I125" s="515">
        <v>2024</v>
      </c>
      <c r="J125" s="515" t="s">
        <v>1563</v>
      </c>
      <c r="K125" s="515" t="s">
        <v>1564</v>
      </c>
      <c r="L125" s="537"/>
      <c r="M125" s="650" t="s">
        <v>27</v>
      </c>
      <c r="N125" s="657">
        <v>0.33</v>
      </c>
      <c r="O125" s="153">
        <v>26073000</v>
      </c>
      <c r="P125" s="657">
        <v>0.33</v>
      </c>
      <c r="Q125" s="153">
        <v>157894000</v>
      </c>
      <c r="R125" s="657">
        <v>0.33</v>
      </c>
      <c r="S125" s="153">
        <v>157894000</v>
      </c>
      <c r="T125" s="657"/>
      <c r="U125" s="153"/>
      <c r="V125" s="657"/>
      <c r="W125" s="153"/>
      <c r="X125" s="658">
        <v>1</v>
      </c>
      <c r="Y125" s="652">
        <v>192873000.32999998</v>
      </c>
      <c r="Z125" s="145"/>
      <c r="AA125" s="136">
        <f>IF(O125=0," ",Z125/O125)</f>
        <v>0</v>
      </c>
      <c r="AB125" s="515"/>
      <c r="AC125" s="93">
        <f>IF(N125=0," ",AB125/N125)</f>
        <v>0</v>
      </c>
      <c r="AD125" s="515"/>
      <c r="AE125" s="515"/>
      <c r="AF125" s="145"/>
      <c r="AG125" s="136">
        <f>IF(Q125=0," ",AF125/Q125)</f>
        <v>0</v>
      </c>
      <c r="AH125" s="515"/>
      <c r="AI125" s="93">
        <f>IF(P125=0," ",AH125/P125)</f>
        <v>0</v>
      </c>
      <c r="AJ125" s="515" t="s">
        <v>1565</v>
      </c>
      <c r="AK125" s="515"/>
      <c r="AL125" s="145"/>
      <c r="AM125" s="136">
        <f>IF(Q125=0," ",AL125/Q125)</f>
        <v>0</v>
      </c>
      <c r="AN125" s="515"/>
      <c r="AO125" s="93">
        <f>IF(P125=0," ",AN125/P125)</f>
        <v>0</v>
      </c>
      <c r="AP125" s="495" t="s">
        <v>1566</v>
      </c>
      <c r="AQ125" s="515"/>
      <c r="AR125" s="145"/>
      <c r="AS125" s="136">
        <f>IF(Q125=0," ",AR125/Q125)</f>
        <v>0</v>
      </c>
      <c r="AT125" s="515"/>
      <c r="AU125" s="93">
        <f>IF(P125=0," ",AT125/P125)</f>
        <v>0</v>
      </c>
      <c r="AV125" s="515" t="s">
        <v>1567</v>
      </c>
      <c r="AW125" s="515"/>
      <c r="AX125" s="151"/>
      <c r="AY125" s="136">
        <f>IF(Q125=0," ",AX125/Q125)</f>
        <v>0</v>
      </c>
      <c r="AZ125" s="515"/>
      <c r="BA125" s="93">
        <f>IF(P125=0," ",AZ125/P125)</f>
        <v>0</v>
      </c>
      <c r="BB125" s="93" t="s">
        <v>1568</v>
      </c>
      <c r="BC125" s="515"/>
      <c r="BD125" s="537"/>
      <c r="BE125" s="561" t="s">
        <v>1555</v>
      </c>
      <c r="BF125" s="532" t="s">
        <v>1569</v>
      </c>
      <c r="BG125" s="515" t="s">
        <v>1570</v>
      </c>
      <c r="BH125" s="654" t="s">
        <v>1557</v>
      </c>
      <c r="BI125" s="654" t="s">
        <v>1558</v>
      </c>
      <c r="BJ125" s="563" t="s">
        <v>1559</v>
      </c>
      <c r="BK125" s="537" t="s">
        <v>1560</v>
      </c>
      <c r="BL125" s="537"/>
      <c r="BM125" s="655" t="s">
        <v>1561</v>
      </c>
    </row>
    <row r="126" spans="1:66" s="498" customFormat="1" ht="97.5" customHeight="1" x14ac:dyDescent="0.2">
      <c r="A126" s="515"/>
      <c r="B126" s="515" t="s">
        <v>329</v>
      </c>
      <c r="C126" s="563" t="s">
        <v>330</v>
      </c>
      <c r="D126" s="561" t="s">
        <v>1571</v>
      </c>
      <c r="E126" s="515"/>
      <c r="F126" s="515" t="s">
        <v>849</v>
      </c>
      <c r="G126" s="563" t="s">
        <v>760</v>
      </c>
      <c r="H126" s="515">
        <v>2021</v>
      </c>
      <c r="I126" s="515">
        <v>2022</v>
      </c>
      <c r="J126" s="515" t="s">
        <v>1572</v>
      </c>
      <c r="K126" s="515" t="s">
        <v>1573</v>
      </c>
      <c r="L126" s="537"/>
      <c r="M126" s="650" t="s">
        <v>27</v>
      </c>
      <c r="N126" s="659">
        <v>0.33</v>
      </c>
      <c r="O126" s="652"/>
      <c r="P126" s="659">
        <v>0.33</v>
      </c>
      <c r="Q126" s="652"/>
      <c r="R126" s="659">
        <v>0.33</v>
      </c>
      <c r="S126" s="652"/>
      <c r="T126" s="659"/>
      <c r="U126" s="652"/>
      <c r="V126" s="660"/>
      <c r="W126" s="153"/>
      <c r="X126" s="658">
        <v>1</v>
      </c>
      <c r="Y126" s="652">
        <v>1165868000</v>
      </c>
      <c r="Z126" s="145"/>
      <c r="AA126" s="136" t="str">
        <f>IF(O126=0," ",Z126/O126)</f>
        <v xml:space="preserve"> </v>
      </c>
      <c r="AB126" s="515"/>
      <c r="AC126" s="93">
        <f>IF(N126=0," ",AB126/N126)</f>
        <v>0</v>
      </c>
      <c r="AD126" s="515"/>
      <c r="AE126" s="515"/>
      <c r="AF126" s="145"/>
      <c r="AG126" s="136" t="str">
        <f>IF(Q126=0," ",AF126/Q126)</f>
        <v xml:space="preserve"> </v>
      </c>
      <c r="AH126" s="515"/>
      <c r="AI126" s="93">
        <f>IF(P126=0," ",AH126/P126)</f>
        <v>0</v>
      </c>
      <c r="AJ126" s="515" t="s">
        <v>1574</v>
      </c>
      <c r="AK126" s="515"/>
      <c r="AL126" s="145"/>
      <c r="AM126" s="136" t="str">
        <f>IF(Q126=0," ",AL126/Q126)</f>
        <v xml:space="preserve"> </v>
      </c>
      <c r="AN126" s="515"/>
      <c r="AO126" s="93">
        <f>IF(P126=0," ",AN126/P126)</f>
        <v>0</v>
      </c>
      <c r="AP126" s="495" t="s">
        <v>1575</v>
      </c>
      <c r="AQ126" s="515"/>
      <c r="AR126" s="145"/>
      <c r="AS126" s="136" t="str">
        <f>IF(Q126=0," ",AR126/Q126)</f>
        <v xml:space="preserve"> </v>
      </c>
      <c r="AT126" s="515"/>
      <c r="AU126" s="93">
        <f>IF(P126=0," ",AT126/P126)</f>
        <v>0</v>
      </c>
      <c r="AV126" s="515" t="s">
        <v>1575</v>
      </c>
      <c r="AW126" s="515"/>
      <c r="AX126" s="151"/>
      <c r="AY126" s="136" t="str">
        <f>IF(Q126=0," ",AX126/Q126)</f>
        <v xml:space="preserve"> </v>
      </c>
      <c r="AZ126" s="515"/>
      <c r="BA126" s="93">
        <v>0.25</v>
      </c>
      <c r="BB126" s="93" t="s">
        <v>1576</v>
      </c>
      <c r="BC126" s="515"/>
      <c r="BD126" s="537"/>
      <c r="BE126" s="561" t="s">
        <v>1555</v>
      </c>
      <c r="BF126" s="532" t="s">
        <v>1577</v>
      </c>
      <c r="BG126" s="661">
        <v>7787</v>
      </c>
      <c r="BH126" s="654" t="s">
        <v>1557</v>
      </c>
      <c r="BI126" s="654" t="s">
        <v>1558</v>
      </c>
      <c r="BJ126" s="563" t="s">
        <v>1559</v>
      </c>
      <c r="BK126" s="537" t="s">
        <v>1560</v>
      </c>
      <c r="BL126" s="537"/>
      <c r="BM126" s="655" t="s">
        <v>1561</v>
      </c>
    </row>
    <row r="127" spans="1:66" ht="46.9" customHeight="1" x14ac:dyDescent="0.2">
      <c r="A127" s="100"/>
      <c r="B127" s="100" t="s">
        <v>179</v>
      </c>
      <c r="C127" s="124" t="s">
        <v>543</v>
      </c>
      <c r="D127" s="100" t="s">
        <v>1578</v>
      </c>
      <c r="E127" s="100"/>
      <c r="F127" s="100" t="s">
        <v>1100</v>
      </c>
      <c r="G127" s="126" t="s">
        <v>1579</v>
      </c>
      <c r="H127" s="373" t="s">
        <v>1580</v>
      </c>
      <c r="I127" s="373" t="s">
        <v>1580</v>
      </c>
      <c r="J127" s="100" t="s">
        <v>1581</v>
      </c>
      <c r="K127" s="100" t="s">
        <v>1582</v>
      </c>
      <c r="L127" s="143" t="s">
        <v>1583</v>
      </c>
      <c r="M127" s="199" t="s">
        <v>27</v>
      </c>
      <c r="N127" s="374"/>
      <c r="O127" s="375"/>
      <c r="P127" s="374"/>
      <c r="Q127" s="375"/>
      <c r="R127" s="374"/>
      <c r="S127" s="375"/>
      <c r="T127" s="375">
        <v>1</v>
      </c>
      <c r="U127" s="374">
        <v>71000000</v>
      </c>
      <c r="V127" s="375"/>
      <c r="W127" s="375"/>
      <c r="X127" s="375">
        <v>1</v>
      </c>
      <c r="Y127" s="374" t="s">
        <v>1584</v>
      </c>
      <c r="Z127" s="375"/>
      <c r="AA127" s="375"/>
      <c r="AB127" s="375"/>
      <c r="AC127" s="375"/>
      <c r="AD127" s="375" t="s">
        <v>1585</v>
      </c>
      <c r="AE127" s="375"/>
      <c r="AF127" s="375"/>
      <c r="AG127" s="375"/>
      <c r="AH127" s="375"/>
      <c r="AI127" s="375"/>
      <c r="AJ127" s="375" t="s">
        <v>1585</v>
      </c>
      <c r="AK127" s="375"/>
      <c r="AL127" s="375"/>
      <c r="AM127" s="375"/>
      <c r="AN127" s="375"/>
      <c r="AO127" s="375"/>
      <c r="AP127" s="375" t="s">
        <v>1585</v>
      </c>
      <c r="AQ127" s="375"/>
      <c r="AR127" s="375"/>
      <c r="AS127" s="375"/>
      <c r="AT127" s="375"/>
      <c r="AU127" s="375"/>
      <c r="AV127" s="375" t="s">
        <v>1585</v>
      </c>
      <c r="AW127" s="375"/>
      <c r="AX127" s="376"/>
      <c r="AY127" s="376"/>
      <c r="AZ127" s="377"/>
      <c r="BA127" s="377"/>
      <c r="BB127" s="375" t="s">
        <v>1585</v>
      </c>
      <c r="BC127" s="377"/>
      <c r="BD127" s="100"/>
      <c r="BE127" s="143" t="s">
        <v>1586</v>
      </c>
      <c r="BF127" s="143" t="s">
        <v>1587</v>
      </c>
      <c r="BG127" s="143" t="s">
        <v>1588</v>
      </c>
      <c r="BH127" s="378" t="s">
        <v>1589</v>
      </c>
      <c r="BI127" s="378" t="s">
        <v>1590</v>
      </c>
      <c r="BJ127" s="143" t="s">
        <v>1591</v>
      </c>
      <c r="BK127" s="143" t="s">
        <v>1592</v>
      </c>
      <c r="BL127" s="143" t="s">
        <v>1593</v>
      </c>
      <c r="BM127" s="143" t="s">
        <v>1594</v>
      </c>
    </row>
    <row r="128" spans="1:66" ht="46.9" customHeight="1" x14ac:dyDescent="0.2">
      <c r="A128" s="100"/>
      <c r="B128" s="100" t="s">
        <v>1595</v>
      </c>
      <c r="C128" s="100" t="s">
        <v>1596</v>
      </c>
      <c r="D128" s="100" t="s">
        <v>1597</v>
      </c>
      <c r="E128" s="100"/>
      <c r="F128" s="125" t="s">
        <v>1100</v>
      </c>
      <c r="G128" s="126" t="s">
        <v>1534</v>
      </c>
      <c r="H128" s="127">
        <v>44228</v>
      </c>
      <c r="I128" s="127">
        <v>44560</v>
      </c>
      <c r="J128" s="100" t="s">
        <v>1598</v>
      </c>
      <c r="K128" s="100" t="s">
        <v>1598</v>
      </c>
      <c r="L128" s="100" t="s">
        <v>1599</v>
      </c>
      <c r="M128" s="143" t="s">
        <v>27</v>
      </c>
      <c r="N128" s="100"/>
      <c r="O128" s="146"/>
      <c r="P128" s="143">
        <v>1</v>
      </c>
      <c r="Q128" s="129">
        <v>71000000</v>
      </c>
      <c r="R128" s="100"/>
      <c r="S128" s="145"/>
      <c r="T128" s="143"/>
      <c r="U128" s="153"/>
      <c r="V128" s="146"/>
      <c r="W128" s="145"/>
      <c r="X128" s="143">
        <v>1</v>
      </c>
      <c r="Y128" s="147">
        <f>O128+Q128+S128+U128+W128</f>
        <v>71000000</v>
      </c>
      <c r="Z128" s="145"/>
      <c r="AA128" s="136" t="str">
        <f>IF(O128=0," ",Z128/O128)</f>
        <v xml:space="preserve"> </v>
      </c>
      <c r="AB128" s="100"/>
      <c r="AC128" s="93" t="str">
        <f>IF(N128=0," ",AB128/N128)</f>
        <v xml:space="preserve"> </v>
      </c>
      <c r="AD128" s="100"/>
      <c r="AE128" s="100"/>
      <c r="AF128" s="145"/>
      <c r="AG128" s="136">
        <f>IF(Q128=0," ",AF128/Q128)</f>
        <v>0</v>
      </c>
      <c r="AH128" s="100"/>
      <c r="AI128" s="93">
        <f>IF(P128=0," ",AH128/P128)</f>
        <v>0</v>
      </c>
      <c r="AJ128" s="100"/>
      <c r="AK128" s="100"/>
      <c r="AL128" s="146">
        <v>0</v>
      </c>
      <c r="AM128" s="146">
        <v>0</v>
      </c>
      <c r="AN128" s="146">
        <v>0</v>
      </c>
      <c r="AO128" s="146">
        <v>0</v>
      </c>
      <c r="AP128" s="146" t="s">
        <v>1600</v>
      </c>
      <c r="AQ128" s="146" t="s">
        <v>1601</v>
      </c>
      <c r="AR128" s="146">
        <v>0</v>
      </c>
      <c r="AS128" s="136" t="str">
        <f>IF(W128=0," ",AR128/W128)</f>
        <v xml:space="preserve"> </v>
      </c>
      <c r="AT128" s="100">
        <v>0</v>
      </c>
      <c r="AU128" s="93" t="str">
        <f>IF(V128=0," ",AT128/V128)</f>
        <v xml:space="preserve"> </v>
      </c>
      <c r="AV128" s="100" t="s">
        <v>1602</v>
      </c>
      <c r="AW128" s="100" t="s">
        <v>1603</v>
      </c>
      <c r="AX128" s="379">
        <v>1142682</v>
      </c>
      <c r="AY128" s="380">
        <v>0.02</v>
      </c>
      <c r="AZ128" s="377">
        <v>1</v>
      </c>
      <c r="BA128" s="381">
        <v>1</v>
      </c>
      <c r="BB128" s="377" t="s">
        <v>1604</v>
      </c>
      <c r="BC128" s="377" t="s">
        <v>1605</v>
      </c>
      <c r="BD128" s="100"/>
      <c r="BE128" s="143" t="s">
        <v>1606</v>
      </c>
      <c r="BF128" s="143" t="s">
        <v>1607</v>
      </c>
      <c r="BG128" s="143" t="s">
        <v>1608</v>
      </c>
      <c r="BH128" s="382" t="s">
        <v>1589</v>
      </c>
      <c r="BI128" s="382" t="s">
        <v>1609</v>
      </c>
      <c r="BJ128" s="143" t="s">
        <v>1610</v>
      </c>
      <c r="BK128" s="141" t="s">
        <v>1611</v>
      </c>
      <c r="BL128" s="141" t="s">
        <v>1612</v>
      </c>
      <c r="BM128" s="141" t="s">
        <v>1613</v>
      </c>
    </row>
    <row r="129" spans="1:65" s="498" customFormat="1" ht="46.9" customHeight="1" x14ac:dyDescent="0.2">
      <c r="A129" s="515"/>
      <c r="B129" s="515" t="s">
        <v>1595</v>
      </c>
      <c r="C129" s="537" t="s">
        <v>1596</v>
      </c>
      <c r="D129" s="515" t="s">
        <v>1614</v>
      </c>
      <c r="E129" s="515"/>
      <c r="F129" s="551"/>
      <c r="G129" s="596" t="s">
        <v>1477</v>
      </c>
      <c r="H129" s="667">
        <v>44197</v>
      </c>
      <c r="I129" s="597">
        <v>45291</v>
      </c>
      <c r="J129" s="537" t="s">
        <v>1615</v>
      </c>
      <c r="K129" s="537" t="s">
        <v>1616</v>
      </c>
      <c r="L129" s="515" t="s">
        <v>814</v>
      </c>
      <c r="M129" s="515" t="s">
        <v>27</v>
      </c>
      <c r="N129" s="515"/>
      <c r="O129" s="611">
        <v>0</v>
      </c>
      <c r="P129" s="515">
        <v>1</v>
      </c>
      <c r="Q129" s="145">
        <f>1849000*11</f>
        <v>20339000</v>
      </c>
      <c r="R129" s="515"/>
      <c r="S129" s="145"/>
      <c r="T129" s="515"/>
      <c r="U129" s="145"/>
      <c r="V129" s="515"/>
      <c r="W129" s="145"/>
      <c r="X129" s="611">
        <v>1</v>
      </c>
      <c r="Y129" s="147">
        <f>O129+Q129+S129+U129+W129</f>
        <v>20339000</v>
      </c>
      <c r="Z129" s="145"/>
      <c r="AA129" s="136" t="str">
        <f>IF(O129=0," ",Z129/O129)</f>
        <v xml:space="preserve"> </v>
      </c>
      <c r="AB129" s="515"/>
      <c r="AC129" s="93" t="str">
        <f>IF(N129=0," ",AB129/N129)</f>
        <v xml:space="preserve"> </v>
      </c>
      <c r="AD129" s="515"/>
      <c r="AE129" s="515"/>
      <c r="AF129" s="145"/>
      <c r="AG129" s="136">
        <f>IF(Q129=0," ",AF129/Q129)</f>
        <v>0</v>
      </c>
      <c r="AH129" s="515"/>
      <c r="AI129" s="93">
        <f>IF(P129=0," ",AH129/P129)</f>
        <v>0</v>
      </c>
      <c r="AJ129" s="515"/>
      <c r="AK129" s="515"/>
      <c r="AL129" s="611">
        <v>0</v>
      </c>
      <c r="AM129" s="136" t="str">
        <f>IF(W129=0," ",AL129/W129)</f>
        <v xml:space="preserve"> </v>
      </c>
      <c r="AN129" s="611"/>
      <c r="AO129" s="93" t="str">
        <f>IF(V129=0," ",AN129/V129)</f>
        <v xml:space="preserve"> </v>
      </c>
      <c r="AP129" s="515" t="s">
        <v>1617</v>
      </c>
      <c r="AQ129" s="515" t="s">
        <v>1618</v>
      </c>
      <c r="AR129" s="136">
        <v>0</v>
      </c>
      <c r="AS129" s="136">
        <v>0</v>
      </c>
      <c r="AT129" s="515">
        <v>0</v>
      </c>
      <c r="AU129" s="136">
        <v>0</v>
      </c>
      <c r="AV129" s="507" t="s">
        <v>1619</v>
      </c>
      <c r="AW129" s="507" t="s">
        <v>1620</v>
      </c>
      <c r="AX129" s="669">
        <v>0</v>
      </c>
      <c r="AY129" s="672"/>
      <c r="AZ129" s="606"/>
      <c r="BA129" s="662"/>
      <c r="BB129" s="762" t="s">
        <v>1619</v>
      </c>
      <c r="BC129" s="668" t="s">
        <v>1621</v>
      </c>
      <c r="BD129" s="515"/>
      <c r="BE129" s="537" t="s">
        <v>1622</v>
      </c>
      <c r="BF129" s="537" t="s">
        <v>1623</v>
      </c>
      <c r="BG129" s="537" t="s">
        <v>1624</v>
      </c>
      <c r="BH129" s="537" t="s">
        <v>1589</v>
      </c>
      <c r="BI129" s="537" t="s">
        <v>1625</v>
      </c>
      <c r="BJ129" s="537" t="s">
        <v>1626</v>
      </c>
      <c r="BK129" s="537" t="s">
        <v>1627</v>
      </c>
      <c r="BL129" s="537" t="s">
        <v>1628</v>
      </c>
      <c r="BM129" s="537" t="s">
        <v>1629</v>
      </c>
    </row>
    <row r="130" spans="1:65" s="498" customFormat="1" ht="46.9" customHeight="1" x14ac:dyDescent="0.2">
      <c r="A130" s="515"/>
      <c r="B130" s="515" t="s">
        <v>1595</v>
      </c>
      <c r="C130" s="515" t="s">
        <v>1596</v>
      </c>
      <c r="D130" s="515" t="s">
        <v>1630</v>
      </c>
      <c r="E130" s="515"/>
      <c r="F130" s="551" t="s">
        <v>1631</v>
      </c>
      <c r="G130" s="515" t="s">
        <v>1632</v>
      </c>
      <c r="H130" s="597">
        <v>44197</v>
      </c>
      <c r="I130" s="597">
        <v>45442</v>
      </c>
      <c r="J130" s="515" t="s">
        <v>1633</v>
      </c>
      <c r="K130" s="515" t="s">
        <v>1634</v>
      </c>
      <c r="L130" s="515" t="s">
        <v>1635</v>
      </c>
      <c r="M130" s="515" t="s">
        <v>27</v>
      </c>
      <c r="N130" s="515"/>
      <c r="O130" s="611"/>
      <c r="P130" s="515">
        <v>5</v>
      </c>
      <c r="Q130" s="145">
        <v>55386000</v>
      </c>
      <c r="R130" s="515">
        <v>5</v>
      </c>
      <c r="S130" s="145">
        <v>58155000</v>
      </c>
      <c r="T130" s="515">
        <v>5</v>
      </c>
      <c r="U130" s="145">
        <v>61063000</v>
      </c>
      <c r="V130" s="515">
        <v>5</v>
      </c>
      <c r="W130" s="145">
        <v>64116000</v>
      </c>
      <c r="X130" s="515">
        <v>5</v>
      </c>
      <c r="Y130" s="147">
        <v>238720000</v>
      </c>
      <c r="Z130" s="145"/>
      <c r="AA130" s="611"/>
      <c r="AB130" s="611"/>
      <c r="AC130" s="611"/>
      <c r="AD130" s="611"/>
      <c r="AE130" s="611"/>
      <c r="AF130" s="505" t="s">
        <v>1636</v>
      </c>
      <c r="AG130" s="506">
        <v>0.79</v>
      </c>
      <c r="AH130" s="606">
        <v>4</v>
      </c>
      <c r="AI130" s="506">
        <v>0.8</v>
      </c>
      <c r="AJ130" s="606" t="s">
        <v>1637</v>
      </c>
      <c r="AK130" s="606"/>
      <c r="AL130" s="505" t="s">
        <v>1636</v>
      </c>
      <c r="AM130" s="506">
        <v>0</v>
      </c>
      <c r="AN130" s="606">
        <v>4</v>
      </c>
      <c r="AO130" s="662">
        <v>0.8</v>
      </c>
      <c r="AP130" s="606" t="s">
        <v>1638</v>
      </c>
      <c r="AQ130" s="606"/>
      <c r="AR130" s="505" t="s">
        <v>1636</v>
      </c>
      <c r="AS130" s="506">
        <v>0</v>
      </c>
      <c r="AT130" s="606">
        <v>4</v>
      </c>
      <c r="AU130" s="662">
        <v>0.8</v>
      </c>
      <c r="AV130" s="606" t="s">
        <v>1639</v>
      </c>
      <c r="AW130" s="606" t="s">
        <v>724</v>
      </c>
      <c r="AX130" s="670"/>
      <c r="AY130" s="673"/>
      <c r="AZ130" s="606">
        <v>4</v>
      </c>
      <c r="BA130" s="662">
        <v>0.8</v>
      </c>
      <c r="BB130" s="763"/>
      <c r="BC130" s="663" t="s">
        <v>1640</v>
      </c>
      <c r="BD130" s="611"/>
      <c r="BE130" s="537" t="s">
        <v>1641</v>
      </c>
      <c r="BF130" s="537" t="s">
        <v>1642</v>
      </c>
      <c r="BG130" s="537" t="s">
        <v>1643</v>
      </c>
      <c r="BH130" s="664" t="s">
        <v>1589</v>
      </c>
      <c r="BI130" s="664" t="s">
        <v>1644</v>
      </c>
      <c r="BJ130" s="537" t="s">
        <v>1645</v>
      </c>
      <c r="BK130" s="551" t="s">
        <v>1646</v>
      </c>
      <c r="BL130" s="551">
        <v>3166234777</v>
      </c>
      <c r="BM130" s="551" t="s">
        <v>1647</v>
      </c>
    </row>
    <row r="131" spans="1:65" s="498" customFormat="1" ht="46.9" customHeight="1" x14ac:dyDescent="0.2">
      <c r="A131" s="515"/>
      <c r="B131" s="515" t="s">
        <v>807</v>
      </c>
      <c r="C131" s="595" t="s">
        <v>1648</v>
      </c>
      <c r="D131" s="515" t="s">
        <v>1649</v>
      </c>
      <c r="E131" s="515"/>
      <c r="F131" s="551" t="s">
        <v>1631</v>
      </c>
      <c r="G131" s="515" t="s">
        <v>1632</v>
      </c>
      <c r="H131" s="597">
        <v>44197</v>
      </c>
      <c r="I131" s="597">
        <v>45442</v>
      </c>
      <c r="J131" s="537" t="s">
        <v>1650</v>
      </c>
      <c r="K131" s="537" t="s">
        <v>1651</v>
      </c>
      <c r="L131" s="515" t="s">
        <v>724</v>
      </c>
      <c r="M131" s="515" t="s">
        <v>27</v>
      </c>
      <c r="N131" s="515"/>
      <c r="O131" s="611"/>
      <c r="P131" s="515">
        <v>5</v>
      </c>
      <c r="Q131" s="145">
        <v>55386000</v>
      </c>
      <c r="R131" s="515">
        <v>5</v>
      </c>
      <c r="S131" s="145">
        <v>58155000</v>
      </c>
      <c r="T131" s="515">
        <v>5</v>
      </c>
      <c r="U131" s="145">
        <v>61063000</v>
      </c>
      <c r="V131" s="515">
        <v>5</v>
      </c>
      <c r="W131" s="145">
        <v>64116000</v>
      </c>
      <c r="X131" s="561" t="s">
        <v>1652</v>
      </c>
      <c r="Y131" s="147">
        <v>238720000</v>
      </c>
      <c r="Z131" s="145"/>
      <c r="AA131" s="611"/>
      <c r="AB131" s="611"/>
      <c r="AC131" s="611"/>
      <c r="AD131" s="611"/>
      <c r="AE131" s="611"/>
      <c r="AF131" s="505" t="s">
        <v>188</v>
      </c>
      <c r="AG131" s="665" t="s">
        <v>1653</v>
      </c>
      <c r="AH131" s="666" t="s">
        <v>944</v>
      </c>
      <c r="AI131" s="666" t="s">
        <v>1653</v>
      </c>
      <c r="AJ131" s="611" t="s">
        <v>1654</v>
      </c>
      <c r="AK131" s="611"/>
      <c r="AL131" s="505" t="s">
        <v>1655</v>
      </c>
      <c r="AM131" s="662">
        <v>0.37</v>
      </c>
      <c r="AN131" s="606" t="s">
        <v>188</v>
      </c>
      <c r="AO131" s="666" t="s">
        <v>944</v>
      </c>
      <c r="AP131" s="505" t="s">
        <v>1656</v>
      </c>
      <c r="AQ131" s="611"/>
      <c r="AR131" s="505" t="s">
        <v>1657</v>
      </c>
      <c r="AS131" s="662">
        <v>0.85</v>
      </c>
      <c r="AT131" s="606" t="s">
        <v>188</v>
      </c>
      <c r="AU131" s="606">
        <v>0</v>
      </c>
      <c r="AV131" s="631" t="s">
        <v>1658</v>
      </c>
      <c r="AW131" s="606" t="s">
        <v>724</v>
      </c>
      <c r="AX131" s="670"/>
      <c r="AY131" s="673"/>
      <c r="AZ131" s="606"/>
      <c r="BA131" s="662"/>
      <c r="BB131" s="763"/>
      <c r="BC131" s="663" t="s">
        <v>1659</v>
      </c>
      <c r="BD131" s="611"/>
      <c r="BE131" s="537" t="s">
        <v>1641</v>
      </c>
      <c r="BF131" s="537" t="s">
        <v>1642</v>
      </c>
      <c r="BG131" s="537" t="s">
        <v>1643</v>
      </c>
      <c r="BH131" s="664" t="s">
        <v>1589</v>
      </c>
      <c r="BI131" s="664" t="s">
        <v>1644</v>
      </c>
      <c r="BJ131" s="537" t="s">
        <v>1645</v>
      </c>
      <c r="BK131" s="551" t="s">
        <v>1646</v>
      </c>
      <c r="BL131" s="551">
        <v>3166234777</v>
      </c>
      <c r="BM131" s="551" t="s">
        <v>1647</v>
      </c>
    </row>
    <row r="132" spans="1:65" s="498" customFormat="1" ht="46.9" customHeight="1" x14ac:dyDescent="0.2">
      <c r="A132" s="515"/>
      <c r="B132" s="532" t="s">
        <v>679</v>
      </c>
      <c r="C132" s="515" t="s">
        <v>1660</v>
      </c>
      <c r="D132" s="515" t="s">
        <v>1661</v>
      </c>
      <c r="E132" s="515"/>
      <c r="F132" s="596"/>
      <c r="G132" s="563" t="s">
        <v>1534</v>
      </c>
      <c r="H132" s="533">
        <v>44197</v>
      </c>
      <c r="I132" s="533">
        <v>45473</v>
      </c>
      <c r="J132" s="537" t="s">
        <v>1662</v>
      </c>
      <c r="K132" s="537" t="s">
        <v>1663</v>
      </c>
      <c r="L132" s="537" t="s">
        <v>1664</v>
      </c>
      <c r="M132" s="537" t="s">
        <v>27</v>
      </c>
      <c r="N132" s="560"/>
      <c r="O132" s="145"/>
      <c r="P132" s="560">
        <v>1</v>
      </c>
      <c r="Q132" s="145">
        <v>1000000</v>
      </c>
      <c r="R132" s="560">
        <v>1</v>
      </c>
      <c r="S132" s="145">
        <v>1000000</v>
      </c>
      <c r="T132" s="560">
        <v>1</v>
      </c>
      <c r="U132" s="145">
        <v>1000000</v>
      </c>
      <c r="V132" s="560">
        <v>1</v>
      </c>
      <c r="W132" s="145">
        <v>1000000</v>
      </c>
      <c r="X132" s="92">
        <v>1</v>
      </c>
      <c r="Y132" s="147">
        <f>O132+Q132+S132+U132+W132</f>
        <v>4000000</v>
      </c>
      <c r="Z132" s="153"/>
      <c r="AA132" s="136" t="str">
        <f t="shared" ref="AA132:AA143" si="42">IF(O132=0," ",Z132/O132)</f>
        <v xml:space="preserve"> </v>
      </c>
      <c r="AB132" s="537"/>
      <c r="AC132" s="93"/>
      <c r="AD132" s="537"/>
      <c r="AE132" s="537"/>
      <c r="AF132" s="145"/>
      <c r="AG132" s="136">
        <f t="shared" ref="AG132:AG143" si="43">IF(Q132=0," ",AF132/Q132)</f>
        <v>0</v>
      </c>
      <c r="AH132" s="515"/>
      <c r="AI132" s="93">
        <f t="shared" ref="AI132:AI143" si="44">IF(P132=0," ",AH132/P132)</f>
        <v>0</v>
      </c>
      <c r="AJ132" s="515"/>
      <c r="AK132" s="515"/>
      <c r="AL132" s="145"/>
      <c r="AM132" s="136">
        <f t="shared" ref="AM132:AM143" si="45">IF(Q132=0," ",AL132/Q132)</f>
        <v>0</v>
      </c>
      <c r="AN132" s="515"/>
      <c r="AO132" s="93">
        <f t="shared" ref="AO132:AO143" si="46">IF(P132=0," ",AN132/P132)</f>
        <v>0</v>
      </c>
      <c r="AP132" s="515"/>
      <c r="AQ132" s="515"/>
      <c r="AR132" s="145"/>
      <c r="AS132" s="136">
        <f>IF(Q132=0," ",AR132/Q132)</f>
        <v>0</v>
      </c>
      <c r="AT132" s="515"/>
      <c r="AU132" s="93">
        <f>IF(P132=0," ",AT132/P132)</f>
        <v>0</v>
      </c>
      <c r="AV132" s="515"/>
      <c r="AW132" s="515"/>
      <c r="AX132" s="670"/>
      <c r="AY132" s="673"/>
      <c r="AZ132" s="606"/>
      <c r="BA132" s="662"/>
      <c r="BB132" s="763"/>
      <c r="BC132" s="663" t="s">
        <v>1665</v>
      </c>
      <c r="BD132" s="537"/>
      <c r="BE132" s="537" t="s">
        <v>1666</v>
      </c>
      <c r="BF132" s="565" t="s">
        <v>1667</v>
      </c>
      <c r="BG132" s="565" t="s">
        <v>1668</v>
      </c>
      <c r="BH132" s="537" t="s">
        <v>1669</v>
      </c>
      <c r="BI132" s="537" t="s">
        <v>1670</v>
      </c>
      <c r="BJ132" s="537" t="s">
        <v>1671</v>
      </c>
      <c r="BK132" s="566" t="s">
        <v>1672</v>
      </c>
      <c r="BL132" s="537" t="s">
        <v>1673</v>
      </c>
      <c r="BM132" s="537" t="s">
        <v>1674</v>
      </c>
    </row>
    <row r="133" spans="1:65" ht="46.9" customHeight="1" x14ac:dyDescent="0.2">
      <c r="A133" s="102"/>
      <c r="B133" s="258" t="s">
        <v>679</v>
      </c>
      <c r="C133" s="102" t="s">
        <v>680</v>
      </c>
      <c r="D133" s="102" t="s">
        <v>1675</v>
      </c>
      <c r="E133" s="102"/>
      <c r="F133" s="223"/>
      <c r="G133" s="372" t="s">
        <v>1534</v>
      </c>
      <c r="H133" s="224">
        <v>44197</v>
      </c>
      <c r="I133" s="386">
        <v>45657</v>
      </c>
      <c r="J133" s="220" t="s">
        <v>1676</v>
      </c>
      <c r="K133" s="220" t="s">
        <v>1677</v>
      </c>
      <c r="L133" s="220" t="s">
        <v>1678</v>
      </c>
      <c r="M133" s="220" t="s">
        <v>27</v>
      </c>
      <c r="N133" s="238"/>
      <c r="O133" s="228"/>
      <c r="P133" s="238">
        <v>1</v>
      </c>
      <c r="Q133" s="228">
        <v>1000000</v>
      </c>
      <c r="R133" s="238">
        <v>1</v>
      </c>
      <c r="S133" s="228">
        <v>1000000</v>
      </c>
      <c r="T133" s="238">
        <v>1</v>
      </c>
      <c r="U133" s="228">
        <v>1000000</v>
      </c>
      <c r="V133" s="238">
        <v>1</v>
      </c>
      <c r="W133" s="228">
        <v>1000000</v>
      </c>
      <c r="X133" s="88">
        <v>1</v>
      </c>
      <c r="Y133" s="104">
        <f>O133+Q133+S133+U133+W133</f>
        <v>4000000</v>
      </c>
      <c r="Z133" s="259"/>
      <c r="AA133" s="242" t="str">
        <f t="shared" si="42"/>
        <v xml:space="preserve"> </v>
      </c>
      <c r="AB133" s="220"/>
      <c r="AC133" s="84"/>
      <c r="AD133" s="220"/>
      <c r="AE133" s="220"/>
      <c r="AF133" s="228"/>
      <c r="AG133" s="242">
        <f t="shared" si="43"/>
        <v>0</v>
      </c>
      <c r="AH133" s="102"/>
      <c r="AI133" s="84">
        <f t="shared" si="44"/>
        <v>0</v>
      </c>
      <c r="AJ133" s="102"/>
      <c r="AK133" s="102"/>
      <c r="AL133" s="228"/>
      <c r="AM133" s="242">
        <f t="shared" si="45"/>
        <v>0</v>
      </c>
      <c r="AN133" s="102"/>
      <c r="AO133" s="84">
        <f t="shared" si="46"/>
        <v>0</v>
      </c>
      <c r="AP133" s="102"/>
      <c r="AQ133" s="102"/>
      <c r="AR133" s="228"/>
      <c r="AS133" s="242">
        <f>IF(Q133=0," ",AR133/Q133)</f>
        <v>0</v>
      </c>
      <c r="AT133" s="102"/>
      <c r="AU133" s="84">
        <f>IF(P133=0," ",AT133/P133)</f>
        <v>0</v>
      </c>
      <c r="AV133" s="102"/>
      <c r="AW133" s="102"/>
      <c r="AX133" s="671"/>
      <c r="AY133" s="674"/>
      <c r="AZ133" s="305"/>
      <c r="BA133" s="383"/>
      <c r="BB133" s="764"/>
      <c r="BC133" s="387" t="s">
        <v>1679</v>
      </c>
      <c r="BD133" s="220"/>
      <c r="BE133" s="220" t="s">
        <v>1666</v>
      </c>
      <c r="BF133" s="384" t="s">
        <v>1680</v>
      </c>
      <c r="BG133" s="384" t="s">
        <v>1668</v>
      </c>
      <c r="BH133" s="220" t="s">
        <v>1669</v>
      </c>
      <c r="BI133" s="220" t="s">
        <v>1670</v>
      </c>
      <c r="BJ133" s="220" t="s">
        <v>1671</v>
      </c>
      <c r="BK133" s="385" t="s">
        <v>1672</v>
      </c>
      <c r="BL133" s="220" t="s">
        <v>1673</v>
      </c>
      <c r="BM133" s="220" t="s">
        <v>1674</v>
      </c>
    </row>
    <row r="134" spans="1:65" s="498" customFormat="1" ht="46.9" customHeight="1" x14ac:dyDescent="0.2">
      <c r="A134" s="515"/>
      <c r="B134" s="532" t="s">
        <v>679</v>
      </c>
      <c r="C134" s="515" t="s">
        <v>718</v>
      </c>
      <c r="D134" s="515" t="s">
        <v>1681</v>
      </c>
      <c r="E134" s="515"/>
      <c r="F134" s="596"/>
      <c r="G134" s="563" t="s">
        <v>1534</v>
      </c>
      <c r="H134" s="533">
        <v>44197</v>
      </c>
      <c r="I134" s="533">
        <v>45473</v>
      </c>
      <c r="J134" s="537" t="s">
        <v>1682</v>
      </c>
      <c r="K134" s="537" t="s">
        <v>1683</v>
      </c>
      <c r="L134" s="537" t="s">
        <v>660</v>
      </c>
      <c r="M134" s="537" t="s">
        <v>27</v>
      </c>
      <c r="N134" s="560"/>
      <c r="O134" s="145"/>
      <c r="P134" s="560">
        <v>1</v>
      </c>
      <c r="Q134" s="145">
        <v>73750000</v>
      </c>
      <c r="R134" s="560">
        <v>1</v>
      </c>
      <c r="S134" s="145">
        <v>73750000</v>
      </c>
      <c r="T134" s="560">
        <v>1</v>
      </c>
      <c r="U134" s="145">
        <v>73750000</v>
      </c>
      <c r="V134" s="560">
        <v>1</v>
      </c>
      <c r="W134" s="145">
        <v>73750000</v>
      </c>
      <c r="X134" s="92">
        <v>1</v>
      </c>
      <c r="Y134" s="147">
        <f>O134+Q134+S134+U134+W134</f>
        <v>295000000</v>
      </c>
      <c r="Z134" s="153"/>
      <c r="AA134" s="136" t="str">
        <f t="shared" si="42"/>
        <v xml:space="preserve"> </v>
      </c>
      <c r="AB134" s="537"/>
      <c r="AC134" s="93"/>
      <c r="AD134" s="537"/>
      <c r="AE134" s="537"/>
      <c r="AF134" s="145"/>
      <c r="AG134" s="136">
        <f t="shared" si="43"/>
        <v>0</v>
      </c>
      <c r="AH134" s="515"/>
      <c r="AI134" s="93">
        <f t="shared" si="44"/>
        <v>0</v>
      </c>
      <c r="AJ134" s="515"/>
      <c r="AK134" s="515"/>
      <c r="AL134" s="145"/>
      <c r="AM134" s="136">
        <f t="shared" si="45"/>
        <v>0</v>
      </c>
      <c r="AN134" s="515"/>
      <c r="AO134" s="93">
        <f t="shared" si="46"/>
        <v>0</v>
      </c>
      <c r="AP134" s="515"/>
      <c r="AQ134" s="515"/>
      <c r="AR134" s="145"/>
      <c r="AS134" s="136">
        <f>IF(Q134=0," ",AR134/Q134)</f>
        <v>0</v>
      </c>
      <c r="AT134" s="515"/>
      <c r="AU134" s="93">
        <f>IF(P134=0," ",AT134/P134)</f>
        <v>0</v>
      </c>
      <c r="AV134" s="515"/>
      <c r="AW134" s="515"/>
      <c r="AX134" s="675"/>
      <c r="AY134" s="675"/>
      <c r="AZ134" s="675"/>
      <c r="BA134" s="675"/>
      <c r="BB134" s="675"/>
      <c r="BC134" s="675"/>
      <c r="BD134" s="537"/>
      <c r="BE134" s="537" t="s">
        <v>1666</v>
      </c>
      <c r="BF134" s="565" t="s">
        <v>1684</v>
      </c>
      <c r="BG134" s="565" t="s">
        <v>1685</v>
      </c>
      <c r="BH134" s="537" t="s">
        <v>1669</v>
      </c>
      <c r="BI134" s="537" t="s">
        <v>1670</v>
      </c>
      <c r="BJ134" s="537" t="s">
        <v>1686</v>
      </c>
      <c r="BK134" s="566" t="s">
        <v>1687</v>
      </c>
      <c r="BL134" s="537">
        <v>3172144089</v>
      </c>
      <c r="BM134" s="537" t="s">
        <v>1688</v>
      </c>
    </row>
    <row r="135" spans="1:65" s="498" customFormat="1" ht="46.9" customHeight="1" x14ac:dyDescent="0.2">
      <c r="A135" s="515"/>
      <c r="B135" s="532" t="s">
        <v>679</v>
      </c>
      <c r="C135" s="515" t="s">
        <v>680</v>
      </c>
      <c r="D135" s="515" t="s">
        <v>1689</v>
      </c>
      <c r="E135" s="515"/>
      <c r="F135" s="551" t="s">
        <v>695</v>
      </c>
      <c r="G135" s="563" t="s">
        <v>1534</v>
      </c>
      <c r="H135" s="533">
        <v>44197</v>
      </c>
      <c r="I135" s="597">
        <v>45442</v>
      </c>
      <c r="J135" s="537" t="s">
        <v>1690</v>
      </c>
      <c r="K135" s="515" t="s">
        <v>1691</v>
      </c>
      <c r="L135" s="537" t="s">
        <v>660</v>
      </c>
      <c r="M135" s="537" t="s">
        <v>27</v>
      </c>
      <c r="N135" s="560"/>
      <c r="O135" s="145"/>
      <c r="P135" s="676">
        <v>1</v>
      </c>
      <c r="Q135" s="145">
        <v>4980000</v>
      </c>
      <c r="R135" s="676">
        <v>1</v>
      </c>
      <c r="S135" s="145">
        <v>4980000</v>
      </c>
      <c r="T135" s="676">
        <v>1</v>
      </c>
      <c r="U135" s="145">
        <v>4980000</v>
      </c>
      <c r="V135" s="676">
        <v>1</v>
      </c>
      <c r="W135" s="145">
        <v>4980000</v>
      </c>
      <c r="X135" s="677">
        <f>P135+R135+T135+V135</f>
        <v>4</v>
      </c>
      <c r="Y135" s="147">
        <f>O135+Q135+S135+U135+W135</f>
        <v>19920000</v>
      </c>
      <c r="Z135" s="153"/>
      <c r="AA135" s="136" t="str">
        <f t="shared" si="42"/>
        <v xml:space="preserve"> </v>
      </c>
      <c r="AB135" s="537"/>
      <c r="AC135" s="93"/>
      <c r="AD135" s="537"/>
      <c r="AE135" s="537"/>
      <c r="AF135" s="145">
        <v>0</v>
      </c>
      <c r="AG135" s="136">
        <v>0</v>
      </c>
      <c r="AH135" s="515">
        <v>5</v>
      </c>
      <c r="AI135" s="93">
        <v>0</v>
      </c>
      <c r="AJ135" s="515" t="s">
        <v>1692</v>
      </c>
      <c r="AK135" s="515" t="s">
        <v>1693</v>
      </c>
      <c r="AL135" s="145">
        <f>AN135*Q135</f>
        <v>19920000</v>
      </c>
      <c r="AM135" s="136">
        <v>1</v>
      </c>
      <c r="AN135" s="515">
        <v>4</v>
      </c>
      <c r="AO135" s="93">
        <v>1</v>
      </c>
      <c r="AP135" s="515" t="s">
        <v>1694</v>
      </c>
      <c r="AQ135" s="515"/>
      <c r="AR135" s="145">
        <v>0</v>
      </c>
      <c r="AS135" s="136">
        <v>0</v>
      </c>
      <c r="AT135" s="646">
        <v>0</v>
      </c>
      <c r="AU135" s="93">
        <v>0.8</v>
      </c>
      <c r="AV135" s="515" t="s">
        <v>1695</v>
      </c>
      <c r="AW135" s="515" t="s">
        <v>1696</v>
      </c>
      <c r="AX135" s="675"/>
      <c r="AY135" s="675"/>
      <c r="AZ135" s="675"/>
      <c r="BA135" s="675"/>
      <c r="BB135" s="675"/>
      <c r="BC135" s="675"/>
      <c r="BD135" s="537"/>
      <c r="BE135" s="537" t="s">
        <v>1666</v>
      </c>
      <c r="BF135" s="565" t="s">
        <v>1697</v>
      </c>
      <c r="BG135" s="565" t="s">
        <v>1698</v>
      </c>
      <c r="BH135" s="537" t="s">
        <v>1669</v>
      </c>
      <c r="BI135" s="537" t="s">
        <v>1699</v>
      </c>
      <c r="BJ135" s="537" t="s">
        <v>1700</v>
      </c>
      <c r="BK135" s="566" t="s">
        <v>1701</v>
      </c>
      <c r="BL135" s="537" t="s">
        <v>1702</v>
      </c>
      <c r="BM135" s="537" t="s">
        <v>1703</v>
      </c>
    </row>
    <row r="136" spans="1:65" s="498" customFormat="1" ht="46.9" customHeight="1" x14ac:dyDescent="0.2">
      <c r="A136" s="515"/>
      <c r="B136" s="532" t="s">
        <v>679</v>
      </c>
      <c r="C136" s="515" t="s">
        <v>718</v>
      </c>
      <c r="D136" s="515" t="s">
        <v>1704</v>
      </c>
      <c r="E136" s="515"/>
      <c r="F136" s="551" t="s">
        <v>695</v>
      </c>
      <c r="G136" s="563" t="s">
        <v>1534</v>
      </c>
      <c r="H136" s="533">
        <v>44197</v>
      </c>
      <c r="I136" s="597">
        <v>45657</v>
      </c>
      <c r="J136" s="537" t="s">
        <v>1705</v>
      </c>
      <c r="K136" s="537" t="s">
        <v>1706</v>
      </c>
      <c r="L136" s="537" t="s">
        <v>660</v>
      </c>
      <c r="M136" s="537" t="s">
        <v>27</v>
      </c>
      <c r="N136" s="537"/>
      <c r="O136" s="145"/>
      <c r="P136" s="537">
        <v>1</v>
      </c>
      <c r="Q136" s="153" t="s">
        <v>1707</v>
      </c>
      <c r="R136" s="537">
        <v>1</v>
      </c>
      <c r="S136" s="153" t="s">
        <v>1707</v>
      </c>
      <c r="T136" s="537">
        <v>1</v>
      </c>
      <c r="U136" s="153" t="s">
        <v>1707</v>
      </c>
      <c r="V136" s="537">
        <v>1</v>
      </c>
      <c r="W136" s="153" t="s">
        <v>1707</v>
      </c>
      <c r="X136" s="515">
        <v>1</v>
      </c>
      <c r="Y136" s="153" t="s">
        <v>1708</v>
      </c>
      <c r="Z136" s="153"/>
      <c r="AA136" s="136" t="str">
        <f t="shared" si="42"/>
        <v xml:space="preserve"> </v>
      </c>
      <c r="AB136" s="537"/>
      <c r="AC136" s="93"/>
      <c r="AD136" s="537"/>
      <c r="AE136" s="537"/>
      <c r="AF136" s="145">
        <v>0</v>
      </c>
      <c r="AG136" s="136">
        <v>0</v>
      </c>
      <c r="AH136" s="515">
        <v>1</v>
      </c>
      <c r="AI136" s="93">
        <v>0.5</v>
      </c>
      <c r="AJ136" s="515" t="s">
        <v>1709</v>
      </c>
      <c r="AK136" s="515" t="s">
        <v>1710</v>
      </c>
      <c r="AL136" s="145">
        <v>0</v>
      </c>
      <c r="AM136" s="136">
        <v>0</v>
      </c>
      <c r="AN136" s="515">
        <v>0</v>
      </c>
      <c r="AO136" s="93">
        <v>0.8</v>
      </c>
      <c r="AP136" s="515" t="s">
        <v>1711</v>
      </c>
      <c r="AQ136" s="515" t="s">
        <v>1712</v>
      </c>
      <c r="AR136" s="145">
        <v>0</v>
      </c>
      <c r="AS136" s="136">
        <v>0</v>
      </c>
      <c r="AT136" s="646">
        <v>0</v>
      </c>
      <c r="AU136" s="93">
        <v>0.65</v>
      </c>
      <c r="AV136" s="515" t="s">
        <v>1713</v>
      </c>
      <c r="AW136" s="515"/>
      <c r="AX136" s="151"/>
      <c r="AY136" s="136" t="e">
        <f t="shared" ref="AY136:AY143" si="47">IF(Q136=0," ",AX136/Q136)</f>
        <v>#VALUE!</v>
      </c>
      <c r="AZ136" s="515"/>
      <c r="BA136" s="93">
        <f t="shared" ref="BA136:BA143" si="48">IF(P136=0," ",AZ136/P136)</f>
        <v>0</v>
      </c>
      <c r="BB136" s="93"/>
      <c r="BC136" s="515"/>
      <c r="BD136" s="537"/>
      <c r="BE136" s="537" t="s">
        <v>1666</v>
      </c>
      <c r="BF136" s="565" t="s">
        <v>1714</v>
      </c>
      <c r="BG136" s="565" t="s">
        <v>1715</v>
      </c>
      <c r="BH136" s="539" t="s">
        <v>1669</v>
      </c>
      <c r="BI136" s="539" t="s">
        <v>1699</v>
      </c>
      <c r="BJ136" s="537" t="s">
        <v>1716</v>
      </c>
      <c r="BK136" s="678" t="s">
        <v>1717</v>
      </c>
      <c r="BL136" s="551" t="s">
        <v>1718</v>
      </c>
      <c r="BM136" s="551" t="s">
        <v>1719</v>
      </c>
    </row>
    <row r="137" spans="1:65" s="498" customFormat="1" ht="46.9" customHeight="1" x14ac:dyDescent="0.2">
      <c r="A137" s="515"/>
      <c r="B137" s="532" t="s">
        <v>679</v>
      </c>
      <c r="C137" s="515" t="s">
        <v>1720</v>
      </c>
      <c r="D137" s="515" t="s">
        <v>1721</v>
      </c>
      <c r="E137" s="515"/>
      <c r="F137" s="551" t="s">
        <v>695</v>
      </c>
      <c r="G137" s="563" t="s">
        <v>1534</v>
      </c>
      <c r="H137" s="533">
        <v>44197</v>
      </c>
      <c r="I137" s="533">
        <v>45473</v>
      </c>
      <c r="J137" s="515" t="s">
        <v>1722</v>
      </c>
      <c r="K137" s="537" t="s">
        <v>1723</v>
      </c>
      <c r="L137" s="537" t="s">
        <v>660</v>
      </c>
      <c r="M137" s="537" t="s">
        <v>29</v>
      </c>
      <c r="N137" s="560"/>
      <c r="O137" s="145"/>
      <c r="P137" s="560">
        <v>1</v>
      </c>
      <c r="Q137" s="145">
        <v>1045540</v>
      </c>
      <c r="R137" s="560">
        <v>1</v>
      </c>
      <c r="S137" s="145">
        <v>1075233.3359999999</v>
      </c>
      <c r="T137" s="560">
        <v>1</v>
      </c>
      <c r="U137" s="145">
        <v>1105769.9627423999</v>
      </c>
      <c r="V137" s="560">
        <v>1</v>
      </c>
      <c r="W137" s="145">
        <v>568586.91484214203</v>
      </c>
      <c r="X137" s="564">
        <v>1</v>
      </c>
      <c r="Y137" s="147">
        <f t="shared" ref="Y137:Y147" si="49">O137+Q137+S137+U137+W137</f>
        <v>3795130.2135845423</v>
      </c>
      <c r="Z137" s="153"/>
      <c r="AA137" s="136" t="str">
        <f t="shared" si="42"/>
        <v xml:space="preserve"> </v>
      </c>
      <c r="AB137" s="537"/>
      <c r="AC137" s="93"/>
      <c r="AD137" s="537"/>
      <c r="AE137" s="537"/>
      <c r="AF137" s="145"/>
      <c r="AG137" s="136">
        <f t="shared" si="43"/>
        <v>0</v>
      </c>
      <c r="AH137" s="515"/>
      <c r="AI137" s="93">
        <f t="shared" si="44"/>
        <v>0</v>
      </c>
      <c r="AJ137" s="515"/>
      <c r="AK137" s="515"/>
      <c r="AL137" s="145"/>
      <c r="AM137" s="136">
        <f t="shared" si="45"/>
        <v>0</v>
      </c>
      <c r="AN137" s="515"/>
      <c r="AO137" s="93">
        <f t="shared" si="46"/>
        <v>0</v>
      </c>
      <c r="AP137" s="515"/>
      <c r="AQ137" s="515"/>
      <c r="AR137" s="145"/>
      <c r="AS137" s="136">
        <f t="shared" ref="AS137:AS143" si="50">IF(Q137=0," ",AR137/Q137)</f>
        <v>0</v>
      </c>
      <c r="AT137" s="515"/>
      <c r="AU137" s="93">
        <f t="shared" ref="AU137:AU143" si="51">IF(P137=0," ",AT137/P137)</f>
        <v>0</v>
      </c>
      <c r="AV137" s="515"/>
      <c r="AW137" s="515"/>
      <c r="AX137" s="151"/>
      <c r="AY137" s="136">
        <f t="shared" si="47"/>
        <v>0</v>
      </c>
      <c r="AZ137" s="515"/>
      <c r="BA137" s="93">
        <f t="shared" si="48"/>
        <v>0</v>
      </c>
      <c r="BB137" s="93"/>
      <c r="BC137" s="515"/>
      <c r="BD137" s="537"/>
      <c r="BE137" s="537" t="s">
        <v>1724</v>
      </c>
      <c r="BF137" s="565" t="s">
        <v>1725</v>
      </c>
      <c r="BG137" s="565" t="s">
        <v>1726</v>
      </c>
      <c r="BH137" s="537" t="s">
        <v>1669</v>
      </c>
      <c r="BI137" s="537" t="s">
        <v>1670</v>
      </c>
      <c r="BJ137" s="537" t="s">
        <v>1727</v>
      </c>
      <c r="BK137" s="566" t="s">
        <v>1728</v>
      </c>
      <c r="BL137" s="537">
        <v>3043421648</v>
      </c>
      <c r="BM137" s="537" t="s">
        <v>1729</v>
      </c>
    </row>
    <row r="138" spans="1:65" s="498" customFormat="1" ht="46.9" customHeight="1" x14ac:dyDescent="0.2">
      <c r="A138" s="515"/>
      <c r="B138" s="532" t="s">
        <v>679</v>
      </c>
      <c r="C138" s="515" t="s">
        <v>718</v>
      </c>
      <c r="D138" s="515" t="s">
        <v>1730</v>
      </c>
      <c r="E138" s="515"/>
      <c r="F138" s="551" t="s">
        <v>695</v>
      </c>
      <c r="G138" s="563" t="s">
        <v>1534</v>
      </c>
      <c r="H138" s="533">
        <v>44197</v>
      </c>
      <c r="I138" s="533">
        <v>45473</v>
      </c>
      <c r="J138" s="537" t="s">
        <v>1731</v>
      </c>
      <c r="K138" s="537" t="s">
        <v>1732</v>
      </c>
      <c r="L138" s="537" t="s">
        <v>660</v>
      </c>
      <c r="M138" s="537" t="s">
        <v>29</v>
      </c>
      <c r="N138" s="560"/>
      <c r="O138" s="145"/>
      <c r="P138" s="560">
        <v>1</v>
      </c>
      <c r="Q138" s="145">
        <v>967580</v>
      </c>
      <c r="R138" s="560">
        <v>1</v>
      </c>
      <c r="S138" s="145">
        <v>995059.272</v>
      </c>
      <c r="T138" s="560">
        <v>1</v>
      </c>
      <c r="U138" s="145">
        <v>1023318.9553248</v>
      </c>
      <c r="V138" s="560">
        <v>1</v>
      </c>
      <c r="W138" s="145">
        <v>526190.60682801215</v>
      </c>
      <c r="X138" s="564">
        <v>1</v>
      </c>
      <c r="Y138" s="147">
        <f t="shared" si="49"/>
        <v>3512148.8341528117</v>
      </c>
      <c r="Z138" s="153"/>
      <c r="AA138" s="136" t="str">
        <f t="shared" si="42"/>
        <v xml:space="preserve"> </v>
      </c>
      <c r="AB138" s="537"/>
      <c r="AC138" s="93"/>
      <c r="AD138" s="537"/>
      <c r="AE138" s="537"/>
      <c r="AF138" s="145"/>
      <c r="AG138" s="136">
        <f t="shared" si="43"/>
        <v>0</v>
      </c>
      <c r="AH138" s="515"/>
      <c r="AI138" s="93">
        <f t="shared" si="44"/>
        <v>0</v>
      </c>
      <c r="AJ138" s="515"/>
      <c r="AK138" s="515"/>
      <c r="AL138" s="145"/>
      <c r="AM138" s="136">
        <f t="shared" si="45"/>
        <v>0</v>
      </c>
      <c r="AN138" s="515"/>
      <c r="AO138" s="93">
        <f t="shared" si="46"/>
        <v>0</v>
      </c>
      <c r="AP138" s="515"/>
      <c r="AQ138" s="515"/>
      <c r="AR138" s="145"/>
      <c r="AS138" s="136">
        <f t="shared" si="50"/>
        <v>0</v>
      </c>
      <c r="AT138" s="515"/>
      <c r="AU138" s="93">
        <f t="shared" si="51"/>
        <v>0</v>
      </c>
      <c r="AV138" s="515"/>
      <c r="AW138" s="515"/>
      <c r="AX138" s="151"/>
      <c r="AY138" s="136">
        <f t="shared" si="47"/>
        <v>0</v>
      </c>
      <c r="AZ138" s="515"/>
      <c r="BA138" s="93">
        <f t="shared" si="48"/>
        <v>0</v>
      </c>
      <c r="BB138" s="93"/>
      <c r="BC138" s="515"/>
      <c r="BD138" s="537"/>
      <c r="BE138" s="537" t="s">
        <v>1724</v>
      </c>
      <c r="BF138" s="565" t="s">
        <v>1733</v>
      </c>
      <c r="BG138" s="565" t="s">
        <v>1734</v>
      </c>
      <c r="BH138" s="537" t="s">
        <v>1669</v>
      </c>
      <c r="BI138" s="537" t="s">
        <v>1670</v>
      </c>
      <c r="BJ138" s="537" t="s">
        <v>1735</v>
      </c>
      <c r="BK138" s="566" t="s">
        <v>1736</v>
      </c>
      <c r="BL138" s="537">
        <v>3115215422</v>
      </c>
      <c r="BM138" s="537" t="s">
        <v>1737</v>
      </c>
    </row>
    <row r="139" spans="1:65" s="498" customFormat="1" ht="46.9" customHeight="1" x14ac:dyDescent="0.2">
      <c r="A139" s="515"/>
      <c r="B139" s="532" t="s">
        <v>679</v>
      </c>
      <c r="C139" s="515" t="s">
        <v>1738</v>
      </c>
      <c r="D139" s="515" t="s">
        <v>1739</v>
      </c>
      <c r="E139" s="515"/>
      <c r="F139" s="551" t="s">
        <v>695</v>
      </c>
      <c r="G139" s="563" t="s">
        <v>1534</v>
      </c>
      <c r="H139" s="533">
        <v>44197</v>
      </c>
      <c r="I139" s="533">
        <v>45473</v>
      </c>
      <c r="J139" s="537" t="s">
        <v>1740</v>
      </c>
      <c r="K139" s="537" t="s">
        <v>1741</v>
      </c>
      <c r="L139" s="537" t="s">
        <v>660</v>
      </c>
      <c r="M139" s="537" t="s">
        <v>27</v>
      </c>
      <c r="N139" s="560"/>
      <c r="O139" s="145"/>
      <c r="P139" s="560">
        <v>1</v>
      </c>
      <c r="Q139" s="145">
        <v>6000000</v>
      </c>
      <c r="R139" s="560">
        <v>1</v>
      </c>
      <c r="S139" s="145">
        <v>6000000</v>
      </c>
      <c r="T139" s="560">
        <v>1</v>
      </c>
      <c r="U139" s="145">
        <v>6000000</v>
      </c>
      <c r="V139" s="560">
        <v>1</v>
      </c>
      <c r="W139" s="145">
        <v>3000000</v>
      </c>
      <c r="X139" s="564">
        <v>1</v>
      </c>
      <c r="Y139" s="147">
        <f t="shared" si="49"/>
        <v>21000000</v>
      </c>
      <c r="Z139" s="153"/>
      <c r="AA139" s="136" t="str">
        <f t="shared" si="42"/>
        <v xml:space="preserve"> </v>
      </c>
      <c r="AB139" s="537"/>
      <c r="AC139" s="93"/>
      <c r="AD139" s="537"/>
      <c r="AE139" s="537"/>
      <c r="AF139" s="145"/>
      <c r="AG139" s="136">
        <f t="shared" si="43"/>
        <v>0</v>
      </c>
      <c r="AH139" s="515"/>
      <c r="AI139" s="93">
        <f t="shared" si="44"/>
        <v>0</v>
      </c>
      <c r="AJ139" s="515"/>
      <c r="AK139" s="515"/>
      <c r="AL139" s="145"/>
      <c r="AM139" s="136">
        <f t="shared" si="45"/>
        <v>0</v>
      </c>
      <c r="AN139" s="515"/>
      <c r="AO139" s="93">
        <f t="shared" si="46"/>
        <v>0</v>
      </c>
      <c r="AP139" s="515"/>
      <c r="AQ139" s="515"/>
      <c r="AR139" s="145"/>
      <c r="AS139" s="136">
        <f t="shared" si="50"/>
        <v>0</v>
      </c>
      <c r="AT139" s="515"/>
      <c r="AU139" s="93">
        <f t="shared" si="51"/>
        <v>0</v>
      </c>
      <c r="AV139" s="515"/>
      <c r="AW139" s="515"/>
      <c r="AX139" s="151"/>
      <c r="AY139" s="136">
        <f t="shared" si="47"/>
        <v>0</v>
      </c>
      <c r="AZ139" s="515"/>
      <c r="BA139" s="93">
        <f t="shared" si="48"/>
        <v>0</v>
      </c>
      <c r="BB139" s="93"/>
      <c r="BC139" s="515"/>
      <c r="BD139" s="537"/>
      <c r="BE139" s="537" t="s">
        <v>1724</v>
      </c>
      <c r="BF139" s="565" t="s">
        <v>1742</v>
      </c>
      <c r="BG139" s="565" t="s">
        <v>1743</v>
      </c>
      <c r="BH139" s="537" t="s">
        <v>1669</v>
      </c>
      <c r="BI139" s="537" t="s">
        <v>1670</v>
      </c>
      <c r="BJ139" s="537" t="s">
        <v>1744</v>
      </c>
      <c r="BK139" s="600" t="s">
        <v>1745</v>
      </c>
      <c r="BL139" s="551"/>
      <c r="BM139" s="645" t="s">
        <v>1746</v>
      </c>
    </row>
    <row r="140" spans="1:65" s="498" customFormat="1" ht="46.9" customHeight="1" x14ac:dyDescent="0.2">
      <c r="A140" s="515"/>
      <c r="B140" s="532" t="s">
        <v>679</v>
      </c>
      <c r="C140" s="515" t="s">
        <v>1720</v>
      </c>
      <c r="D140" s="515" t="s">
        <v>1747</v>
      </c>
      <c r="E140" s="515"/>
      <c r="F140" s="551" t="s">
        <v>695</v>
      </c>
      <c r="G140" s="563" t="s">
        <v>1534</v>
      </c>
      <c r="H140" s="533">
        <v>44197</v>
      </c>
      <c r="I140" s="533">
        <v>45473</v>
      </c>
      <c r="J140" s="537" t="s">
        <v>1748</v>
      </c>
      <c r="K140" s="537" t="s">
        <v>1749</v>
      </c>
      <c r="L140" s="537" t="s">
        <v>660</v>
      </c>
      <c r="M140" s="537" t="s">
        <v>27</v>
      </c>
      <c r="N140" s="560"/>
      <c r="O140" s="145"/>
      <c r="P140" s="560">
        <v>1</v>
      </c>
      <c r="Q140" s="145">
        <v>2000000</v>
      </c>
      <c r="R140" s="560">
        <v>1</v>
      </c>
      <c r="S140" s="145">
        <v>2000000</v>
      </c>
      <c r="T140" s="560">
        <v>1</v>
      </c>
      <c r="U140" s="145">
        <v>2000000</v>
      </c>
      <c r="V140" s="560">
        <v>1</v>
      </c>
      <c r="W140" s="145">
        <v>100000</v>
      </c>
      <c r="X140" s="564">
        <v>1</v>
      </c>
      <c r="Y140" s="147">
        <f t="shared" si="49"/>
        <v>6100000</v>
      </c>
      <c r="Z140" s="153"/>
      <c r="AA140" s="136" t="str">
        <f t="shared" si="42"/>
        <v xml:space="preserve"> </v>
      </c>
      <c r="AB140" s="537"/>
      <c r="AC140" s="93"/>
      <c r="AD140" s="537"/>
      <c r="AE140" s="537"/>
      <c r="AF140" s="145"/>
      <c r="AG140" s="136">
        <f t="shared" si="43"/>
        <v>0</v>
      </c>
      <c r="AH140" s="515"/>
      <c r="AI140" s="93">
        <f t="shared" si="44"/>
        <v>0</v>
      </c>
      <c r="AJ140" s="515"/>
      <c r="AK140" s="515"/>
      <c r="AL140" s="145"/>
      <c r="AM140" s="136">
        <f t="shared" si="45"/>
        <v>0</v>
      </c>
      <c r="AN140" s="515"/>
      <c r="AO140" s="93">
        <f t="shared" si="46"/>
        <v>0</v>
      </c>
      <c r="AP140" s="515"/>
      <c r="AQ140" s="515"/>
      <c r="AR140" s="145"/>
      <c r="AS140" s="136">
        <f t="shared" si="50"/>
        <v>0</v>
      </c>
      <c r="AT140" s="515"/>
      <c r="AU140" s="93">
        <f t="shared" si="51"/>
        <v>0</v>
      </c>
      <c r="AV140" s="515"/>
      <c r="AW140" s="515"/>
      <c r="AX140" s="151"/>
      <c r="AY140" s="136">
        <f t="shared" si="47"/>
        <v>0</v>
      </c>
      <c r="AZ140" s="515"/>
      <c r="BA140" s="93">
        <f t="shared" si="48"/>
        <v>0</v>
      </c>
      <c r="BB140" s="93"/>
      <c r="BC140" s="515"/>
      <c r="BD140" s="537"/>
      <c r="BE140" s="537" t="s">
        <v>1724</v>
      </c>
      <c r="BF140" s="565" t="s">
        <v>1750</v>
      </c>
      <c r="BG140" s="565" t="s">
        <v>1743</v>
      </c>
      <c r="BH140" s="537" t="s">
        <v>1669</v>
      </c>
      <c r="BI140" s="537" t="s">
        <v>1670</v>
      </c>
      <c r="BJ140" s="537" t="s">
        <v>1744</v>
      </c>
      <c r="BK140" s="600" t="s">
        <v>1745</v>
      </c>
      <c r="BL140" s="551"/>
      <c r="BM140" s="645" t="s">
        <v>1746</v>
      </c>
    </row>
    <row r="141" spans="1:65" s="498" customFormat="1" ht="46.9" customHeight="1" x14ac:dyDescent="0.2">
      <c r="A141" s="515">
        <f t="array" ref="A141">A136:A141</f>
        <v>0</v>
      </c>
      <c r="B141" s="532" t="s">
        <v>679</v>
      </c>
      <c r="C141" s="515" t="s">
        <v>1738</v>
      </c>
      <c r="D141" s="515" t="s">
        <v>1751</v>
      </c>
      <c r="E141" s="515"/>
      <c r="F141" s="551" t="s">
        <v>695</v>
      </c>
      <c r="G141" s="563" t="s">
        <v>1534</v>
      </c>
      <c r="H141" s="533">
        <v>44197</v>
      </c>
      <c r="I141" s="533">
        <v>45473</v>
      </c>
      <c r="J141" s="537" t="s">
        <v>1752</v>
      </c>
      <c r="K141" s="537" t="s">
        <v>1753</v>
      </c>
      <c r="L141" s="537" t="s">
        <v>660</v>
      </c>
      <c r="M141" s="537" t="s">
        <v>27</v>
      </c>
      <c r="N141" s="560"/>
      <c r="O141" s="145"/>
      <c r="P141" s="560">
        <v>1</v>
      </c>
      <c r="Q141" s="145">
        <v>200000</v>
      </c>
      <c r="R141" s="560">
        <v>1</v>
      </c>
      <c r="S141" s="145">
        <v>200000</v>
      </c>
      <c r="T141" s="560">
        <v>1</v>
      </c>
      <c r="U141" s="145">
        <v>200000</v>
      </c>
      <c r="V141" s="560">
        <v>1</v>
      </c>
      <c r="W141" s="145">
        <v>200000</v>
      </c>
      <c r="X141" s="564">
        <v>1</v>
      </c>
      <c r="Y141" s="147">
        <f t="shared" si="49"/>
        <v>800000</v>
      </c>
      <c r="Z141" s="153"/>
      <c r="AA141" s="136" t="str">
        <f t="shared" si="42"/>
        <v xml:space="preserve"> </v>
      </c>
      <c r="AB141" s="537"/>
      <c r="AC141" s="93"/>
      <c r="AD141" s="537"/>
      <c r="AE141" s="537"/>
      <c r="AF141" s="145"/>
      <c r="AG141" s="136">
        <f t="shared" si="43"/>
        <v>0</v>
      </c>
      <c r="AH141" s="515"/>
      <c r="AI141" s="93">
        <f t="shared" si="44"/>
        <v>0</v>
      </c>
      <c r="AJ141" s="515"/>
      <c r="AK141" s="515"/>
      <c r="AL141" s="145"/>
      <c r="AM141" s="136">
        <f t="shared" si="45"/>
        <v>0</v>
      </c>
      <c r="AN141" s="515"/>
      <c r="AO141" s="93">
        <f t="shared" si="46"/>
        <v>0</v>
      </c>
      <c r="AP141" s="515"/>
      <c r="AQ141" s="515"/>
      <c r="AR141" s="145"/>
      <c r="AS141" s="136">
        <f t="shared" si="50"/>
        <v>0</v>
      </c>
      <c r="AT141" s="515"/>
      <c r="AU141" s="93">
        <f t="shared" si="51"/>
        <v>0</v>
      </c>
      <c r="AV141" s="515"/>
      <c r="AW141" s="515"/>
      <c r="AX141" s="151"/>
      <c r="AY141" s="136">
        <f t="shared" si="47"/>
        <v>0</v>
      </c>
      <c r="AZ141" s="515"/>
      <c r="BA141" s="93">
        <f t="shared" si="48"/>
        <v>0</v>
      </c>
      <c r="BB141" s="93"/>
      <c r="BC141" s="515"/>
      <c r="BD141" s="537"/>
      <c r="BE141" s="537" t="s">
        <v>1724</v>
      </c>
      <c r="BF141" s="565" t="s">
        <v>1754</v>
      </c>
      <c r="BG141" s="565" t="s">
        <v>1755</v>
      </c>
      <c r="BH141" s="537" t="s">
        <v>1669</v>
      </c>
      <c r="BI141" s="537" t="s">
        <v>1670</v>
      </c>
      <c r="BJ141" s="537" t="s">
        <v>1756</v>
      </c>
      <c r="BK141" s="566" t="s">
        <v>1757</v>
      </c>
      <c r="BL141" s="537" t="s">
        <v>1758</v>
      </c>
      <c r="BM141" s="537" t="s">
        <v>1759</v>
      </c>
    </row>
    <row r="142" spans="1:65" s="498" customFormat="1" ht="46.9" customHeight="1" x14ac:dyDescent="0.2">
      <c r="A142" s="515"/>
      <c r="B142" s="532" t="s">
        <v>679</v>
      </c>
      <c r="C142" s="515" t="s">
        <v>1720</v>
      </c>
      <c r="D142" s="515" t="s">
        <v>1760</v>
      </c>
      <c r="E142" s="515"/>
      <c r="F142" s="551" t="s">
        <v>695</v>
      </c>
      <c r="G142" s="563" t="s">
        <v>1534</v>
      </c>
      <c r="H142" s="533">
        <v>44197</v>
      </c>
      <c r="I142" s="533">
        <v>45473</v>
      </c>
      <c r="J142" s="537" t="s">
        <v>1761</v>
      </c>
      <c r="K142" s="537" t="s">
        <v>1762</v>
      </c>
      <c r="L142" s="537" t="s">
        <v>660</v>
      </c>
      <c r="M142" s="537" t="s">
        <v>27</v>
      </c>
      <c r="N142" s="560"/>
      <c r="O142" s="145"/>
      <c r="P142" s="560">
        <v>1</v>
      </c>
      <c r="Q142" s="145">
        <v>585000</v>
      </c>
      <c r="R142" s="560">
        <v>1</v>
      </c>
      <c r="S142" s="145">
        <v>585000</v>
      </c>
      <c r="T142" s="560">
        <v>1</v>
      </c>
      <c r="U142" s="145">
        <v>585000</v>
      </c>
      <c r="V142" s="560">
        <v>1</v>
      </c>
      <c r="W142" s="145">
        <v>585000</v>
      </c>
      <c r="X142" s="564">
        <v>1</v>
      </c>
      <c r="Y142" s="147">
        <f t="shared" si="49"/>
        <v>2340000</v>
      </c>
      <c r="Z142" s="153"/>
      <c r="AA142" s="136" t="str">
        <f t="shared" si="42"/>
        <v xml:space="preserve"> </v>
      </c>
      <c r="AB142" s="537"/>
      <c r="AC142" s="93"/>
      <c r="AD142" s="537"/>
      <c r="AE142" s="537"/>
      <c r="AF142" s="145"/>
      <c r="AG142" s="136">
        <f t="shared" si="43"/>
        <v>0</v>
      </c>
      <c r="AH142" s="515"/>
      <c r="AI142" s="93">
        <f t="shared" si="44"/>
        <v>0</v>
      </c>
      <c r="AJ142" s="515"/>
      <c r="AK142" s="515"/>
      <c r="AL142" s="145"/>
      <c r="AM142" s="136">
        <f t="shared" si="45"/>
        <v>0</v>
      </c>
      <c r="AN142" s="515"/>
      <c r="AO142" s="93">
        <f t="shared" si="46"/>
        <v>0</v>
      </c>
      <c r="AP142" s="515"/>
      <c r="AQ142" s="515"/>
      <c r="AR142" s="145"/>
      <c r="AS142" s="136">
        <f t="shared" si="50"/>
        <v>0</v>
      </c>
      <c r="AT142" s="515"/>
      <c r="AU142" s="93">
        <f t="shared" si="51"/>
        <v>0</v>
      </c>
      <c r="AV142" s="515"/>
      <c r="AW142" s="515"/>
      <c r="AX142" s="151"/>
      <c r="AY142" s="136">
        <f t="shared" si="47"/>
        <v>0</v>
      </c>
      <c r="AZ142" s="515"/>
      <c r="BA142" s="93">
        <f t="shared" si="48"/>
        <v>0</v>
      </c>
      <c r="BB142" s="93"/>
      <c r="BC142" s="515"/>
      <c r="BD142" s="537"/>
      <c r="BE142" s="537" t="s">
        <v>1763</v>
      </c>
      <c r="BF142" s="565" t="s">
        <v>1764</v>
      </c>
      <c r="BG142" s="565" t="s">
        <v>1765</v>
      </c>
      <c r="BH142" s="537" t="s">
        <v>1669</v>
      </c>
      <c r="BI142" s="537" t="s">
        <v>1670</v>
      </c>
      <c r="BJ142" s="537" t="s">
        <v>1766</v>
      </c>
      <c r="BK142" s="566" t="s">
        <v>1767</v>
      </c>
      <c r="BL142" s="537">
        <v>3693777</v>
      </c>
      <c r="BM142" s="537" t="s">
        <v>1768</v>
      </c>
    </row>
    <row r="143" spans="1:65" s="498" customFormat="1" ht="46.9" customHeight="1" x14ac:dyDescent="0.2">
      <c r="A143" s="515"/>
      <c r="B143" s="532" t="s">
        <v>679</v>
      </c>
      <c r="C143" s="515" t="s">
        <v>1720</v>
      </c>
      <c r="D143" s="515" t="s">
        <v>1769</v>
      </c>
      <c r="E143" s="515"/>
      <c r="F143" s="551" t="s">
        <v>695</v>
      </c>
      <c r="G143" s="563" t="s">
        <v>1534</v>
      </c>
      <c r="H143" s="533">
        <v>44197</v>
      </c>
      <c r="I143" s="533">
        <v>45473</v>
      </c>
      <c r="J143" s="537" t="s">
        <v>1770</v>
      </c>
      <c r="K143" s="537" t="s">
        <v>1771</v>
      </c>
      <c r="L143" s="537" t="s">
        <v>1772</v>
      </c>
      <c r="M143" s="537" t="s">
        <v>29</v>
      </c>
      <c r="N143" s="537">
        <v>0</v>
      </c>
      <c r="O143" s="145"/>
      <c r="P143" s="537">
        <v>1</v>
      </c>
      <c r="Q143" s="145">
        <v>5000000</v>
      </c>
      <c r="R143" s="537">
        <v>1</v>
      </c>
      <c r="S143" s="145">
        <v>5000000</v>
      </c>
      <c r="T143" s="537">
        <v>1</v>
      </c>
      <c r="U143" s="145">
        <v>5000000</v>
      </c>
      <c r="V143" s="537">
        <v>1</v>
      </c>
      <c r="W143" s="145">
        <v>5000000</v>
      </c>
      <c r="X143" s="515">
        <v>4</v>
      </c>
      <c r="Y143" s="147">
        <f t="shared" si="49"/>
        <v>20000000</v>
      </c>
      <c r="Z143" s="153"/>
      <c r="AA143" s="136" t="str">
        <f t="shared" si="42"/>
        <v xml:space="preserve"> </v>
      </c>
      <c r="AB143" s="537"/>
      <c r="AC143" s="93"/>
      <c r="AD143" s="537"/>
      <c r="AE143" s="537"/>
      <c r="AF143" s="145"/>
      <c r="AG143" s="136">
        <f t="shared" si="43"/>
        <v>0</v>
      </c>
      <c r="AH143" s="515"/>
      <c r="AI143" s="93">
        <f t="shared" si="44"/>
        <v>0</v>
      </c>
      <c r="AJ143" s="515"/>
      <c r="AK143" s="515"/>
      <c r="AL143" s="145"/>
      <c r="AM143" s="136">
        <f t="shared" si="45"/>
        <v>0</v>
      </c>
      <c r="AN143" s="515"/>
      <c r="AO143" s="93">
        <f t="shared" si="46"/>
        <v>0</v>
      </c>
      <c r="AP143" s="515"/>
      <c r="AQ143" s="515"/>
      <c r="AR143" s="145"/>
      <c r="AS143" s="136">
        <f t="shared" si="50"/>
        <v>0</v>
      </c>
      <c r="AT143" s="515"/>
      <c r="AU143" s="93">
        <f t="shared" si="51"/>
        <v>0</v>
      </c>
      <c r="AV143" s="515"/>
      <c r="AW143" s="515"/>
      <c r="AX143" s="151"/>
      <c r="AY143" s="136">
        <f t="shared" si="47"/>
        <v>0</v>
      </c>
      <c r="AZ143" s="515"/>
      <c r="BA143" s="93">
        <f t="shared" si="48"/>
        <v>0</v>
      </c>
      <c r="BB143" s="93"/>
      <c r="BC143" s="515"/>
      <c r="BD143" s="537"/>
      <c r="BE143" s="537" t="s">
        <v>796</v>
      </c>
      <c r="BF143" s="565" t="s">
        <v>796</v>
      </c>
      <c r="BG143" s="565" t="s">
        <v>796</v>
      </c>
      <c r="BH143" s="537" t="s">
        <v>1669</v>
      </c>
      <c r="BI143" s="537" t="s">
        <v>1670</v>
      </c>
      <c r="BJ143" s="537" t="s">
        <v>1773</v>
      </c>
      <c r="BK143" s="566" t="s">
        <v>1774</v>
      </c>
      <c r="BL143" s="537"/>
      <c r="BM143" s="645" t="s">
        <v>1775</v>
      </c>
    </row>
    <row r="144" spans="1:65" s="498" customFormat="1" ht="64.5" customHeight="1" x14ac:dyDescent="0.2">
      <c r="A144" s="515"/>
      <c r="B144" s="532"/>
      <c r="C144" s="515" t="s">
        <v>1720</v>
      </c>
      <c r="D144" s="515" t="s">
        <v>1769</v>
      </c>
      <c r="E144" s="515"/>
      <c r="F144" s="551" t="s">
        <v>695</v>
      </c>
      <c r="G144" s="563" t="s">
        <v>1534</v>
      </c>
      <c r="H144" s="533">
        <v>44197</v>
      </c>
      <c r="I144" s="533">
        <v>45443</v>
      </c>
      <c r="J144" s="537" t="s">
        <v>1776</v>
      </c>
      <c r="K144" s="537" t="s">
        <v>1777</v>
      </c>
      <c r="L144" s="537" t="s">
        <v>660</v>
      </c>
      <c r="M144" s="537" t="s">
        <v>27</v>
      </c>
      <c r="N144" s="537"/>
      <c r="O144" s="145"/>
      <c r="P144" s="537">
        <v>1</v>
      </c>
      <c r="Q144" s="153">
        <v>15000000</v>
      </c>
      <c r="R144" s="537">
        <v>1</v>
      </c>
      <c r="S144" s="153">
        <v>15000000</v>
      </c>
      <c r="T144" s="537">
        <v>1</v>
      </c>
      <c r="U144" s="153">
        <v>15000000</v>
      </c>
      <c r="V144" s="515">
        <v>1</v>
      </c>
      <c r="W144" s="153">
        <v>15000000</v>
      </c>
      <c r="X144" s="677">
        <f>+P144+R144+T144+V144</f>
        <v>4</v>
      </c>
      <c r="Y144" s="147">
        <f t="shared" si="49"/>
        <v>60000000</v>
      </c>
      <c r="Z144" s="153"/>
      <c r="AA144" s="136"/>
      <c r="AB144" s="537"/>
      <c r="AC144" s="93"/>
      <c r="AD144" s="537"/>
      <c r="AE144" s="537"/>
      <c r="AF144" s="145">
        <v>0</v>
      </c>
      <c r="AG144" s="136">
        <v>0</v>
      </c>
      <c r="AH144" s="515">
        <v>0</v>
      </c>
      <c r="AI144" s="93">
        <v>0.25</v>
      </c>
      <c r="AJ144" s="515" t="s">
        <v>1778</v>
      </c>
      <c r="AK144" s="515" t="s">
        <v>1779</v>
      </c>
      <c r="AL144" s="145">
        <v>15000000</v>
      </c>
      <c r="AM144" s="136">
        <v>1</v>
      </c>
      <c r="AN144" s="515">
        <v>1</v>
      </c>
      <c r="AO144" s="93">
        <v>1</v>
      </c>
      <c r="AP144" s="515" t="s">
        <v>1780</v>
      </c>
      <c r="AQ144" s="515"/>
      <c r="AR144" s="145">
        <v>30000000</v>
      </c>
      <c r="AS144" s="136">
        <v>1</v>
      </c>
      <c r="AT144" s="515">
        <v>2</v>
      </c>
      <c r="AU144" s="93">
        <v>1</v>
      </c>
      <c r="AV144" s="515" t="s">
        <v>1781</v>
      </c>
      <c r="AW144" s="515"/>
      <c r="AX144" s="151"/>
      <c r="AY144" s="136"/>
      <c r="AZ144" s="515">
        <v>2</v>
      </c>
      <c r="BA144" s="93">
        <v>1</v>
      </c>
      <c r="BB144" s="93"/>
      <c r="BC144" s="515"/>
      <c r="BD144" s="537"/>
      <c r="BE144" s="537" t="s">
        <v>1666</v>
      </c>
      <c r="BF144" s="565" t="s">
        <v>1714</v>
      </c>
      <c r="BG144" s="565" t="s">
        <v>1715</v>
      </c>
      <c r="BH144" s="539" t="s">
        <v>1669</v>
      </c>
      <c r="BI144" s="539" t="s">
        <v>1699</v>
      </c>
      <c r="BJ144" s="537" t="s">
        <v>1716</v>
      </c>
      <c r="BK144" s="678" t="s">
        <v>1717</v>
      </c>
      <c r="BL144" s="551" t="s">
        <v>1718</v>
      </c>
      <c r="BM144" s="551" t="s">
        <v>1719</v>
      </c>
    </row>
    <row r="145" spans="1:69" s="497" customFormat="1" ht="71.25" customHeight="1" x14ac:dyDescent="0.2">
      <c r="A145" s="515"/>
      <c r="B145" s="532" t="s">
        <v>679</v>
      </c>
      <c r="C145" s="515" t="s">
        <v>680</v>
      </c>
      <c r="D145" s="515" t="s">
        <v>1782</v>
      </c>
      <c r="E145" s="515"/>
      <c r="F145" s="551" t="s">
        <v>695</v>
      </c>
      <c r="G145" s="563" t="s">
        <v>1534</v>
      </c>
      <c r="H145" s="533">
        <v>44197</v>
      </c>
      <c r="I145" s="533">
        <v>45473</v>
      </c>
      <c r="J145" s="537" t="s">
        <v>1783</v>
      </c>
      <c r="K145" s="537" t="s">
        <v>1784</v>
      </c>
      <c r="L145" s="537" t="s">
        <v>660</v>
      </c>
      <c r="M145" s="537" t="s">
        <v>27</v>
      </c>
      <c r="N145" s="560"/>
      <c r="O145" s="145"/>
      <c r="P145" s="560">
        <v>1</v>
      </c>
      <c r="Q145" s="145">
        <v>120000</v>
      </c>
      <c r="R145" s="560">
        <v>1</v>
      </c>
      <c r="S145" s="145">
        <v>120000</v>
      </c>
      <c r="T145" s="560">
        <v>1</v>
      </c>
      <c r="U145" s="145">
        <v>120000</v>
      </c>
      <c r="V145" s="560">
        <v>1</v>
      </c>
      <c r="W145" s="145">
        <v>120000</v>
      </c>
      <c r="X145" s="564">
        <v>1</v>
      </c>
      <c r="Y145" s="147">
        <f t="shared" si="49"/>
        <v>480000</v>
      </c>
      <c r="Z145" s="153"/>
      <c r="AA145" s="136" t="str">
        <f>IF(O145=0," ",Z145/O145)</f>
        <v xml:space="preserve"> </v>
      </c>
      <c r="AB145" s="537"/>
      <c r="AC145" s="93"/>
      <c r="AD145" s="537"/>
      <c r="AE145" s="537"/>
      <c r="AF145" s="145"/>
      <c r="AG145" s="136">
        <f>IF(Q145=0," ",AF145/Q145)</f>
        <v>0</v>
      </c>
      <c r="AH145" s="515"/>
      <c r="AI145" s="93">
        <f>IF(P145=0," ",AH145/P145)</f>
        <v>0</v>
      </c>
      <c r="AJ145" s="515"/>
      <c r="AK145" s="515"/>
      <c r="AL145" s="145"/>
      <c r="AM145" s="136">
        <f>IF(Q145=0," ",AL145/Q145)</f>
        <v>0</v>
      </c>
      <c r="AN145" s="515"/>
      <c r="AO145" s="93">
        <f>IF(P145=0," ",AN145/P145)</f>
        <v>0</v>
      </c>
      <c r="AP145" s="515"/>
      <c r="AQ145" s="515"/>
      <c r="AR145" s="145"/>
      <c r="AS145" s="136">
        <f>IF(Q145=0," ",AR145/Q145)</f>
        <v>0</v>
      </c>
      <c r="AT145" s="515"/>
      <c r="AU145" s="93">
        <f>IF(P145=0," ",AT145/P145)</f>
        <v>0</v>
      </c>
      <c r="AV145" s="515"/>
      <c r="AW145" s="515"/>
      <c r="AX145" s="151"/>
      <c r="AY145" s="136">
        <f>IF(Q145=0," ",AX145/Q145)</f>
        <v>0</v>
      </c>
      <c r="AZ145" s="515"/>
      <c r="BA145" s="93">
        <f>IF(P145=0," ",AZ145/P145)</f>
        <v>0</v>
      </c>
      <c r="BB145" s="93"/>
      <c r="BC145" s="515"/>
      <c r="BD145" s="537"/>
      <c r="BE145" s="537" t="s">
        <v>1785</v>
      </c>
      <c r="BF145" s="565" t="s">
        <v>1786</v>
      </c>
      <c r="BG145" s="565" t="s">
        <v>1787</v>
      </c>
      <c r="BH145" s="537" t="s">
        <v>1669</v>
      </c>
      <c r="BI145" s="537" t="s">
        <v>1788</v>
      </c>
      <c r="BJ145" s="537" t="s">
        <v>1789</v>
      </c>
      <c r="BK145" s="566" t="s">
        <v>1790</v>
      </c>
      <c r="BL145" s="537">
        <v>2170711</v>
      </c>
      <c r="BM145" s="537" t="s">
        <v>1791</v>
      </c>
    </row>
    <row r="146" spans="1:69" s="497" customFormat="1" ht="46.9" customHeight="1" x14ac:dyDescent="0.2">
      <c r="A146" s="515"/>
      <c r="B146" s="532" t="s">
        <v>679</v>
      </c>
      <c r="C146" s="515" t="s">
        <v>680</v>
      </c>
      <c r="D146" s="515" t="s">
        <v>1792</v>
      </c>
      <c r="E146" s="515"/>
      <c r="F146" s="551" t="s">
        <v>695</v>
      </c>
      <c r="G146" s="563" t="s">
        <v>1534</v>
      </c>
      <c r="H146" s="533">
        <v>44197</v>
      </c>
      <c r="I146" s="533">
        <v>45473</v>
      </c>
      <c r="J146" s="537" t="s">
        <v>1793</v>
      </c>
      <c r="K146" s="537" t="s">
        <v>1794</v>
      </c>
      <c r="L146" s="537" t="s">
        <v>660</v>
      </c>
      <c r="M146" s="537" t="s">
        <v>27</v>
      </c>
      <c r="N146" s="560"/>
      <c r="O146" s="145"/>
      <c r="P146" s="560">
        <v>1</v>
      </c>
      <c r="Q146" s="145">
        <v>150000</v>
      </c>
      <c r="R146" s="560">
        <v>1</v>
      </c>
      <c r="S146" s="145">
        <v>150000</v>
      </c>
      <c r="T146" s="560">
        <v>1</v>
      </c>
      <c r="U146" s="145">
        <v>150000</v>
      </c>
      <c r="V146" s="560">
        <v>1</v>
      </c>
      <c r="W146" s="145">
        <v>150000</v>
      </c>
      <c r="X146" s="564">
        <v>1</v>
      </c>
      <c r="Y146" s="147">
        <f t="shared" si="49"/>
        <v>600000</v>
      </c>
      <c r="Z146" s="153"/>
      <c r="AA146" s="136"/>
      <c r="AB146" s="537"/>
      <c r="AC146" s="93"/>
      <c r="AD146" s="537"/>
      <c r="AE146" s="537"/>
      <c r="AF146" s="145"/>
      <c r="AG146" s="136"/>
      <c r="AH146" s="515"/>
      <c r="AI146" s="93"/>
      <c r="AJ146" s="515"/>
      <c r="AK146" s="515"/>
      <c r="AL146" s="145"/>
      <c r="AM146" s="136"/>
      <c r="AN146" s="515"/>
      <c r="AO146" s="93"/>
      <c r="AP146" s="515"/>
      <c r="AQ146" s="515"/>
      <c r="AR146" s="145"/>
      <c r="AS146" s="136"/>
      <c r="AT146" s="515"/>
      <c r="AU146" s="93"/>
      <c r="AV146" s="515"/>
      <c r="AW146" s="515"/>
      <c r="AX146" s="151"/>
      <c r="AY146" s="136"/>
      <c r="AZ146" s="515"/>
      <c r="BA146" s="93"/>
      <c r="BB146" s="93"/>
      <c r="BC146" s="515"/>
      <c r="BD146" s="537"/>
      <c r="BE146" s="537" t="s">
        <v>1785</v>
      </c>
      <c r="BF146" s="565" t="s">
        <v>1786</v>
      </c>
      <c r="BG146" s="565" t="s">
        <v>1787</v>
      </c>
      <c r="BH146" s="537" t="s">
        <v>1669</v>
      </c>
      <c r="BI146" s="537" t="s">
        <v>1788</v>
      </c>
      <c r="BJ146" s="537" t="s">
        <v>1795</v>
      </c>
      <c r="BK146" s="566" t="s">
        <v>1796</v>
      </c>
      <c r="BL146" s="537">
        <v>2170711</v>
      </c>
      <c r="BM146" s="537" t="s">
        <v>1797</v>
      </c>
    </row>
    <row r="147" spans="1:69" s="497" customFormat="1" ht="46.9" customHeight="1" x14ac:dyDescent="0.2">
      <c r="A147" s="515"/>
      <c r="B147" s="532" t="s">
        <v>679</v>
      </c>
      <c r="C147" s="515" t="s">
        <v>680</v>
      </c>
      <c r="D147" s="515" t="s">
        <v>1798</v>
      </c>
      <c r="E147" s="515"/>
      <c r="F147" s="551" t="s">
        <v>695</v>
      </c>
      <c r="G147" s="563" t="s">
        <v>1534</v>
      </c>
      <c r="H147" s="533">
        <v>44197</v>
      </c>
      <c r="I147" s="533">
        <v>45473</v>
      </c>
      <c r="J147" s="537" t="s">
        <v>1799</v>
      </c>
      <c r="K147" s="537" t="s">
        <v>1800</v>
      </c>
      <c r="L147" s="537" t="s">
        <v>660</v>
      </c>
      <c r="M147" s="537" t="s">
        <v>27</v>
      </c>
      <c r="N147" s="560"/>
      <c r="O147" s="145"/>
      <c r="P147" s="560">
        <v>1</v>
      </c>
      <c r="Q147" s="145">
        <v>120000</v>
      </c>
      <c r="R147" s="560">
        <v>1</v>
      </c>
      <c r="S147" s="145">
        <v>120000</v>
      </c>
      <c r="T147" s="560">
        <v>1</v>
      </c>
      <c r="U147" s="145">
        <v>120000</v>
      </c>
      <c r="V147" s="560">
        <v>1</v>
      </c>
      <c r="W147" s="145">
        <v>120000</v>
      </c>
      <c r="X147" s="564">
        <v>1</v>
      </c>
      <c r="Y147" s="147">
        <f t="shared" si="49"/>
        <v>480000</v>
      </c>
      <c r="Z147" s="153"/>
      <c r="AA147" s="136" t="str">
        <f>IF(O147=0," ",Z147/O147)</f>
        <v xml:space="preserve"> </v>
      </c>
      <c r="AB147" s="537"/>
      <c r="AC147" s="93"/>
      <c r="AD147" s="537"/>
      <c r="AE147" s="537"/>
      <c r="AF147" s="145"/>
      <c r="AG147" s="136">
        <f>IF(Q147=0," ",AF147/Q147)</f>
        <v>0</v>
      </c>
      <c r="AH147" s="515"/>
      <c r="AI147" s="93">
        <f>IF(P147=0," ",AH147/P147)</f>
        <v>0</v>
      </c>
      <c r="AJ147" s="515"/>
      <c r="AK147" s="515"/>
      <c r="AL147" s="145"/>
      <c r="AM147" s="136">
        <f>IF(Q147=0," ",AL147/Q147)</f>
        <v>0</v>
      </c>
      <c r="AN147" s="515"/>
      <c r="AO147" s="93">
        <f>IF(P147=0," ",AN147/P147)</f>
        <v>0</v>
      </c>
      <c r="AP147" s="515"/>
      <c r="AQ147" s="515"/>
      <c r="AR147" s="145"/>
      <c r="AS147" s="136">
        <f>IF(Q147=0," ",AR147/Q147)</f>
        <v>0</v>
      </c>
      <c r="AT147" s="515"/>
      <c r="AU147" s="93">
        <f>IF(P147=0," ",AT147/P147)</f>
        <v>0</v>
      </c>
      <c r="AV147" s="515"/>
      <c r="AW147" s="515"/>
      <c r="AX147" s="151"/>
      <c r="AY147" s="136">
        <f>IF(Q147=0," ",AX147/Q147)</f>
        <v>0</v>
      </c>
      <c r="AZ147" s="515"/>
      <c r="BA147" s="93">
        <f>IF(P147=0," ",AZ147/P147)</f>
        <v>0</v>
      </c>
      <c r="BB147" s="93"/>
      <c r="BC147" s="515"/>
      <c r="BD147" s="537"/>
      <c r="BE147" s="537" t="s">
        <v>1785</v>
      </c>
      <c r="BF147" s="565" t="s">
        <v>1786</v>
      </c>
      <c r="BG147" s="565" t="s">
        <v>1787</v>
      </c>
      <c r="BH147" s="537" t="s">
        <v>1669</v>
      </c>
      <c r="BI147" s="537" t="s">
        <v>1788</v>
      </c>
      <c r="BJ147" s="537" t="s">
        <v>1795</v>
      </c>
      <c r="BK147" s="566" t="s">
        <v>1801</v>
      </c>
      <c r="BL147" s="537">
        <v>2170711</v>
      </c>
      <c r="BM147" s="537" t="s">
        <v>1802</v>
      </c>
    </row>
    <row r="148" spans="1:69" s="497" customFormat="1" ht="46.9" customHeight="1" x14ac:dyDescent="0.2">
      <c r="A148" s="562"/>
      <c r="B148" s="515" t="s">
        <v>179</v>
      </c>
      <c r="C148" s="515" t="s">
        <v>1475</v>
      </c>
      <c r="D148" s="515" t="s">
        <v>1803</v>
      </c>
      <c r="E148" s="515"/>
      <c r="F148" s="515"/>
      <c r="G148" s="515"/>
      <c r="H148" s="515"/>
      <c r="I148" s="515"/>
      <c r="J148" s="515"/>
      <c r="K148" s="515"/>
      <c r="L148" s="537"/>
      <c r="M148" s="537"/>
      <c r="N148" s="537"/>
      <c r="O148" s="153"/>
      <c r="P148" s="537"/>
      <c r="Q148" s="153"/>
      <c r="R148" s="537"/>
      <c r="S148" s="153"/>
      <c r="T148" s="537"/>
      <c r="U148" s="153"/>
      <c r="V148" s="515"/>
      <c r="W148" s="153"/>
      <c r="X148" s="515"/>
      <c r="Y148" s="147"/>
      <c r="Z148" s="153"/>
      <c r="AA148" s="136"/>
      <c r="AB148" s="537"/>
      <c r="AC148" s="93"/>
      <c r="AD148" s="537"/>
      <c r="AE148" s="537"/>
      <c r="AF148" s="153"/>
      <c r="AG148" s="567"/>
      <c r="AH148" s="537"/>
      <c r="AI148" s="93"/>
      <c r="AJ148" s="537"/>
      <c r="AK148" s="537"/>
      <c r="AL148" s="153"/>
      <c r="AM148" s="136"/>
      <c r="AN148" s="537"/>
      <c r="AO148" s="93"/>
      <c r="AP148" s="537"/>
      <c r="AQ148" s="537"/>
      <c r="AR148" s="153"/>
      <c r="AS148" s="136"/>
      <c r="AT148" s="537"/>
      <c r="AU148" s="93"/>
      <c r="AV148" s="537"/>
      <c r="AW148" s="537"/>
      <c r="AX148" s="568"/>
      <c r="AY148" s="136"/>
      <c r="AZ148" s="537"/>
      <c r="BA148" s="93"/>
      <c r="BB148" s="93"/>
      <c r="BC148" s="537"/>
      <c r="BD148" s="537"/>
      <c r="BE148" s="569"/>
      <c r="BF148" s="569"/>
      <c r="BG148" s="569"/>
      <c r="BH148" s="537" t="s">
        <v>1804</v>
      </c>
      <c r="BI148" s="537" t="s">
        <v>1805</v>
      </c>
      <c r="BJ148" s="569"/>
      <c r="BK148" s="570"/>
      <c r="BL148" s="570"/>
      <c r="BM148" s="570"/>
    </row>
    <row r="149" spans="1:69" s="338" customFormat="1" ht="100.5" customHeight="1" x14ac:dyDescent="0.2">
      <c r="A149" s="371"/>
      <c r="B149" s="41" t="s">
        <v>932</v>
      </c>
      <c r="C149" s="41" t="s">
        <v>1036</v>
      </c>
      <c r="D149" s="41" t="s">
        <v>1806</v>
      </c>
      <c r="E149" s="41"/>
      <c r="F149" s="41" t="s">
        <v>474</v>
      </c>
      <c r="G149" s="41" t="s">
        <v>935</v>
      </c>
      <c r="H149" s="388">
        <v>44256</v>
      </c>
      <c r="I149" s="388">
        <v>45473</v>
      </c>
      <c r="J149" s="41" t="s">
        <v>1807</v>
      </c>
      <c r="K149" s="41" t="s">
        <v>1808</v>
      </c>
      <c r="L149" s="322" t="s">
        <v>938</v>
      </c>
      <c r="M149" s="322" t="s">
        <v>27</v>
      </c>
      <c r="N149" s="322"/>
      <c r="O149" s="324"/>
      <c r="P149" s="322">
        <v>1</v>
      </c>
      <c r="Q149" s="324">
        <v>50000000</v>
      </c>
      <c r="R149" s="322">
        <v>1</v>
      </c>
      <c r="S149" s="324">
        <v>50000000</v>
      </c>
      <c r="T149" s="322">
        <v>1</v>
      </c>
      <c r="U149" s="324">
        <v>50000000</v>
      </c>
      <c r="V149" s="41">
        <v>1</v>
      </c>
      <c r="W149" s="324">
        <v>50000000</v>
      </c>
      <c r="X149" s="41">
        <v>4</v>
      </c>
      <c r="Y149" s="325">
        <v>200000000</v>
      </c>
      <c r="Z149" s="324" t="s">
        <v>129</v>
      </c>
      <c r="AA149" s="326" t="s">
        <v>129</v>
      </c>
      <c r="AB149" s="322" t="s">
        <v>129</v>
      </c>
      <c r="AC149" s="327" t="s">
        <v>129</v>
      </c>
      <c r="AD149" s="322" t="s">
        <v>129</v>
      </c>
      <c r="AE149" s="322" t="s">
        <v>129</v>
      </c>
      <c r="AF149" s="324" t="s">
        <v>188</v>
      </c>
      <c r="AG149" s="389" t="s">
        <v>1809</v>
      </c>
      <c r="AH149" s="322">
        <v>0.1</v>
      </c>
      <c r="AI149" s="327">
        <v>0.1</v>
      </c>
      <c r="AJ149" s="322" t="s">
        <v>1810</v>
      </c>
      <c r="AK149" s="322" t="s">
        <v>961</v>
      </c>
      <c r="AL149" s="324" t="s">
        <v>1811</v>
      </c>
      <c r="AM149" s="326" t="s">
        <v>981</v>
      </c>
      <c r="AN149" s="322" t="s">
        <v>1026</v>
      </c>
      <c r="AO149" s="327" t="s">
        <v>981</v>
      </c>
      <c r="AP149" s="322" t="s">
        <v>1812</v>
      </c>
      <c r="AQ149" s="322" t="s">
        <v>1813</v>
      </c>
      <c r="AR149" s="153" t="s">
        <v>943</v>
      </c>
      <c r="AS149" s="283" t="s">
        <v>944</v>
      </c>
      <c r="AT149" s="283" t="s">
        <v>944</v>
      </c>
      <c r="AU149" s="283" t="s">
        <v>944</v>
      </c>
      <c r="AV149" s="143" t="s">
        <v>1814</v>
      </c>
      <c r="AW149" s="143" t="s">
        <v>1814</v>
      </c>
      <c r="AX149" s="146">
        <v>50000000</v>
      </c>
      <c r="AY149" s="242">
        <v>0.9</v>
      </c>
      <c r="AZ149" s="220">
        <v>1</v>
      </c>
      <c r="BA149" s="93">
        <v>0.9</v>
      </c>
      <c r="BB149" s="174" t="s">
        <v>2045</v>
      </c>
      <c r="BC149" s="174" t="s">
        <v>2046</v>
      </c>
      <c r="BD149" s="220" t="s">
        <v>1815</v>
      </c>
      <c r="BE149" s="390" t="s">
        <v>1088</v>
      </c>
      <c r="BF149" s="390" t="s">
        <v>1816</v>
      </c>
      <c r="BG149" s="330">
        <v>7585</v>
      </c>
      <c r="BH149" s="322" t="s">
        <v>1817</v>
      </c>
      <c r="BI149" s="322" t="s">
        <v>953</v>
      </c>
      <c r="BJ149" s="390" t="s">
        <v>1090</v>
      </c>
      <c r="BK149" s="391" t="s">
        <v>1091</v>
      </c>
      <c r="BL149" s="391">
        <v>3795750</v>
      </c>
      <c r="BM149" s="391" t="s">
        <v>1092</v>
      </c>
    </row>
    <row r="150" spans="1:69" s="63" customFormat="1" ht="46.9" customHeight="1" x14ac:dyDescent="0.2">
      <c r="A150" s="392"/>
      <c r="B150" s="393"/>
      <c r="C150" s="392"/>
      <c r="D150" s="392"/>
      <c r="E150" s="392"/>
      <c r="F150" s="392"/>
      <c r="G150" s="392"/>
      <c r="H150" s="392"/>
      <c r="I150" s="392"/>
      <c r="J150" s="392"/>
      <c r="K150" s="392"/>
      <c r="O150" s="394"/>
      <c r="Q150" s="394"/>
      <c r="S150" s="394"/>
      <c r="U150" s="394"/>
      <c r="V150" s="392"/>
      <c r="W150" s="394"/>
      <c r="X150" s="392"/>
      <c r="Y150" s="395"/>
      <c r="Z150" s="394"/>
      <c r="AA150" s="396"/>
      <c r="AC150" s="397"/>
      <c r="AF150" s="394"/>
      <c r="AG150" s="396"/>
      <c r="AI150" s="397"/>
      <c r="AL150" s="394"/>
      <c r="AM150" s="396"/>
      <c r="AO150" s="397"/>
      <c r="AR150" s="394"/>
      <c r="AS150" s="396"/>
      <c r="AU150" s="397"/>
      <c r="AX150" s="398"/>
      <c r="AY150" s="399"/>
      <c r="BA150" s="400"/>
      <c r="BE150" s="392"/>
      <c r="BF150" s="392"/>
      <c r="BG150" s="392"/>
    </row>
    <row r="151" spans="1:69" s="63" customFormat="1" ht="46.9" customHeight="1" x14ac:dyDescent="0.2">
      <c r="A151" s="392"/>
      <c r="B151" s="393"/>
      <c r="C151" s="392"/>
      <c r="D151" s="392"/>
      <c r="E151" s="392"/>
      <c r="F151" s="392"/>
      <c r="G151" s="392"/>
      <c r="H151" s="392"/>
      <c r="I151" s="392"/>
      <c r="J151" s="392"/>
      <c r="K151" s="392"/>
      <c r="O151" s="394"/>
      <c r="Q151" s="394"/>
      <c r="S151" s="394"/>
      <c r="U151" s="394"/>
      <c r="V151" s="392"/>
      <c r="W151" s="394"/>
      <c r="X151" s="392"/>
      <c r="Y151" s="395"/>
      <c r="Z151" s="394"/>
      <c r="AA151" s="396"/>
      <c r="AC151" s="397"/>
      <c r="AF151" s="394"/>
      <c r="AG151" s="396"/>
      <c r="AI151" s="397"/>
      <c r="AL151" s="394"/>
      <c r="AM151" s="396"/>
      <c r="AO151" s="397"/>
      <c r="AR151" s="394"/>
      <c r="AS151" s="396"/>
      <c r="AU151" s="397"/>
      <c r="AX151" s="394"/>
      <c r="AY151" s="396"/>
      <c r="BA151" s="397"/>
      <c r="BE151" s="392"/>
      <c r="BF151" s="392"/>
      <c r="BG151" s="392"/>
    </row>
    <row r="152" spans="1:69" s="63" customFormat="1" ht="46.9" customHeight="1" x14ac:dyDescent="0.2">
      <c r="A152" s="392"/>
      <c r="B152" s="392"/>
      <c r="C152" s="392"/>
      <c r="D152" s="392"/>
      <c r="E152" s="392"/>
      <c r="F152" s="392"/>
      <c r="G152" s="392"/>
      <c r="H152" s="392"/>
      <c r="I152" s="392"/>
      <c r="J152" s="392"/>
      <c r="K152" s="392"/>
      <c r="L152" s="392"/>
      <c r="M152" s="392"/>
      <c r="N152" s="392"/>
      <c r="O152" s="392"/>
      <c r="P152" s="392"/>
      <c r="Q152" s="392"/>
      <c r="R152" s="392"/>
      <c r="S152" s="392"/>
      <c r="T152" s="392"/>
      <c r="U152" s="392"/>
      <c r="V152" s="392"/>
      <c r="W152" s="392"/>
      <c r="X152" s="392"/>
      <c r="Y152" s="392"/>
      <c r="Z152" s="392"/>
      <c r="AA152" s="392"/>
      <c r="AB152" s="392"/>
      <c r="AC152" s="392"/>
      <c r="AD152" s="392"/>
      <c r="AE152" s="392"/>
      <c r="AF152" s="392"/>
      <c r="AG152" s="392"/>
      <c r="AH152" s="392"/>
      <c r="AI152" s="392"/>
      <c r="AJ152" s="392"/>
      <c r="AK152" s="392"/>
      <c r="AL152" s="392"/>
      <c r="AM152" s="392"/>
      <c r="AN152" s="392"/>
      <c r="AO152" s="392"/>
      <c r="AP152" s="392"/>
      <c r="AQ152" s="392"/>
      <c r="AR152" s="392"/>
      <c r="AS152" s="392"/>
      <c r="AT152" s="392"/>
      <c r="AU152" s="392"/>
      <c r="AV152" s="392"/>
      <c r="AW152" s="392"/>
      <c r="AX152" s="392"/>
      <c r="AY152" s="392"/>
      <c r="AZ152" s="392"/>
      <c r="BA152" s="392"/>
      <c r="BB152" s="392"/>
      <c r="BC152" s="392"/>
      <c r="BD152" s="392"/>
      <c r="BE152" s="392"/>
      <c r="BF152" s="392"/>
      <c r="BG152" s="392"/>
      <c r="BH152" s="392"/>
      <c r="BI152" s="392"/>
      <c r="BJ152" s="392"/>
      <c r="BK152" s="392"/>
      <c r="BL152" s="392"/>
      <c r="BM152" s="392"/>
      <c r="BN152" s="392"/>
      <c r="BO152" s="392"/>
      <c r="BP152" s="392"/>
      <c r="BQ152" s="392"/>
    </row>
    <row r="153" spans="1:69" s="63" customFormat="1" ht="46.9" customHeight="1" x14ac:dyDescent="0.2">
      <c r="A153" s="392"/>
      <c r="B153" s="392"/>
      <c r="C153" s="392"/>
      <c r="D153" s="392"/>
      <c r="E153" s="392"/>
      <c r="F153" s="392"/>
      <c r="G153" s="392"/>
      <c r="H153" s="392"/>
      <c r="I153" s="392"/>
      <c r="J153" s="392"/>
      <c r="K153" s="392"/>
      <c r="L153" s="392"/>
      <c r="M153" s="392"/>
      <c r="N153" s="392"/>
      <c r="O153" s="392"/>
      <c r="P153" s="392"/>
      <c r="Q153" s="392"/>
      <c r="R153" s="392"/>
      <c r="S153" s="392"/>
      <c r="T153" s="392"/>
      <c r="U153" s="392"/>
      <c r="V153" s="392"/>
      <c r="W153" s="392"/>
      <c r="X153" s="392"/>
      <c r="Y153" s="392"/>
      <c r="Z153" s="392"/>
      <c r="AA153" s="392"/>
      <c r="AB153" s="392"/>
      <c r="AC153" s="392"/>
      <c r="AD153" s="392"/>
      <c r="AE153" s="392"/>
      <c r="AF153" s="392"/>
      <c r="AG153" s="392"/>
      <c r="AH153" s="392"/>
      <c r="AI153" s="392"/>
      <c r="AJ153" s="392"/>
      <c r="AK153" s="392"/>
      <c r="AL153" s="392"/>
      <c r="AM153" s="392"/>
      <c r="AN153" s="392"/>
      <c r="AO153" s="392"/>
      <c r="AP153" s="392"/>
      <c r="AQ153" s="392"/>
      <c r="AR153" s="392"/>
      <c r="AS153" s="392"/>
      <c r="AT153" s="392"/>
      <c r="AU153" s="392"/>
      <c r="AV153" s="392"/>
      <c r="AW153" s="392"/>
      <c r="AX153" s="392"/>
      <c r="AY153" s="392"/>
      <c r="AZ153" s="392"/>
      <c r="BA153" s="392"/>
      <c r="BB153" s="392"/>
      <c r="BC153" s="392"/>
      <c r="BD153" s="392"/>
      <c r="BE153" s="392"/>
      <c r="BF153" s="392"/>
      <c r="BG153" s="392"/>
      <c r="BH153" s="392"/>
      <c r="BI153" s="392"/>
      <c r="BJ153" s="392"/>
      <c r="BK153" s="392"/>
      <c r="BL153" s="392"/>
      <c r="BM153" s="392"/>
      <c r="BN153" s="392"/>
      <c r="BO153" s="392"/>
      <c r="BP153" s="392"/>
      <c r="BQ153" s="392"/>
    </row>
    <row r="154" spans="1:69" s="63" customFormat="1" ht="46.9" customHeight="1" x14ac:dyDescent="0.2">
      <c r="A154" s="392"/>
      <c r="B154" s="392"/>
      <c r="C154" s="392"/>
      <c r="D154" s="392"/>
      <c r="E154" s="392"/>
      <c r="F154" s="392"/>
      <c r="G154" s="392"/>
      <c r="H154" s="392"/>
      <c r="I154" s="392"/>
      <c r="J154" s="392"/>
      <c r="K154" s="392"/>
      <c r="L154" s="392"/>
      <c r="M154" s="392"/>
      <c r="N154" s="392"/>
      <c r="O154" s="392"/>
      <c r="P154" s="392"/>
      <c r="Q154" s="392"/>
      <c r="R154" s="392"/>
      <c r="S154" s="392"/>
      <c r="T154" s="392"/>
      <c r="U154" s="392"/>
      <c r="V154" s="392"/>
      <c r="W154" s="392"/>
      <c r="X154" s="392"/>
      <c r="Y154" s="392"/>
      <c r="Z154" s="392"/>
      <c r="AA154" s="392"/>
      <c r="AB154" s="392"/>
      <c r="AC154" s="392"/>
      <c r="AD154" s="392"/>
      <c r="AE154" s="392"/>
      <c r="AF154" s="392"/>
      <c r="AG154" s="392"/>
      <c r="AH154" s="392"/>
      <c r="AI154" s="392"/>
      <c r="AJ154" s="392"/>
      <c r="AK154" s="392"/>
      <c r="AL154" s="392"/>
      <c r="AM154" s="392"/>
      <c r="AN154" s="392"/>
      <c r="AO154" s="392"/>
      <c r="AP154" s="392"/>
      <c r="AQ154" s="392"/>
      <c r="AR154" s="392"/>
      <c r="AS154" s="392"/>
      <c r="AT154" s="392"/>
      <c r="AU154" s="392"/>
      <c r="AV154" s="392"/>
      <c r="AW154" s="392"/>
      <c r="AX154" s="392"/>
      <c r="AY154" s="392"/>
      <c r="AZ154" s="392"/>
      <c r="BA154" s="392"/>
      <c r="BB154" s="392"/>
      <c r="BC154" s="392"/>
      <c r="BD154" s="392"/>
      <c r="BE154" s="392"/>
      <c r="BF154" s="392"/>
      <c r="BG154" s="392"/>
      <c r="BH154" s="392"/>
      <c r="BI154" s="392"/>
      <c r="BJ154" s="392"/>
      <c r="BK154" s="392"/>
      <c r="BL154" s="392"/>
      <c r="BM154" s="392"/>
      <c r="BN154" s="392"/>
      <c r="BO154" s="392"/>
      <c r="BP154" s="392"/>
      <c r="BQ154" s="392"/>
    </row>
    <row r="155" spans="1:69" s="63" customFormat="1" ht="46.9" customHeight="1" x14ac:dyDescent="0.2">
      <c r="A155" s="392"/>
      <c r="B155" s="392"/>
      <c r="C155" s="392"/>
      <c r="D155" s="392"/>
      <c r="E155" s="392"/>
      <c r="F155" s="392"/>
      <c r="G155" s="392"/>
      <c r="H155" s="392"/>
      <c r="I155" s="392"/>
      <c r="J155" s="392"/>
      <c r="K155" s="392"/>
      <c r="L155" s="392"/>
      <c r="M155" s="392"/>
      <c r="N155" s="392"/>
      <c r="O155" s="392"/>
      <c r="P155" s="392"/>
      <c r="Q155" s="392"/>
      <c r="R155" s="392"/>
      <c r="S155" s="392"/>
      <c r="T155" s="392"/>
      <c r="U155" s="392"/>
      <c r="V155" s="392"/>
      <c r="W155" s="392"/>
      <c r="X155" s="392"/>
      <c r="Y155" s="392"/>
      <c r="Z155" s="392"/>
      <c r="AA155" s="392"/>
      <c r="AB155" s="392"/>
      <c r="AC155" s="392"/>
      <c r="AD155" s="392"/>
      <c r="AE155" s="392"/>
      <c r="AF155" s="392"/>
      <c r="AG155" s="392"/>
      <c r="AH155" s="392"/>
      <c r="AI155" s="392"/>
      <c r="AJ155" s="392"/>
      <c r="AK155" s="392"/>
      <c r="AL155" s="392"/>
      <c r="AM155" s="392"/>
      <c r="AN155" s="392"/>
      <c r="AO155" s="392"/>
      <c r="AP155" s="392"/>
      <c r="AQ155" s="392"/>
      <c r="AR155" s="392"/>
      <c r="AS155" s="392"/>
      <c r="AT155" s="392"/>
      <c r="AU155" s="392"/>
      <c r="AV155" s="392"/>
      <c r="AW155" s="392"/>
      <c r="AX155" s="392"/>
      <c r="AY155" s="392"/>
      <c r="AZ155" s="392"/>
      <c r="BA155" s="392"/>
      <c r="BB155" s="392"/>
      <c r="BC155" s="392"/>
      <c r="BD155" s="392"/>
      <c r="BE155" s="392"/>
      <c r="BF155" s="392"/>
      <c r="BG155" s="392"/>
      <c r="BH155" s="392"/>
      <c r="BI155" s="392"/>
      <c r="BJ155" s="392"/>
      <c r="BK155" s="392"/>
      <c r="BL155" s="392"/>
      <c r="BM155" s="392"/>
      <c r="BN155" s="392"/>
      <c r="BO155" s="392"/>
      <c r="BP155" s="392"/>
      <c r="BQ155" s="392"/>
    </row>
    <row r="156" spans="1:69" s="63" customFormat="1" ht="46.9" customHeight="1" x14ac:dyDescent="0.2">
      <c r="A156" s="392"/>
      <c r="B156" s="392"/>
      <c r="C156" s="392"/>
      <c r="D156" s="392"/>
      <c r="E156" s="392"/>
      <c r="F156" s="392"/>
      <c r="G156" s="392"/>
      <c r="H156" s="392"/>
      <c r="I156" s="392"/>
      <c r="J156" s="392"/>
      <c r="K156" s="392"/>
      <c r="L156" s="392"/>
      <c r="M156" s="392"/>
      <c r="N156" s="392"/>
      <c r="O156" s="392"/>
      <c r="P156" s="392"/>
      <c r="Q156" s="392"/>
      <c r="R156" s="392"/>
      <c r="S156" s="392"/>
      <c r="T156" s="392"/>
      <c r="U156" s="392"/>
      <c r="V156" s="392"/>
      <c r="W156" s="392"/>
      <c r="X156" s="392"/>
      <c r="Y156" s="392"/>
      <c r="Z156" s="392"/>
      <c r="AA156" s="392"/>
      <c r="AB156" s="392"/>
      <c r="AC156" s="392"/>
      <c r="AD156" s="392"/>
      <c r="AE156" s="392"/>
      <c r="AF156" s="392"/>
      <c r="AG156" s="392"/>
      <c r="AH156" s="392"/>
      <c r="AI156" s="392"/>
      <c r="AJ156" s="392"/>
      <c r="AK156" s="392"/>
      <c r="AL156" s="392"/>
      <c r="AM156" s="392"/>
      <c r="AN156" s="392"/>
      <c r="AO156" s="392"/>
      <c r="AP156" s="392"/>
      <c r="AQ156" s="392"/>
      <c r="AR156" s="392"/>
      <c r="AS156" s="392"/>
      <c r="AT156" s="392"/>
      <c r="AU156" s="392"/>
      <c r="AV156" s="392"/>
      <c r="AW156" s="392"/>
      <c r="AX156" s="392"/>
      <c r="AY156" s="392"/>
      <c r="AZ156" s="392"/>
      <c r="BA156" s="392"/>
      <c r="BB156" s="392"/>
      <c r="BC156" s="392"/>
      <c r="BD156" s="392"/>
      <c r="BE156" s="392"/>
      <c r="BF156" s="392"/>
      <c r="BG156" s="392"/>
      <c r="BH156" s="392"/>
      <c r="BI156" s="392"/>
      <c r="BJ156" s="392"/>
      <c r="BK156" s="392"/>
      <c r="BL156" s="392"/>
      <c r="BM156" s="392"/>
      <c r="BN156" s="392"/>
      <c r="BO156" s="392"/>
      <c r="BP156" s="392"/>
      <c r="BQ156" s="392"/>
    </row>
    <row r="157" spans="1:69" s="63" customFormat="1" ht="46.9" customHeight="1" x14ac:dyDescent="0.2">
      <c r="A157" s="392"/>
      <c r="B157" s="392"/>
      <c r="C157" s="392"/>
      <c r="D157" s="392"/>
      <c r="E157" s="392"/>
      <c r="F157" s="392"/>
      <c r="G157" s="392"/>
      <c r="H157" s="392"/>
      <c r="I157" s="392"/>
      <c r="J157" s="392"/>
      <c r="K157" s="392"/>
      <c r="L157" s="392"/>
      <c r="M157" s="392"/>
      <c r="N157" s="392"/>
      <c r="O157" s="392"/>
      <c r="P157" s="392"/>
      <c r="Q157" s="392"/>
      <c r="R157" s="392"/>
      <c r="S157" s="392"/>
      <c r="T157" s="392"/>
      <c r="U157" s="392"/>
      <c r="V157" s="392"/>
      <c r="W157" s="392"/>
      <c r="X157" s="392"/>
      <c r="Y157" s="392"/>
      <c r="Z157" s="392"/>
      <c r="AA157" s="392"/>
      <c r="AB157" s="392"/>
      <c r="AC157" s="392"/>
      <c r="AD157" s="392"/>
      <c r="AE157" s="392"/>
      <c r="AF157" s="392"/>
      <c r="AG157" s="392"/>
      <c r="AH157" s="392"/>
      <c r="AI157" s="392"/>
      <c r="AJ157" s="392"/>
      <c r="AK157" s="392"/>
      <c r="AL157" s="392"/>
      <c r="AM157" s="392"/>
      <c r="AN157" s="392"/>
      <c r="AO157" s="392"/>
      <c r="AP157" s="392"/>
      <c r="AQ157" s="392"/>
      <c r="AR157" s="392"/>
      <c r="AS157" s="392"/>
      <c r="AT157" s="392"/>
      <c r="AU157" s="392"/>
      <c r="AV157" s="392"/>
      <c r="AW157" s="392"/>
      <c r="AX157" s="392"/>
      <c r="AY157" s="392"/>
      <c r="AZ157" s="392"/>
      <c r="BA157" s="392"/>
      <c r="BB157" s="392"/>
      <c r="BC157" s="392"/>
      <c r="BD157" s="392"/>
      <c r="BE157" s="392"/>
      <c r="BF157" s="392"/>
      <c r="BG157" s="392"/>
      <c r="BH157" s="392"/>
      <c r="BI157" s="392"/>
      <c r="BJ157" s="392"/>
      <c r="BK157" s="392"/>
      <c r="BL157" s="392"/>
      <c r="BM157" s="392"/>
      <c r="BN157" s="392"/>
      <c r="BO157" s="392"/>
      <c r="BP157" s="392"/>
      <c r="BQ157" s="392"/>
    </row>
    <row r="158" spans="1:69" s="63" customFormat="1" ht="46.9" customHeight="1" x14ac:dyDescent="0.2">
      <c r="A158" s="392"/>
      <c r="B158" s="392"/>
      <c r="C158" s="392"/>
      <c r="D158" s="392"/>
      <c r="E158" s="392"/>
      <c r="F158" s="392"/>
      <c r="G158" s="392"/>
      <c r="H158" s="392"/>
      <c r="I158" s="392"/>
      <c r="J158" s="392"/>
      <c r="K158" s="392"/>
      <c r="L158" s="392"/>
      <c r="M158" s="392"/>
      <c r="N158" s="392"/>
      <c r="O158" s="392"/>
      <c r="P158" s="392"/>
      <c r="Q158" s="392"/>
      <c r="R158" s="392"/>
      <c r="S158" s="392"/>
      <c r="T158" s="392"/>
      <c r="U158" s="392"/>
      <c r="V158" s="392"/>
      <c r="W158" s="392"/>
      <c r="X158" s="392"/>
      <c r="Y158" s="392"/>
      <c r="Z158" s="392"/>
      <c r="AA158" s="392"/>
      <c r="AB158" s="392"/>
      <c r="AC158" s="392"/>
      <c r="AD158" s="392"/>
      <c r="AE158" s="392"/>
      <c r="AF158" s="392"/>
      <c r="AG158" s="392"/>
      <c r="AH158" s="392"/>
      <c r="AI158" s="392"/>
      <c r="AJ158" s="392"/>
      <c r="AK158" s="392"/>
      <c r="AL158" s="392"/>
      <c r="AM158" s="392"/>
      <c r="AN158" s="392"/>
      <c r="AO158" s="392"/>
      <c r="AP158" s="392"/>
      <c r="AQ158" s="392"/>
      <c r="AR158" s="392"/>
      <c r="AS158" s="392"/>
      <c r="AT158" s="392"/>
      <c r="AU158" s="392"/>
      <c r="AV158" s="392"/>
      <c r="AW158" s="392"/>
      <c r="AX158" s="392"/>
      <c r="AY158" s="392"/>
      <c r="AZ158" s="392"/>
      <c r="BA158" s="392"/>
      <c r="BB158" s="392"/>
      <c r="BC158" s="392"/>
      <c r="BD158" s="392"/>
      <c r="BE158" s="392"/>
      <c r="BF158" s="392"/>
      <c r="BG158" s="392"/>
      <c r="BH158" s="392"/>
      <c r="BI158" s="392"/>
      <c r="BJ158" s="392"/>
      <c r="BK158" s="392"/>
      <c r="BL158" s="392"/>
      <c r="BM158" s="392"/>
      <c r="BN158" s="392"/>
      <c r="BO158" s="392"/>
      <c r="BP158" s="392"/>
      <c r="BQ158" s="392"/>
    </row>
    <row r="159" spans="1:69" s="63" customFormat="1" ht="46.9" customHeight="1" x14ac:dyDescent="0.2">
      <c r="A159" s="392"/>
      <c r="B159" s="392"/>
      <c r="C159" s="392"/>
      <c r="D159" s="392"/>
      <c r="E159" s="392"/>
      <c r="F159" s="392"/>
      <c r="G159" s="392"/>
      <c r="H159" s="392"/>
      <c r="I159" s="392"/>
      <c r="J159" s="392"/>
      <c r="K159" s="392"/>
      <c r="L159" s="392"/>
      <c r="M159" s="392"/>
      <c r="N159" s="392"/>
      <c r="O159" s="392"/>
      <c r="P159" s="392"/>
      <c r="Q159" s="392"/>
      <c r="R159" s="392"/>
      <c r="S159" s="392"/>
      <c r="T159" s="392"/>
      <c r="U159" s="392"/>
      <c r="V159" s="392"/>
      <c r="W159" s="392"/>
      <c r="X159" s="392"/>
      <c r="Y159" s="392"/>
      <c r="Z159" s="392"/>
      <c r="AA159" s="392"/>
      <c r="AB159" s="392"/>
      <c r="AC159" s="392"/>
      <c r="AD159" s="392"/>
      <c r="AE159" s="392"/>
      <c r="AF159" s="392"/>
      <c r="AG159" s="392"/>
      <c r="AH159" s="392"/>
      <c r="AI159" s="392"/>
      <c r="AJ159" s="392"/>
      <c r="AK159" s="392"/>
      <c r="AL159" s="392"/>
      <c r="AM159" s="392"/>
      <c r="AN159" s="392"/>
      <c r="AO159" s="392"/>
      <c r="AP159" s="392"/>
      <c r="AQ159" s="392"/>
      <c r="AR159" s="392"/>
      <c r="AS159" s="392"/>
      <c r="AT159" s="392"/>
      <c r="AU159" s="392"/>
      <c r="AV159" s="392"/>
      <c r="AW159" s="392"/>
      <c r="AX159" s="392"/>
      <c r="AY159" s="392"/>
      <c r="AZ159" s="392"/>
      <c r="BA159" s="392"/>
      <c r="BB159" s="392"/>
      <c r="BC159" s="392"/>
      <c r="BD159" s="392"/>
      <c r="BE159" s="392"/>
      <c r="BF159" s="392"/>
      <c r="BG159" s="392"/>
      <c r="BH159" s="392"/>
      <c r="BI159" s="392"/>
      <c r="BJ159" s="392"/>
      <c r="BK159" s="392"/>
      <c r="BL159" s="392"/>
      <c r="BM159" s="392"/>
      <c r="BN159" s="392"/>
      <c r="BO159" s="392"/>
      <c r="BP159" s="392"/>
      <c r="BQ159" s="392"/>
    </row>
    <row r="160" spans="1:69" s="63" customFormat="1" ht="46.9" customHeight="1" x14ac:dyDescent="0.2">
      <c r="A160" s="392"/>
      <c r="B160" s="392"/>
      <c r="C160" s="392"/>
      <c r="D160" s="392"/>
      <c r="E160" s="392"/>
      <c r="F160" s="392"/>
      <c r="G160" s="392"/>
      <c r="H160" s="392"/>
      <c r="I160" s="392"/>
      <c r="J160" s="392"/>
      <c r="K160" s="392"/>
      <c r="L160" s="392"/>
      <c r="M160" s="392"/>
      <c r="N160" s="392"/>
      <c r="O160" s="392"/>
      <c r="P160" s="392"/>
      <c r="Q160" s="392"/>
      <c r="R160" s="392"/>
      <c r="S160" s="392"/>
      <c r="T160" s="392"/>
      <c r="U160" s="392"/>
      <c r="V160" s="392"/>
      <c r="W160" s="392"/>
      <c r="X160" s="392"/>
      <c r="Y160" s="392"/>
      <c r="Z160" s="392"/>
      <c r="AA160" s="392"/>
      <c r="AB160" s="392"/>
      <c r="AC160" s="392"/>
      <c r="AD160" s="392"/>
      <c r="AE160" s="392"/>
      <c r="AF160" s="392"/>
      <c r="AG160" s="392"/>
      <c r="AH160" s="392"/>
      <c r="AI160" s="392"/>
      <c r="AJ160" s="392"/>
      <c r="AK160" s="392"/>
      <c r="AL160" s="392"/>
      <c r="AM160" s="392"/>
      <c r="AN160" s="392"/>
      <c r="AO160" s="392"/>
      <c r="AP160" s="392"/>
      <c r="AQ160" s="392"/>
      <c r="AR160" s="392"/>
      <c r="AS160" s="392"/>
      <c r="AT160" s="392"/>
      <c r="AU160" s="392"/>
      <c r="AV160" s="392"/>
      <c r="AW160" s="392"/>
      <c r="AX160" s="392"/>
      <c r="AY160" s="392"/>
      <c r="AZ160" s="392"/>
      <c r="BA160" s="392"/>
      <c r="BB160" s="392"/>
      <c r="BC160" s="392"/>
      <c r="BD160" s="392"/>
      <c r="BE160" s="392"/>
      <c r="BF160" s="392"/>
      <c r="BG160" s="392"/>
      <c r="BH160" s="392"/>
      <c r="BI160" s="392"/>
      <c r="BJ160" s="392"/>
      <c r="BK160" s="392"/>
      <c r="BL160" s="392"/>
      <c r="BM160" s="392"/>
      <c r="BN160" s="392"/>
      <c r="BO160" s="392"/>
      <c r="BP160" s="392"/>
      <c r="BQ160" s="392"/>
    </row>
    <row r="161" spans="1:69" s="63" customFormat="1" ht="46.9" customHeight="1" x14ac:dyDescent="0.2">
      <c r="A161" s="392"/>
      <c r="B161" s="392"/>
      <c r="C161" s="392"/>
      <c r="D161" s="392"/>
      <c r="E161" s="392"/>
      <c r="F161" s="392"/>
      <c r="G161" s="392"/>
      <c r="H161" s="392"/>
      <c r="I161" s="392"/>
      <c r="J161" s="392"/>
      <c r="K161" s="392"/>
      <c r="L161" s="392"/>
      <c r="M161" s="392"/>
      <c r="N161" s="392"/>
      <c r="O161" s="392"/>
      <c r="P161" s="392"/>
      <c r="Q161" s="392"/>
      <c r="R161" s="392"/>
      <c r="S161" s="392"/>
      <c r="T161" s="392"/>
      <c r="U161" s="392"/>
      <c r="V161" s="392"/>
      <c r="W161" s="392"/>
      <c r="X161" s="392"/>
      <c r="Y161" s="392"/>
      <c r="Z161" s="392"/>
      <c r="AA161" s="392"/>
      <c r="AB161" s="392"/>
      <c r="AC161" s="392"/>
      <c r="AD161" s="392"/>
      <c r="AE161" s="392"/>
      <c r="AF161" s="392"/>
      <c r="AG161" s="392"/>
      <c r="AH161" s="392"/>
      <c r="AI161" s="392"/>
      <c r="AJ161" s="392"/>
      <c r="AK161" s="392"/>
      <c r="AL161" s="392"/>
      <c r="AM161" s="392"/>
      <c r="AN161" s="392"/>
      <c r="AO161" s="392"/>
      <c r="AP161" s="392"/>
      <c r="AQ161" s="392"/>
      <c r="AR161" s="392"/>
      <c r="AS161" s="392"/>
      <c r="AT161" s="392"/>
      <c r="AU161" s="392"/>
      <c r="AV161" s="392"/>
      <c r="AW161" s="392"/>
      <c r="AX161" s="392"/>
      <c r="AY161" s="392"/>
      <c r="AZ161" s="392"/>
      <c r="BA161" s="392"/>
      <c r="BB161" s="392"/>
      <c r="BC161" s="392"/>
      <c r="BD161" s="392"/>
      <c r="BE161" s="392"/>
      <c r="BF161" s="392"/>
      <c r="BG161" s="392"/>
      <c r="BH161" s="392"/>
      <c r="BI161" s="392"/>
      <c r="BJ161" s="392"/>
      <c r="BK161" s="392"/>
      <c r="BL161" s="392"/>
      <c r="BM161" s="392"/>
      <c r="BN161" s="392"/>
      <c r="BO161" s="392"/>
      <c r="BP161" s="392"/>
      <c r="BQ161" s="392"/>
    </row>
    <row r="162" spans="1:69" s="63" customFormat="1" ht="46.9" customHeight="1" x14ac:dyDescent="0.2">
      <c r="A162" s="392"/>
      <c r="B162" s="392"/>
      <c r="C162" s="392"/>
      <c r="D162" s="392"/>
      <c r="E162" s="392"/>
      <c r="F162" s="392"/>
      <c r="G162" s="392"/>
      <c r="H162" s="392"/>
      <c r="I162" s="392"/>
      <c r="J162" s="392"/>
      <c r="K162" s="392"/>
      <c r="L162" s="392"/>
      <c r="M162" s="392"/>
      <c r="N162" s="392"/>
      <c r="O162" s="392"/>
      <c r="P162" s="392"/>
      <c r="Q162" s="392"/>
      <c r="R162" s="392"/>
      <c r="S162" s="392"/>
      <c r="T162" s="392"/>
      <c r="U162" s="392"/>
      <c r="V162" s="392"/>
      <c r="W162" s="392"/>
      <c r="X162" s="392"/>
      <c r="Y162" s="392"/>
      <c r="Z162" s="392"/>
      <c r="AA162" s="392"/>
      <c r="AB162" s="392"/>
      <c r="AC162" s="392"/>
      <c r="AD162" s="392"/>
      <c r="AE162" s="392"/>
      <c r="AF162" s="392"/>
      <c r="AG162" s="392"/>
      <c r="AH162" s="392"/>
      <c r="AI162" s="392"/>
      <c r="AJ162" s="392"/>
      <c r="AK162" s="392"/>
      <c r="AL162" s="392"/>
      <c r="AM162" s="392"/>
      <c r="AN162" s="392"/>
      <c r="AO162" s="392"/>
      <c r="AP162" s="392"/>
      <c r="AQ162" s="392"/>
      <c r="AR162" s="392"/>
      <c r="AS162" s="392"/>
      <c r="AT162" s="392"/>
      <c r="AU162" s="392"/>
      <c r="AV162" s="392"/>
      <c r="AW162" s="392"/>
      <c r="AX162" s="392"/>
      <c r="AY162" s="392"/>
      <c r="AZ162" s="392"/>
      <c r="BA162" s="392"/>
      <c r="BB162" s="392"/>
      <c r="BC162" s="392"/>
      <c r="BD162" s="392"/>
      <c r="BE162" s="392"/>
      <c r="BF162" s="392"/>
      <c r="BG162" s="392"/>
      <c r="BH162" s="392"/>
      <c r="BI162" s="392"/>
      <c r="BJ162" s="392"/>
      <c r="BK162" s="392"/>
      <c r="BL162" s="392"/>
      <c r="BM162" s="392"/>
      <c r="BN162" s="392"/>
      <c r="BO162" s="392"/>
      <c r="BP162" s="392"/>
      <c r="BQ162" s="392"/>
    </row>
    <row r="163" spans="1:69" s="63" customFormat="1" ht="46.9" customHeight="1" x14ac:dyDescent="0.2">
      <c r="A163" s="392"/>
      <c r="B163" s="392"/>
      <c r="C163" s="392"/>
      <c r="D163" s="392"/>
      <c r="E163" s="392"/>
      <c r="F163" s="392"/>
      <c r="G163" s="392"/>
      <c r="H163" s="392"/>
      <c r="I163" s="392"/>
      <c r="J163" s="392"/>
      <c r="K163" s="392"/>
      <c r="L163" s="392"/>
      <c r="M163" s="392"/>
      <c r="N163" s="392"/>
      <c r="O163" s="392"/>
      <c r="P163" s="392"/>
      <c r="Q163" s="392"/>
      <c r="R163" s="392"/>
      <c r="S163" s="392"/>
      <c r="T163" s="392"/>
      <c r="U163" s="392"/>
      <c r="V163" s="392"/>
      <c r="W163" s="392"/>
      <c r="X163" s="392"/>
      <c r="Y163" s="392"/>
      <c r="Z163" s="392"/>
      <c r="AA163" s="392"/>
      <c r="AB163" s="392"/>
      <c r="AC163" s="392"/>
      <c r="AD163" s="392"/>
      <c r="AE163" s="392"/>
      <c r="AF163" s="392"/>
      <c r="AG163" s="392"/>
      <c r="AH163" s="392"/>
      <c r="AI163" s="392"/>
      <c r="AJ163" s="392"/>
      <c r="AK163" s="392"/>
      <c r="AL163" s="392"/>
      <c r="AM163" s="392"/>
      <c r="AN163" s="392"/>
      <c r="AO163" s="392"/>
      <c r="AP163" s="392"/>
      <c r="AQ163" s="392"/>
      <c r="AR163" s="392"/>
      <c r="AS163" s="392"/>
      <c r="AT163" s="392"/>
      <c r="AU163" s="392"/>
      <c r="AV163" s="392"/>
      <c r="AW163" s="392"/>
      <c r="AX163" s="392"/>
      <c r="AY163" s="392"/>
      <c r="AZ163" s="392"/>
      <c r="BA163" s="392"/>
      <c r="BB163" s="392"/>
      <c r="BC163" s="392"/>
      <c r="BD163" s="392"/>
      <c r="BE163" s="392"/>
      <c r="BF163" s="392"/>
      <c r="BG163" s="392"/>
      <c r="BH163" s="392"/>
      <c r="BI163" s="392"/>
      <c r="BJ163" s="392"/>
      <c r="BK163" s="392"/>
      <c r="BL163" s="392"/>
      <c r="BM163" s="392"/>
      <c r="BN163" s="392"/>
      <c r="BO163" s="392"/>
      <c r="BP163" s="392"/>
      <c r="BQ163" s="392"/>
    </row>
    <row r="164" spans="1:69" s="63" customFormat="1" ht="46.9" customHeight="1" x14ac:dyDescent="0.2">
      <c r="A164" s="392"/>
      <c r="B164" s="392"/>
      <c r="C164" s="392"/>
      <c r="D164" s="392"/>
      <c r="E164" s="392"/>
      <c r="F164" s="392"/>
      <c r="G164" s="392"/>
      <c r="H164" s="392"/>
      <c r="I164" s="392"/>
      <c r="J164" s="392"/>
      <c r="K164" s="392"/>
      <c r="L164" s="392"/>
      <c r="M164" s="392"/>
      <c r="N164" s="392"/>
      <c r="O164" s="392"/>
      <c r="P164" s="392"/>
      <c r="Q164" s="392"/>
      <c r="R164" s="392"/>
      <c r="S164" s="392"/>
      <c r="T164" s="392"/>
      <c r="U164" s="392"/>
      <c r="V164" s="392"/>
      <c r="W164" s="392"/>
      <c r="X164" s="392"/>
      <c r="Y164" s="392"/>
      <c r="Z164" s="392"/>
      <c r="AA164" s="392"/>
      <c r="AB164" s="392"/>
      <c r="AC164" s="392"/>
      <c r="AD164" s="392"/>
      <c r="AE164" s="392"/>
      <c r="AF164" s="392"/>
      <c r="AG164" s="392"/>
      <c r="AH164" s="392"/>
      <c r="AI164" s="392"/>
      <c r="AJ164" s="392"/>
      <c r="AK164" s="392"/>
      <c r="AL164" s="392"/>
      <c r="AM164" s="392"/>
      <c r="AN164" s="392"/>
      <c r="AO164" s="392"/>
      <c r="AP164" s="392"/>
      <c r="AQ164" s="392"/>
      <c r="AR164" s="392"/>
      <c r="AS164" s="392"/>
      <c r="AT164" s="392"/>
      <c r="AU164" s="392"/>
      <c r="AV164" s="392"/>
      <c r="AW164" s="392"/>
      <c r="AX164" s="392"/>
      <c r="AY164" s="392"/>
      <c r="AZ164" s="392"/>
      <c r="BA164" s="392"/>
      <c r="BB164" s="392"/>
      <c r="BC164" s="392"/>
      <c r="BD164" s="392"/>
      <c r="BE164" s="392"/>
      <c r="BF164" s="392"/>
      <c r="BG164" s="392"/>
      <c r="BH164" s="392"/>
      <c r="BI164" s="392"/>
      <c r="BJ164" s="392"/>
      <c r="BK164" s="392"/>
      <c r="BL164" s="392"/>
      <c r="BM164" s="392"/>
      <c r="BN164" s="392"/>
      <c r="BO164" s="392"/>
      <c r="BP164" s="392"/>
      <c r="BQ164" s="392"/>
    </row>
    <row r="165" spans="1:69" s="63" customFormat="1" ht="46.9" customHeight="1" x14ac:dyDescent="0.2">
      <c r="A165" s="392"/>
      <c r="B165" s="392"/>
      <c r="C165" s="392"/>
      <c r="D165" s="392"/>
      <c r="E165" s="392"/>
      <c r="F165" s="392"/>
      <c r="G165" s="392"/>
      <c r="H165" s="392"/>
      <c r="I165" s="392"/>
      <c r="J165" s="392"/>
      <c r="K165" s="392"/>
      <c r="L165" s="392"/>
      <c r="M165" s="392"/>
      <c r="N165" s="392"/>
      <c r="O165" s="392"/>
      <c r="P165" s="392"/>
      <c r="Q165" s="392"/>
      <c r="R165" s="392"/>
      <c r="S165" s="392"/>
      <c r="T165" s="392"/>
      <c r="U165" s="392"/>
      <c r="V165" s="392"/>
      <c r="W165" s="392"/>
      <c r="X165" s="392"/>
      <c r="Y165" s="392"/>
      <c r="Z165" s="392"/>
      <c r="AA165" s="392"/>
      <c r="AB165" s="392"/>
      <c r="AC165" s="392"/>
      <c r="AD165" s="392"/>
      <c r="AE165" s="392"/>
      <c r="AF165" s="392"/>
      <c r="AG165" s="392"/>
      <c r="AH165" s="392"/>
      <c r="AI165" s="392"/>
      <c r="AJ165" s="392"/>
      <c r="AK165" s="392"/>
      <c r="AL165" s="392"/>
      <c r="AM165" s="392"/>
      <c r="AN165" s="392"/>
      <c r="AO165" s="392"/>
      <c r="AP165" s="392"/>
      <c r="AQ165" s="392"/>
      <c r="AR165" s="392"/>
      <c r="AS165" s="392"/>
      <c r="AT165" s="392"/>
      <c r="AU165" s="392"/>
      <c r="AV165" s="392"/>
      <c r="AW165" s="392"/>
      <c r="AX165" s="392"/>
      <c r="AY165" s="392"/>
      <c r="AZ165" s="392"/>
      <c r="BA165" s="392"/>
      <c r="BB165" s="392"/>
      <c r="BC165" s="392"/>
      <c r="BD165" s="392"/>
      <c r="BE165" s="392"/>
      <c r="BF165" s="392"/>
      <c r="BG165" s="392"/>
      <c r="BH165" s="392"/>
      <c r="BI165" s="392"/>
      <c r="BJ165" s="392"/>
      <c r="BK165" s="392"/>
      <c r="BL165" s="392"/>
      <c r="BM165" s="392"/>
      <c r="BN165" s="392"/>
      <c r="BO165" s="392"/>
      <c r="BP165" s="392"/>
      <c r="BQ165" s="392"/>
    </row>
    <row r="166" spans="1:69" s="63" customFormat="1" ht="46.9" customHeight="1" x14ac:dyDescent="0.2">
      <c r="A166" s="392"/>
      <c r="B166" s="392"/>
      <c r="C166" s="392"/>
      <c r="D166" s="392"/>
      <c r="E166" s="392"/>
      <c r="F166" s="392"/>
      <c r="G166" s="392"/>
      <c r="H166" s="392"/>
      <c r="I166" s="392"/>
      <c r="J166" s="392"/>
      <c r="K166" s="392"/>
      <c r="L166" s="392"/>
      <c r="M166" s="392"/>
      <c r="N166" s="392"/>
      <c r="O166" s="392"/>
      <c r="P166" s="392"/>
      <c r="Q166" s="392"/>
      <c r="R166" s="392"/>
      <c r="S166" s="392"/>
      <c r="T166" s="392"/>
      <c r="U166" s="392"/>
      <c r="V166" s="392"/>
      <c r="W166" s="392"/>
      <c r="X166" s="392"/>
      <c r="Y166" s="392"/>
      <c r="Z166" s="392"/>
      <c r="AA166" s="392"/>
      <c r="AB166" s="392"/>
      <c r="AC166" s="392"/>
      <c r="AD166" s="392"/>
      <c r="AE166" s="392"/>
      <c r="AF166" s="392"/>
      <c r="AG166" s="392"/>
      <c r="AH166" s="392"/>
      <c r="AI166" s="392"/>
      <c r="AJ166" s="392"/>
      <c r="AK166" s="392"/>
      <c r="AL166" s="392"/>
      <c r="AM166" s="392"/>
      <c r="AN166" s="392"/>
      <c r="AO166" s="392"/>
      <c r="AP166" s="392"/>
      <c r="AQ166" s="392"/>
      <c r="AR166" s="392"/>
      <c r="AS166" s="392"/>
      <c r="AT166" s="392"/>
      <c r="AU166" s="392"/>
      <c r="AV166" s="392"/>
      <c r="AW166" s="392"/>
      <c r="AX166" s="392"/>
      <c r="AY166" s="392"/>
      <c r="AZ166" s="392"/>
      <c r="BA166" s="392"/>
      <c r="BB166" s="392"/>
      <c r="BC166" s="392"/>
      <c r="BD166" s="392"/>
      <c r="BE166" s="392"/>
      <c r="BF166" s="392"/>
      <c r="BG166" s="392"/>
      <c r="BH166" s="392"/>
      <c r="BI166" s="392"/>
      <c r="BJ166" s="392"/>
      <c r="BK166" s="392"/>
      <c r="BL166" s="392"/>
      <c r="BM166" s="392"/>
      <c r="BN166" s="392"/>
      <c r="BO166" s="392"/>
      <c r="BP166" s="392"/>
      <c r="BQ166" s="392"/>
    </row>
    <row r="167" spans="1:69" s="63" customFormat="1" ht="46.9" customHeight="1" x14ac:dyDescent="0.2">
      <c r="A167" s="392"/>
      <c r="B167" s="393"/>
      <c r="C167" s="392"/>
      <c r="D167" s="392"/>
      <c r="E167" s="392"/>
      <c r="F167" s="392"/>
      <c r="G167" s="392"/>
      <c r="H167" s="392"/>
      <c r="I167" s="392"/>
      <c r="J167" s="392"/>
      <c r="K167" s="392"/>
      <c r="O167" s="394"/>
      <c r="Q167" s="394"/>
      <c r="S167" s="394"/>
      <c r="U167" s="394"/>
      <c r="V167" s="392"/>
      <c r="W167" s="394"/>
      <c r="X167" s="392"/>
      <c r="Y167" s="395">
        <f t="shared" ref="Y167:Y200" si="52">O167+Q167+S167+U167+W167</f>
        <v>0</v>
      </c>
      <c r="Z167" s="394"/>
      <c r="AA167" s="396" t="str">
        <f t="shared" ref="AA167:AA200" si="53">IF(O167=0," ",Z167/O167)</f>
        <v xml:space="preserve"> </v>
      </c>
      <c r="AC167" s="397" t="str">
        <f t="shared" ref="AC167:AC200" si="54">IF(N167=0," ",AB167/N167)</f>
        <v xml:space="preserve"> </v>
      </c>
      <c r="AF167" s="394"/>
      <c r="AG167" s="401" t="str">
        <f t="shared" ref="AG167:AG200" si="55">IF(Q167=0," ",AF167/Q167)</f>
        <v xml:space="preserve"> </v>
      </c>
      <c r="AI167" s="397" t="str">
        <f t="shared" ref="AI167:AI200" si="56">IF(P167=0," ",AH167/P167)</f>
        <v xml:space="preserve"> </v>
      </c>
      <c r="AL167" s="394"/>
      <c r="AM167" s="396" t="str">
        <f t="shared" ref="AM167:AM200" si="57">IF(Q167=0," ",AL167/Q167)</f>
        <v xml:space="preserve"> </v>
      </c>
      <c r="AO167" s="397" t="str">
        <f t="shared" ref="AO167:AO200" si="58">IF(P167=0," ",AN167/P167)</f>
        <v xml:space="preserve"> </v>
      </c>
      <c r="AR167" s="394"/>
      <c r="AS167" s="396" t="str">
        <f t="shared" ref="AS167:AS230" si="59">IF(Q167=0," ",AR167/Q167)</f>
        <v xml:space="preserve"> </v>
      </c>
      <c r="AU167" s="397" t="str">
        <f t="shared" ref="AU167:AU230" si="60">IF(P167=0," ",AT167/P167)</f>
        <v xml:space="preserve"> </v>
      </c>
      <c r="AX167" s="394"/>
      <c r="AY167" s="396" t="str">
        <f t="shared" ref="AY167:AY230" si="61">IF(Q167=0," ",AX167/Q167)</f>
        <v xml:space="preserve"> </v>
      </c>
      <c r="BA167" s="397" t="str">
        <f t="shared" ref="BA167:BA230" si="62">IF(P167=0," ",AZ167/P167)</f>
        <v xml:space="preserve"> </v>
      </c>
      <c r="BE167" s="392"/>
      <c r="BF167" s="392"/>
      <c r="BG167" s="392"/>
    </row>
    <row r="168" spans="1:69" s="63" customFormat="1" ht="46.9" customHeight="1" x14ac:dyDescent="0.2">
      <c r="A168" s="392"/>
      <c r="B168" s="393"/>
      <c r="C168" s="392"/>
      <c r="D168" s="392"/>
      <c r="E168" s="392"/>
      <c r="F168" s="392"/>
      <c r="G168" s="392"/>
      <c r="H168" s="392"/>
      <c r="I168" s="392"/>
      <c r="J168" s="392"/>
      <c r="K168" s="392"/>
      <c r="O168" s="394"/>
      <c r="Q168" s="394"/>
      <c r="S168" s="394"/>
      <c r="U168" s="394"/>
      <c r="V168" s="392"/>
      <c r="W168" s="394"/>
      <c r="X168" s="392"/>
      <c r="Y168" s="395">
        <f t="shared" si="52"/>
        <v>0</v>
      </c>
      <c r="Z168" s="394"/>
      <c r="AA168" s="396" t="str">
        <f t="shared" si="53"/>
        <v xml:space="preserve"> </v>
      </c>
      <c r="AC168" s="397" t="str">
        <f t="shared" si="54"/>
        <v xml:space="preserve"> </v>
      </c>
      <c r="AF168" s="394"/>
      <c r="AG168" s="401" t="str">
        <f t="shared" si="55"/>
        <v xml:space="preserve"> </v>
      </c>
      <c r="AI168" s="397" t="str">
        <f t="shared" si="56"/>
        <v xml:space="preserve"> </v>
      </c>
      <c r="AL168" s="394"/>
      <c r="AM168" s="396" t="str">
        <f t="shared" si="57"/>
        <v xml:space="preserve"> </v>
      </c>
      <c r="AO168" s="397" t="str">
        <f t="shared" si="58"/>
        <v xml:space="preserve"> </v>
      </c>
      <c r="AR168" s="394"/>
      <c r="AS168" s="396" t="str">
        <f t="shared" si="59"/>
        <v xml:space="preserve"> </v>
      </c>
      <c r="AU168" s="397" t="str">
        <f t="shared" si="60"/>
        <v xml:space="preserve"> </v>
      </c>
      <c r="AX168" s="394"/>
      <c r="AY168" s="396" t="str">
        <f t="shared" si="61"/>
        <v xml:space="preserve"> </v>
      </c>
      <c r="BA168" s="397" t="str">
        <f t="shared" si="62"/>
        <v xml:space="preserve"> </v>
      </c>
      <c r="BE168" s="392"/>
      <c r="BF168" s="392"/>
      <c r="BG168" s="392"/>
    </row>
    <row r="169" spans="1:69" s="63" customFormat="1" ht="46.9" customHeight="1" x14ac:dyDescent="0.2">
      <c r="A169" s="392"/>
      <c r="B169" s="393"/>
      <c r="C169" s="392"/>
      <c r="D169" s="392"/>
      <c r="E169" s="392"/>
      <c r="F169" s="392"/>
      <c r="G169" s="392"/>
      <c r="H169" s="392"/>
      <c r="I169" s="392"/>
      <c r="J169" s="392"/>
      <c r="K169" s="392"/>
      <c r="O169" s="394"/>
      <c r="Q169" s="394"/>
      <c r="S169" s="394"/>
      <c r="U169" s="394"/>
      <c r="V169" s="392"/>
      <c r="W169" s="394"/>
      <c r="X169" s="392"/>
      <c r="Y169" s="395">
        <f t="shared" si="52"/>
        <v>0</v>
      </c>
      <c r="Z169" s="394"/>
      <c r="AA169" s="396" t="str">
        <f t="shared" si="53"/>
        <v xml:space="preserve"> </v>
      </c>
      <c r="AC169" s="397" t="str">
        <f t="shared" si="54"/>
        <v xml:space="preserve"> </v>
      </c>
      <c r="AF169" s="394"/>
      <c r="AG169" s="401" t="str">
        <f t="shared" si="55"/>
        <v xml:space="preserve"> </v>
      </c>
      <c r="AI169" s="397" t="str">
        <f t="shared" si="56"/>
        <v xml:space="preserve"> </v>
      </c>
      <c r="AL169" s="394"/>
      <c r="AM169" s="396" t="str">
        <f t="shared" si="57"/>
        <v xml:space="preserve"> </v>
      </c>
      <c r="AO169" s="397" t="str">
        <f t="shared" si="58"/>
        <v xml:space="preserve"> </v>
      </c>
      <c r="AR169" s="394"/>
      <c r="AS169" s="396" t="str">
        <f t="shared" si="59"/>
        <v xml:space="preserve"> </v>
      </c>
      <c r="AU169" s="397" t="str">
        <f t="shared" si="60"/>
        <v xml:space="preserve"> </v>
      </c>
      <c r="AX169" s="394"/>
      <c r="AY169" s="396" t="str">
        <f t="shared" si="61"/>
        <v xml:space="preserve"> </v>
      </c>
      <c r="BA169" s="397" t="str">
        <f t="shared" si="62"/>
        <v xml:space="preserve"> </v>
      </c>
      <c r="BE169" s="392"/>
      <c r="BF169" s="392"/>
      <c r="BG169" s="392"/>
    </row>
    <row r="170" spans="1:69" s="63" customFormat="1" ht="46.9" customHeight="1" x14ac:dyDescent="0.2">
      <c r="A170" s="392"/>
      <c r="B170" s="393"/>
      <c r="C170" s="392"/>
      <c r="D170" s="392"/>
      <c r="E170" s="392"/>
      <c r="F170" s="392"/>
      <c r="G170" s="392"/>
      <c r="H170" s="392"/>
      <c r="I170" s="392"/>
      <c r="J170" s="392"/>
      <c r="K170" s="392"/>
      <c r="O170" s="394"/>
      <c r="Q170" s="394"/>
      <c r="S170" s="394"/>
      <c r="U170" s="394"/>
      <c r="V170" s="392"/>
      <c r="W170" s="394"/>
      <c r="X170" s="392"/>
      <c r="Y170" s="395">
        <f t="shared" si="52"/>
        <v>0</v>
      </c>
      <c r="Z170" s="394"/>
      <c r="AA170" s="396" t="str">
        <f t="shared" si="53"/>
        <v xml:space="preserve"> </v>
      </c>
      <c r="AC170" s="397" t="str">
        <f t="shared" si="54"/>
        <v xml:space="preserve"> </v>
      </c>
      <c r="AF170" s="394"/>
      <c r="AG170" s="401" t="str">
        <f t="shared" si="55"/>
        <v xml:space="preserve"> </v>
      </c>
      <c r="AI170" s="397" t="str">
        <f t="shared" si="56"/>
        <v xml:space="preserve"> </v>
      </c>
      <c r="AL170" s="394"/>
      <c r="AM170" s="396" t="str">
        <f t="shared" si="57"/>
        <v xml:space="preserve"> </v>
      </c>
      <c r="AO170" s="397" t="str">
        <f t="shared" si="58"/>
        <v xml:space="preserve"> </v>
      </c>
      <c r="AR170" s="394"/>
      <c r="AS170" s="396" t="str">
        <f t="shared" si="59"/>
        <v xml:space="preserve"> </v>
      </c>
      <c r="AU170" s="397" t="str">
        <f t="shared" si="60"/>
        <v xml:space="preserve"> </v>
      </c>
      <c r="AX170" s="394"/>
      <c r="AY170" s="396" t="str">
        <f t="shared" si="61"/>
        <v xml:space="preserve"> </v>
      </c>
      <c r="BA170" s="397" t="str">
        <f t="shared" si="62"/>
        <v xml:space="preserve"> </v>
      </c>
      <c r="BE170" s="392"/>
      <c r="BF170" s="392"/>
      <c r="BG170" s="392"/>
    </row>
    <row r="171" spans="1:69" s="63" customFormat="1" ht="46.9" customHeight="1" x14ac:dyDescent="0.2">
      <c r="A171" s="392"/>
      <c r="B171" s="393"/>
      <c r="C171" s="392"/>
      <c r="D171" s="392"/>
      <c r="E171" s="392"/>
      <c r="F171" s="392"/>
      <c r="G171" s="392"/>
      <c r="H171" s="392"/>
      <c r="I171" s="392"/>
      <c r="J171" s="392"/>
      <c r="K171" s="392"/>
      <c r="O171" s="394"/>
      <c r="Q171" s="394"/>
      <c r="S171" s="394"/>
      <c r="U171" s="394"/>
      <c r="V171" s="392"/>
      <c r="W171" s="394"/>
      <c r="X171" s="392"/>
      <c r="Y171" s="395">
        <f t="shared" si="52"/>
        <v>0</v>
      </c>
      <c r="Z171" s="394"/>
      <c r="AA171" s="396" t="str">
        <f t="shared" si="53"/>
        <v xml:space="preserve"> </v>
      </c>
      <c r="AC171" s="397" t="str">
        <f t="shared" si="54"/>
        <v xml:space="preserve"> </v>
      </c>
      <c r="AF171" s="394"/>
      <c r="AG171" s="401" t="str">
        <f t="shared" si="55"/>
        <v xml:space="preserve"> </v>
      </c>
      <c r="AI171" s="397" t="str">
        <f t="shared" si="56"/>
        <v xml:space="preserve"> </v>
      </c>
      <c r="AL171" s="394"/>
      <c r="AM171" s="396" t="str">
        <f t="shared" si="57"/>
        <v xml:space="preserve"> </v>
      </c>
      <c r="AO171" s="397" t="str">
        <f t="shared" si="58"/>
        <v xml:space="preserve"> </v>
      </c>
      <c r="AR171" s="394"/>
      <c r="AS171" s="396" t="str">
        <f t="shared" si="59"/>
        <v xml:space="preserve"> </v>
      </c>
      <c r="AU171" s="397" t="str">
        <f t="shared" si="60"/>
        <v xml:space="preserve"> </v>
      </c>
      <c r="AX171" s="394"/>
      <c r="AY171" s="396" t="str">
        <f t="shared" si="61"/>
        <v xml:space="preserve"> </v>
      </c>
      <c r="BA171" s="397" t="str">
        <f t="shared" si="62"/>
        <v xml:space="preserve"> </v>
      </c>
      <c r="BE171" s="392"/>
      <c r="BF171" s="392"/>
      <c r="BG171" s="392"/>
    </row>
    <row r="172" spans="1:69" s="63" customFormat="1" ht="46.9" customHeight="1" x14ac:dyDescent="0.2">
      <c r="A172" s="392"/>
      <c r="B172" s="393"/>
      <c r="C172" s="392"/>
      <c r="D172" s="392"/>
      <c r="E172" s="392"/>
      <c r="F172" s="392"/>
      <c r="G172" s="392"/>
      <c r="H172" s="392"/>
      <c r="I172" s="392"/>
      <c r="J172" s="392"/>
      <c r="K172" s="392"/>
      <c r="O172" s="394"/>
      <c r="Q172" s="394"/>
      <c r="S172" s="394"/>
      <c r="U172" s="394"/>
      <c r="V172" s="392"/>
      <c r="W172" s="394"/>
      <c r="X172" s="392"/>
      <c r="Y172" s="395">
        <f t="shared" si="52"/>
        <v>0</v>
      </c>
      <c r="Z172" s="394"/>
      <c r="AA172" s="396" t="str">
        <f t="shared" si="53"/>
        <v xml:space="preserve"> </v>
      </c>
      <c r="AC172" s="397" t="str">
        <f t="shared" si="54"/>
        <v xml:space="preserve"> </v>
      </c>
      <c r="AF172" s="394"/>
      <c r="AG172" s="401" t="str">
        <f t="shared" si="55"/>
        <v xml:space="preserve"> </v>
      </c>
      <c r="AI172" s="397" t="str">
        <f t="shared" si="56"/>
        <v xml:space="preserve"> </v>
      </c>
      <c r="AL172" s="394"/>
      <c r="AM172" s="396" t="str">
        <f t="shared" si="57"/>
        <v xml:space="preserve"> </v>
      </c>
      <c r="AO172" s="397" t="str">
        <f t="shared" si="58"/>
        <v xml:space="preserve"> </v>
      </c>
      <c r="AR172" s="394"/>
      <c r="AS172" s="396" t="str">
        <f t="shared" si="59"/>
        <v xml:space="preserve"> </v>
      </c>
      <c r="AU172" s="397" t="str">
        <f t="shared" si="60"/>
        <v xml:space="preserve"> </v>
      </c>
      <c r="AX172" s="394"/>
      <c r="AY172" s="396" t="str">
        <f t="shared" si="61"/>
        <v xml:space="preserve"> </v>
      </c>
      <c r="BA172" s="397" t="str">
        <f t="shared" si="62"/>
        <v xml:space="preserve"> </v>
      </c>
      <c r="BE172" s="392"/>
      <c r="BF172" s="392"/>
      <c r="BG172" s="392"/>
    </row>
    <row r="173" spans="1:69" s="63" customFormat="1" ht="46.9" customHeight="1" x14ac:dyDescent="0.2">
      <c r="A173" s="392"/>
      <c r="B173" s="393"/>
      <c r="C173" s="392"/>
      <c r="D173" s="392"/>
      <c r="E173" s="392"/>
      <c r="F173" s="392"/>
      <c r="G173" s="392"/>
      <c r="H173" s="392"/>
      <c r="I173" s="392"/>
      <c r="J173" s="392"/>
      <c r="K173" s="392"/>
      <c r="O173" s="394"/>
      <c r="Q173" s="394"/>
      <c r="S173" s="394"/>
      <c r="U173" s="394"/>
      <c r="V173" s="392"/>
      <c r="W173" s="394"/>
      <c r="X173" s="392"/>
      <c r="Y173" s="395">
        <f t="shared" si="52"/>
        <v>0</v>
      </c>
      <c r="Z173" s="394"/>
      <c r="AA173" s="396" t="str">
        <f t="shared" si="53"/>
        <v xml:space="preserve"> </v>
      </c>
      <c r="AC173" s="397" t="str">
        <f t="shared" si="54"/>
        <v xml:space="preserve"> </v>
      </c>
      <c r="AF173" s="394"/>
      <c r="AG173" s="401" t="str">
        <f t="shared" si="55"/>
        <v xml:space="preserve"> </v>
      </c>
      <c r="AI173" s="397" t="str">
        <f t="shared" si="56"/>
        <v xml:space="preserve"> </v>
      </c>
      <c r="AL173" s="394"/>
      <c r="AM173" s="396" t="str">
        <f t="shared" si="57"/>
        <v xml:space="preserve"> </v>
      </c>
      <c r="AO173" s="397" t="str">
        <f t="shared" si="58"/>
        <v xml:space="preserve"> </v>
      </c>
      <c r="AR173" s="394"/>
      <c r="AS173" s="396" t="str">
        <f t="shared" si="59"/>
        <v xml:space="preserve"> </v>
      </c>
      <c r="AU173" s="397" t="str">
        <f t="shared" si="60"/>
        <v xml:space="preserve"> </v>
      </c>
      <c r="AX173" s="394"/>
      <c r="AY173" s="396" t="str">
        <f t="shared" si="61"/>
        <v xml:space="preserve"> </v>
      </c>
      <c r="BA173" s="397" t="str">
        <f t="shared" si="62"/>
        <v xml:space="preserve"> </v>
      </c>
      <c r="BE173" s="392"/>
      <c r="BF173" s="392"/>
      <c r="BG173" s="392"/>
    </row>
    <row r="174" spans="1:69" s="63" customFormat="1" ht="46.9" customHeight="1" x14ac:dyDescent="0.2">
      <c r="A174" s="392"/>
      <c r="B174" s="393"/>
      <c r="C174" s="392"/>
      <c r="D174" s="392"/>
      <c r="E174" s="392"/>
      <c r="F174" s="392"/>
      <c r="G174" s="392"/>
      <c r="H174" s="392"/>
      <c r="I174" s="392"/>
      <c r="J174" s="392"/>
      <c r="K174" s="392"/>
      <c r="O174" s="394"/>
      <c r="Q174" s="394"/>
      <c r="S174" s="394"/>
      <c r="U174" s="394"/>
      <c r="V174" s="392"/>
      <c r="W174" s="394"/>
      <c r="X174" s="392"/>
      <c r="Y174" s="395">
        <f t="shared" si="52"/>
        <v>0</v>
      </c>
      <c r="Z174" s="394"/>
      <c r="AA174" s="396" t="str">
        <f t="shared" si="53"/>
        <v xml:space="preserve"> </v>
      </c>
      <c r="AC174" s="397" t="str">
        <f t="shared" si="54"/>
        <v xml:space="preserve"> </v>
      </c>
      <c r="AF174" s="394"/>
      <c r="AG174" s="401" t="str">
        <f t="shared" si="55"/>
        <v xml:space="preserve"> </v>
      </c>
      <c r="AI174" s="397" t="str">
        <f t="shared" si="56"/>
        <v xml:space="preserve"> </v>
      </c>
      <c r="AL174" s="394"/>
      <c r="AM174" s="396" t="str">
        <f t="shared" si="57"/>
        <v xml:space="preserve"> </v>
      </c>
      <c r="AO174" s="397" t="str">
        <f t="shared" si="58"/>
        <v xml:space="preserve"> </v>
      </c>
      <c r="AR174" s="394"/>
      <c r="AS174" s="396" t="str">
        <f t="shared" si="59"/>
        <v xml:space="preserve"> </v>
      </c>
      <c r="AU174" s="397" t="str">
        <f t="shared" si="60"/>
        <v xml:space="preserve"> </v>
      </c>
      <c r="AX174" s="394"/>
      <c r="AY174" s="396" t="str">
        <f t="shared" si="61"/>
        <v xml:space="preserve"> </v>
      </c>
      <c r="BA174" s="397" t="str">
        <f t="shared" si="62"/>
        <v xml:space="preserve"> </v>
      </c>
      <c r="BE174" s="392"/>
      <c r="BF174" s="392"/>
      <c r="BG174" s="392"/>
    </row>
    <row r="175" spans="1:69" s="63" customFormat="1" ht="46.9" customHeight="1" x14ac:dyDescent="0.2">
      <c r="A175" s="392"/>
      <c r="B175" s="393"/>
      <c r="C175" s="392"/>
      <c r="D175" s="392"/>
      <c r="E175" s="392"/>
      <c r="F175" s="392"/>
      <c r="G175" s="392"/>
      <c r="H175" s="392"/>
      <c r="I175" s="392"/>
      <c r="J175" s="392"/>
      <c r="K175" s="392"/>
      <c r="O175" s="394"/>
      <c r="Q175" s="394"/>
      <c r="S175" s="394"/>
      <c r="U175" s="394"/>
      <c r="V175" s="392"/>
      <c r="W175" s="394"/>
      <c r="X175" s="392"/>
      <c r="Y175" s="395">
        <f t="shared" si="52"/>
        <v>0</v>
      </c>
      <c r="Z175" s="394"/>
      <c r="AA175" s="396" t="str">
        <f t="shared" si="53"/>
        <v xml:space="preserve"> </v>
      </c>
      <c r="AC175" s="397" t="str">
        <f t="shared" si="54"/>
        <v xml:space="preserve"> </v>
      </c>
      <c r="AF175" s="394"/>
      <c r="AG175" s="401" t="str">
        <f t="shared" si="55"/>
        <v xml:space="preserve"> </v>
      </c>
      <c r="AI175" s="397" t="str">
        <f t="shared" si="56"/>
        <v xml:space="preserve"> </v>
      </c>
      <c r="AL175" s="394"/>
      <c r="AM175" s="396" t="str">
        <f t="shared" si="57"/>
        <v xml:space="preserve"> </v>
      </c>
      <c r="AO175" s="397" t="str">
        <f t="shared" si="58"/>
        <v xml:space="preserve"> </v>
      </c>
      <c r="AR175" s="394"/>
      <c r="AS175" s="396" t="str">
        <f t="shared" si="59"/>
        <v xml:space="preserve"> </v>
      </c>
      <c r="AU175" s="397" t="str">
        <f t="shared" si="60"/>
        <v xml:space="preserve"> </v>
      </c>
      <c r="AX175" s="394"/>
      <c r="AY175" s="396" t="str">
        <f t="shared" si="61"/>
        <v xml:space="preserve"> </v>
      </c>
      <c r="BA175" s="397" t="str">
        <f t="shared" si="62"/>
        <v xml:space="preserve"> </v>
      </c>
      <c r="BE175" s="392"/>
      <c r="BF175" s="392"/>
      <c r="BG175" s="392"/>
    </row>
    <row r="176" spans="1:69" s="63" customFormat="1" ht="46.9" customHeight="1" x14ac:dyDescent="0.2">
      <c r="A176" s="392"/>
      <c r="B176" s="393"/>
      <c r="C176" s="392"/>
      <c r="D176" s="392"/>
      <c r="E176" s="392"/>
      <c r="F176" s="392"/>
      <c r="G176" s="392"/>
      <c r="H176" s="392"/>
      <c r="I176" s="392"/>
      <c r="J176" s="392"/>
      <c r="K176" s="392"/>
      <c r="O176" s="394"/>
      <c r="Q176" s="394"/>
      <c r="S176" s="394"/>
      <c r="U176" s="394"/>
      <c r="V176" s="392"/>
      <c r="W176" s="394"/>
      <c r="X176" s="392"/>
      <c r="Y176" s="395">
        <f t="shared" si="52"/>
        <v>0</v>
      </c>
      <c r="Z176" s="394"/>
      <c r="AA176" s="396" t="str">
        <f t="shared" si="53"/>
        <v xml:space="preserve"> </v>
      </c>
      <c r="AC176" s="397" t="str">
        <f t="shared" si="54"/>
        <v xml:space="preserve"> </v>
      </c>
      <c r="AF176" s="394"/>
      <c r="AG176" s="401" t="str">
        <f t="shared" si="55"/>
        <v xml:space="preserve"> </v>
      </c>
      <c r="AI176" s="397" t="str">
        <f t="shared" si="56"/>
        <v xml:space="preserve"> </v>
      </c>
      <c r="AL176" s="394"/>
      <c r="AM176" s="396" t="str">
        <f t="shared" si="57"/>
        <v xml:space="preserve"> </v>
      </c>
      <c r="AO176" s="397" t="str">
        <f t="shared" si="58"/>
        <v xml:space="preserve"> </v>
      </c>
      <c r="AR176" s="394"/>
      <c r="AS176" s="396" t="str">
        <f t="shared" si="59"/>
        <v xml:space="preserve"> </v>
      </c>
      <c r="AU176" s="397" t="str">
        <f t="shared" si="60"/>
        <v xml:space="preserve"> </v>
      </c>
      <c r="AX176" s="394"/>
      <c r="AY176" s="396" t="str">
        <f t="shared" si="61"/>
        <v xml:space="preserve"> </v>
      </c>
      <c r="BA176" s="397" t="str">
        <f t="shared" si="62"/>
        <v xml:space="preserve"> </v>
      </c>
      <c r="BE176" s="392"/>
      <c r="BF176" s="392"/>
      <c r="BG176" s="392"/>
    </row>
    <row r="177" spans="1:59" s="63" customFormat="1" ht="46.9" customHeight="1" x14ac:dyDescent="0.2">
      <c r="A177" s="392"/>
      <c r="B177" s="393"/>
      <c r="C177" s="392"/>
      <c r="D177" s="392"/>
      <c r="E177" s="392"/>
      <c r="F177" s="392"/>
      <c r="G177" s="392"/>
      <c r="H177" s="392"/>
      <c r="I177" s="392"/>
      <c r="J177" s="392"/>
      <c r="K177" s="392"/>
      <c r="O177" s="394"/>
      <c r="Q177" s="394"/>
      <c r="S177" s="394"/>
      <c r="U177" s="394"/>
      <c r="V177" s="392"/>
      <c r="W177" s="394"/>
      <c r="X177" s="392"/>
      <c r="Y177" s="395">
        <f t="shared" si="52"/>
        <v>0</v>
      </c>
      <c r="Z177" s="394"/>
      <c r="AA177" s="396" t="str">
        <f t="shared" si="53"/>
        <v xml:space="preserve"> </v>
      </c>
      <c r="AC177" s="397" t="str">
        <f t="shared" si="54"/>
        <v xml:space="preserve"> </v>
      </c>
      <c r="AF177" s="394"/>
      <c r="AG177" s="401" t="str">
        <f t="shared" si="55"/>
        <v xml:space="preserve"> </v>
      </c>
      <c r="AI177" s="397" t="str">
        <f t="shared" si="56"/>
        <v xml:space="preserve"> </v>
      </c>
      <c r="AL177" s="394"/>
      <c r="AM177" s="396" t="str">
        <f t="shared" si="57"/>
        <v xml:space="preserve"> </v>
      </c>
      <c r="AO177" s="397" t="str">
        <f t="shared" si="58"/>
        <v xml:space="preserve"> </v>
      </c>
      <c r="AR177" s="394"/>
      <c r="AS177" s="396" t="str">
        <f t="shared" si="59"/>
        <v xml:space="preserve"> </v>
      </c>
      <c r="AU177" s="397" t="str">
        <f t="shared" si="60"/>
        <v xml:space="preserve"> </v>
      </c>
      <c r="AX177" s="394"/>
      <c r="AY177" s="396" t="str">
        <f t="shared" si="61"/>
        <v xml:space="preserve"> </v>
      </c>
      <c r="BA177" s="397" t="str">
        <f t="shared" si="62"/>
        <v xml:space="preserve"> </v>
      </c>
      <c r="BE177" s="392"/>
      <c r="BF177" s="392"/>
      <c r="BG177" s="392"/>
    </row>
    <row r="178" spans="1:59" s="63" customFormat="1" ht="46.9" customHeight="1" x14ac:dyDescent="0.2">
      <c r="A178" s="392"/>
      <c r="B178" s="393"/>
      <c r="C178" s="392"/>
      <c r="D178" s="392"/>
      <c r="E178" s="392"/>
      <c r="F178" s="392"/>
      <c r="G178" s="392"/>
      <c r="H178" s="392"/>
      <c r="I178" s="392"/>
      <c r="J178" s="392"/>
      <c r="K178" s="392"/>
      <c r="O178" s="394"/>
      <c r="Q178" s="394"/>
      <c r="S178" s="394"/>
      <c r="U178" s="394"/>
      <c r="V178" s="392"/>
      <c r="W178" s="394"/>
      <c r="X178" s="392"/>
      <c r="Y178" s="395">
        <f t="shared" si="52"/>
        <v>0</v>
      </c>
      <c r="Z178" s="394"/>
      <c r="AA178" s="396" t="str">
        <f t="shared" si="53"/>
        <v xml:space="preserve"> </v>
      </c>
      <c r="AC178" s="397" t="str">
        <f t="shared" si="54"/>
        <v xml:space="preserve"> </v>
      </c>
      <c r="AF178" s="394"/>
      <c r="AG178" s="401" t="str">
        <f t="shared" si="55"/>
        <v xml:space="preserve"> </v>
      </c>
      <c r="AI178" s="397" t="str">
        <f t="shared" si="56"/>
        <v xml:space="preserve"> </v>
      </c>
      <c r="AL178" s="394"/>
      <c r="AM178" s="396" t="str">
        <f t="shared" si="57"/>
        <v xml:space="preserve"> </v>
      </c>
      <c r="AO178" s="397" t="str">
        <f t="shared" si="58"/>
        <v xml:space="preserve"> </v>
      </c>
      <c r="AR178" s="394"/>
      <c r="AS178" s="396" t="str">
        <f t="shared" si="59"/>
        <v xml:space="preserve"> </v>
      </c>
      <c r="AU178" s="397" t="str">
        <f t="shared" si="60"/>
        <v xml:space="preserve"> </v>
      </c>
      <c r="AX178" s="394"/>
      <c r="AY178" s="396" t="str">
        <f t="shared" si="61"/>
        <v xml:space="preserve"> </v>
      </c>
      <c r="BA178" s="397" t="str">
        <f t="shared" si="62"/>
        <v xml:space="preserve"> </v>
      </c>
      <c r="BE178" s="392"/>
      <c r="BF178" s="392"/>
      <c r="BG178" s="392"/>
    </row>
    <row r="179" spans="1:59" s="63" customFormat="1" ht="46.9" customHeight="1" x14ac:dyDescent="0.2">
      <c r="A179" s="392"/>
      <c r="B179" s="393"/>
      <c r="C179" s="392"/>
      <c r="D179" s="392"/>
      <c r="E179" s="392"/>
      <c r="F179" s="392"/>
      <c r="G179" s="392"/>
      <c r="H179" s="392"/>
      <c r="I179" s="392"/>
      <c r="J179" s="392"/>
      <c r="K179" s="392"/>
      <c r="O179" s="394"/>
      <c r="Q179" s="394"/>
      <c r="S179" s="394"/>
      <c r="U179" s="394"/>
      <c r="V179" s="392"/>
      <c r="W179" s="394"/>
      <c r="X179" s="392"/>
      <c r="Y179" s="395">
        <f t="shared" si="52"/>
        <v>0</v>
      </c>
      <c r="Z179" s="394"/>
      <c r="AA179" s="396" t="str">
        <f t="shared" si="53"/>
        <v xml:space="preserve"> </v>
      </c>
      <c r="AC179" s="397" t="str">
        <f t="shared" si="54"/>
        <v xml:space="preserve"> </v>
      </c>
      <c r="AF179" s="394"/>
      <c r="AG179" s="401" t="str">
        <f t="shared" si="55"/>
        <v xml:space="preserve"> </v>
      </c>
      <c r="AI179" s="397" t="str">
        <f t="shared" si="56"/>
        <v xml:space="preserve"> </v>
      </c>
      <c r="AL179" s="394"/>
      <c r="AM179" s="396" t="str">
        <f t="shared" si="57"/>
        <v xml:space="preserve"> </v>
      </c>
      <c r="AO179" s="397" t="str">
        <f t="shared" si="58"/>
        <v xml:space="preserve"> </v>
      </c>
      <c r="AR179" s="394"/>
      <c r="AS179" s="396" t="str">
        <f t="shared" si="59"/>
        <v xml:space="preserve"> </v>
      </c>
      <c r="AU179" s="397" t="str">
        <f t="shared" si="60"/>
        <v xml:space="preserve"> </v>
      </c>
      <c r="AX179" s="394"/>
      <c r="AY179" s="396" t="str">
        <f t="shared" si="61"/>
        <v xml:space="preserve"> </v>
      </c>
      <c r="BA179" s="397" t="str">
        <f t="shared" si="62"/>
        <v xml:space="preserve"> </v>
      </c>
      <c r="BE179" s="392"/>
      <c r="BF179" s="392"/>
      <c r="BG179" s="392"/>
    </row>
    <row r="180" spans="1:59" s="63" customFormat="1" ht="46.9" customHeight="1" x14ac:dyDescent="0.2">
      <c r="A180" s="392"/>
      <c r="B180" s="393"/>
      <c r="C180" s="392"/>
      <c r="D180" s="392"/>
      <c r="E180" s="392"/>
      <c r="F180" s="392"/>
      <c r="G180" s="392"/>
      <c r="H180" s="392"/>
      <c r="I180" s="392"/>
      <c r="J180" s="392"/>
      <c r="K180" s="392"/>
      <c r="O180" s="394"/>
      <c r="Q180" s="394"/>
      <c r="S180" s="394"/>
      <c r="U180" s="394"/>
      <c r="V180" s="392"/>
      <c r="W180" s="394"/>
      <c r="X180" s="392"/>
      <c r="Y180" s="395">
        <f t="shared" si="52"/>
        <v>0</v>
      </c>
      <c r="Z180" s="394"/>
      <c r="AA180" s="396" t="str">
        <f t="shared" si="53"/>
        <v xml:space="preserve"> </v>
      </c>
      <c r="AC180" s="397" t="str">
        <f t="shared" si="54"/>
        <v xml:space="preserve"> </v>
      </c>
      <c r="AF180" s="394"/>
      <c r="AG180" s="401" t="str">
        <f t="shared" si="55"/>
        <v xml:space="preserve"> </v>
      </c>
      <c r="AI180" s="397" t="str">
        <f t="shared" si="56"/>
        <v xml:space="preserve"> </v>
      </c>
      <c r="AL180" s="394"/>
      <c r="AM180" s="396" t="str">
        <f t="shared" si="57"/>
        <v xml:space="preserve"> </v>
      </c>
      <c r="AO180" s="397" t="str">
        <f t="shared" si="58"/>
        <v xml:space="preserve"> </v>
      </c>
      <c r="AR180" s="394"/>
      <c r="AS180" s="396" t="str">
        <f t="shared" si="59"/>
        <v xml:space="preserve"> </v>
      </c>
      <c r="AU180" s="397" t="str">
        <f t="shared" si="60"/>
        <v xml:space="preserve"> </v>
      </c>
      <c r="AX180" s="394"/>
      <c r="AY180" s="396" t="str">
        <f t="shared" si="61"/>
        <v xml:space="preserve"> </v>
      </c>
      <c r="BA180" s="397" t="str">
        <f t="shared" si="62"/>
        <v xml:space="preserve"> </v>
      </c>
      <c r="BE180" s="392"/>
      <c r="BF180" s="392"/>
      <c r="BG180" s="392"/>
    </row>
    <row r="181" spans="1:59" s="63" customFormat="1" ht="46.9" customHeight="1" x14ac:dyDescent="0.2">
      <c r="A181" s="392"/>
      <c r="B181" s="393"/>
      <c r="C181" s="392"/>
      <c r="D181" s="392"/>
      <c r="E181" s="392"/>
      <c r="F181" s="392"/>
      <c r="G181" s="392"/>
      <c r="H181" s="392"/>
      <c r="I181" s="392"/>
      <c r="J181" s="392"/>
      <c r="K181" s="392"/>
      <c r="O181" s="394"/>
      <c r="Q181" s="394"/>
      <c r="S181" s="394"/>
      <c r="U181" s="394"/>
      <c r="V181" s="392"/>
      <c r="W181" s="394"/>
      <c r="X181" s="392"/>
      <c r="Y181" s="395">
        <f t="shared" si="52"/>
        <v>0</v>
      </c>
      <c r="Z181" s="394"/>
      <c r="AA181" s="396" t="str">
        <f t="shared" si="53"/>
        <v xml:space="preserve"> </v>
      </c>
      <c r="AC181" s="397" t="str">
        <f t="shared" si="54"/>
        <v xml:space="preserve"> </v>
      </c>
      <c r="AF181" s="394"/>
      <c r="AG181" s="401" t="str">
        <f t="shared" si="55"/>
        <v xml:space="preserve"> </v>
      </c>
      <c r="AI181" s="397" t="str">
        <f t="shared" si="56"/>
        <v xml:space="preserve"> </v>
      </c>
      <c r="AL181" s="394"/>
      <c r="AM181" s="396" t="str">
        <f t="shared" si="57"/>
        <v xml:space="preserve"> </v>
      </c>
      <c r="AO181" s="397" t="str">
        <f t="shared" si="58"/>
        <v xml:space="preserve"> </v>
      </c>
      <c r="AR181" s="394"/>
      <c r="AS181" s="396" t="str">
        <f t="shared" si="59"/>
        <v xml:space="preserve"> </v>
      </c>
      <c r="AU181" s="397" t="str">
        <f t="shared" si="60"/>
        <v xml:space="preserve"> </v>
      </c>
      <c r="AX181" s="394"/>
      <c r="AY181" s="396" t="str">
        <f t="shared" si="61"/>
        <v xml:space="preserve"> </v>
      </c>
      <c r="BA181" s="397" t="str">
        <f t="shared" si="62"/>
        <v xml:space="preserve"> </v>
      </c>
      <c r="BE181" s="392"/>
      <c r="BF181" s="392"/>
      <c r="BG181" s="392"/>
    </row>
    <row r="182" spans="1:59" s="63" customFormat="1" ht="46.9" customHeight="1" x14ac:dyDescent="0.2">
      <c r="A182" s="392"/>
      <c r="B182" s="393"/>
      <c r="C182" s="392"/>
      <c r="D182" s="392"/>
      <c r="E182" s="392"/>
      <c r="F182" s="392"/>
      <c r="G182" s="392"/>
      <c r="H182" s="392"/>
      <c r="I182" s="392"/>
      <c r="J182" s="392"/>
      <c r="K182" s="392"/>
      <c r="O182" s="394"/>
      <c r="Q182" s="394"/>
      <c r="S182" s="394"/>
      <c r="U182" s="394"/>
      <c r="V182" s="392"/>
      <c r="W182" s="394"/>
      <c r="X182" s="392"/>
      <c r="Y182" s="395">
        <f t="shared" si="52"/>
        <v>0</v>
      </c>
      <c r="Z182" s="394"/>
      <c r="AA182" s="396" t="str">
        <f t="shared" si="53"/>
        <v xml:space="preserve"> </v>
      </c>
      <c r="AC182" s="397" t="str">
        <f t="shared" si="54"/>
        <v xml:space="preserve"> </v>
      </c>
      <c r="AF182" s="394"/>
      <c r="AG182" s="401" t="str">
        <f t="shared" si="55"/>
        <v xml:space="preserve"> </v>
      </c>
      <c r="AI182" s="397" t="str">
        <f t="shared" si="56"/>
        <v xml:space="preserve"> </v>
      </c>
      <c r="AL182" s="394"/>
      <c r="AM182" s="396" t="str">
        <f t="shared" si="57"/>
        <v xml:space="preserve"> </v>
      </c>
      <c r="AO182" s="397" t="str">
        <f t="shared" si="58"/>
        <v xml:space="preserve"> </v>
      </c>
      <c r="AR182" s="394"/>
      <c r="AS182" s="396" t="str">
        <f t="shared" si="59"/>
        <v xml:space="preserve"> </v>
      </c>
      <c r="AU182" s="397" t="str">
        <f t="shared" si="60"/>
        <v xml:space="preserve"> </v>
      </c>
      <c r="AX182" s="394"/>
      <c r="AY182" s="396" t="str">
        <f t="shared" si="61"/>
        <v xml:space="preserve"> </v>
      </c>
      <c r="BA182" s="397" t="str">
        <f t="shared" si="62"/>
        <v xml:space="preserve"> </v>
      </c>
      <c r="BE182" s="392"/>
      <c r="BF182" s="392"/>
      <c r="BG182" s="392"/>
    </row>
    <row r="183" spans="1:59" s="63" customFormat="1" ht="46.9" customHeight="1" x14ac:dyDescent="0.2">
      <c r="A183" s="392"/>
      <c r="B183" s="393"/>
      <c r="C183" s="392"/>
      <c r="D183" s="392"/>
      <c r="E183" s="392"/>
      <c r="F183" s="392"/>
      <c r="G183" s="392"/>
      <c r="H183" s="392"/>
      <c r="I183" s="392"/>
      <c r="J183" s="392"/>
      <c r="K183" s="392"/>
      <c r="O183" s="394"/>
      <c r="Q183" s="394"/>
      <c r="S183" s="394"/>
      <c r="U183" s="394"/>
      <c r="V183" s="392"/>
      <c r="W183" s="394"/>
      <c r="X183" s="392"/>
      <c r="Y183" s="395">
        <f t="shared" si="52"/>
        <v>0</v>
      </c>
      <c r="Z183" s="394"/>
      <c r="AA183" s="396" t="str">
        <f t="shared" si="53"/>
        <v xml:space="preserve"> </v>
      </c>
      <c r="AC183" s="397" t="str">
        <f t="shared" si="54"/>
        <v xml:space="preserve"> </v>
      </c>
      <c r="AF183" s="394"/>
      <c r="AG183" s="401" t="str">
        <f t="shared" si="55"/>
        <v xml:space="preserve"> </v>
      </c>
      <c r="AI183" s="397" t="str">
        <f t="shared" si="56"/>
        <v xml:space="preserve"> </v>
      </c>
      <c r="AL183" s="394"/>
      <c r="AM183" s="396" t="str">
        <f t="shared" si="57"/>
        <v xml:space="preserve"> </v>
      </c>
      <c r="AO183" s="397" t="str">
        <f t="shared" si="58"/>
        <v xml:space="preserve"> </v>
      </c>
      <c r="AR183" s="394"/>
      <c r="AS183" s="396" t="str">
        <f t="shared" si="59"/>
        <v xml:space="preserve"> </v>
      </c>
      <c r="AU183" s="397" t="str">
        <f t="shared" si="60"/>
        <v xml:space="preserve"> </v>
      </c>
      <c r="AX183" s="394"/>
      <c r="AY183" s="396" t="str">
        <f t="shared" si="61"/>
        <v xml:space="preserve"> </v>
      </c>
      <c r="BA183" s="397" t="str">
        <f t="shared" si="62"/>
        <v xml:space="preserve"> </v>
      </c>
      <c r="BE183" s="392"/>
      <c r="BF183" s="392"/>
      <c r="BG183" s="392"/>
    </row>
    <row r="184" spans="1:59" s="63" customFormat="1" ht="46.9" customHeight="1" x14ac:dyDescent="0.2">
      <c r="A184" s="392"/>
      <c r="B184" s="393"/>
      <c r="C184" s="392"/>
      <c r="D184" s="392"/>
      <c r="E184" s="392"/>
      <c r="F184" s="392"/>
      <c r="G184" s="392"/>
      <c r="H184" s="392"/>
      <c r="I184" s="392"/>
      <c r="J184" s="392"/>
      <c r="K184" s="392"/>
      <c r="O184" s="394"/>
      <c r="Q184" s="394"/>
      <c r="S184" s="394"/>
      <c r="U184" s="394"/>
      <c r="V184" s="392"/>
      <c r="W184" s="394"/>
      <c r="X184" s="392"/>
      <c r="Y184" s="395">
        <f t="shared" si="52"/>
        <v>0</v>
      </c>
      <c r="Z184" s="394"/>
      <c r="AA184" s="396" t="str">
        <f t="shared" si="53"/>
        <v xml:space="preserve"> </v>
      </c>
      <c r="AC184" s="397" t="str">
        <f t="shared" si="54"/>
        <v xml:space="preserve"> </v>
      </c>
      <c r="AF184" s="394"/>
      <c r="AG184" s="401" t="str">
        <f t="shared" si="55"/>
        <v xml:space="preserve"> </v>
      </c>
      <c r="AI184" s="397" t="str">
        <f t="shared" si="56"/>
        <v xml:space="preserve"> </v>
      </c>
      <c r="AL184" s="394"/>
      <c r="AM184" s="396" t="str">
        <f t="shared" si="57"/>
        <v xml:space="preserve"> </v>
      </c>
      <c r="AO184" s="397" t="str">
        <f t="shared" si="58"/>
        <v xml:space="preserve"> </v>
      </c>
      <c r="AR184" s="394"/>
      <c r="AS184" s="396" t="str">
        <f t="shared" si="59"/>
        <v xml:space="preserve"> </v>
      </c>
      <c r="AU184" s="397" t="str">
        <f t="shared" si="60"/>
        <v xml:space="preserve"> </v>
      </c>
      <c r="AX184" s="394"/>
      <c r="AY184" s="396" t="str">
        <f t="shared" si="61"/>
        <v xml:space="preserve"> </v>
      </c>
      <c r="BA184" s="397" t="str">
        <f t="shared" si="62"/>
        <v xml:space="preserve"> </v>
      </c>
      <c r="BE184" s="392"/>
      <c r="BF184" s="392"/>
      <c r="BG184" s="392"/>
    </row>
    <row r="185" spans="1:59" s="63" customFormat="1" ht="46.9" customHeight="1" x14ac:dyDescent="0.2">
      <c r="A185" s="392"/>
      <c r="B185" s="393"/>
      <c r="C185" s="392"/>
      <c r="D185" s="392"/>
      <c r="E185" s="392"/>
      <c r="F185" s="392"/>
      <c r="G185" s="392"/>
      <c r="H185" s="392"/>
      <c r="I185" s="392"/>
      <c r="J185" s="392"/>
      <c r="K185" s="392"/>
      <c r="O185" s="394"/>
      <c r="Q185" s="394"/>
      <c r="S185" s="394"/>
      <c r="U185" s="394"/>
      <c r="V185" s="392"/>
      <c r="W185" s="394"/>
      <c r="X185" s="392"/>
      <c r="Y185" s="395">
        <f t="shared" si="52"/>
        <v>0</v>
      </c>
      <c r="Z185" s="394"/>
      <c r="AA185" s="396" t="str">
        <f t="shared" si="53"/>
        <v xml:space="preserve"> </v>
      </c>
      <c r="AC185" s="397" t="str">
        <f t="shared" si="54"/>
        <v xml:space="preserve"> </v>
      </c>
      <c r="AF185" s="394"/>
      <c r="AG185" s="401" t="str">
        <f t="shared" si="55"/>
        <v xml:space="preserve"> </v>
      </c>
      <c r="AI185" s="397" t="str">
        <f t="shared" si="56"/>
        <v xml:space="preserve"> </v>
      </c>
      <c r="AL185" s="394"/>
      <c r="AM185" s="396" t="str">
        <f t="shared" si="57"/>
        <v xml:space="preserve"> </v>
      </c>
      <c r="AO185" s="397" t="str">
        <f t="shared" si="58"/>
        <v xml:space="preserve"> </v>
      </c>
      <c r="AR185" s="394"/>
      <c r="AS185" s="396" t="str">
        <f t="shared" si="59"/>
        <v xml:space="preserve"> </v>
      </c>
      <c r="AU185" s="397" t="str">
        <f t="shared" si="60"/>
        <v xml:space="preserve"> </v>
      </c>
      <c r="AX185" s="394"/>
      <c r="AY185" s="396" t="str">
        <f t="shared" si="61"/>
        <v xml:space="preserve"> </v>
      </c>
      <c r="BA185" s="397" t="str">
        <f t="shared" si="62"/>
        <v xml:space="preserve"> </v>
      </c>
      <c r="BE185" s="392"/>
      <c r="BF185" s="392"/>
      <c r="BG185" s="392"/>
    </row>
    <row r="186" spans="1:59" s="63" customFormat="1" ht="46.9" customHeight="1" x14ac:dyDescent="0.2">
      <c r="A186" s="392"/>
      <c r="B186" s="393"/>
      <c r="C186" s="392"/>
      <c r="D186" s="392"/>
      <c r="E186" s="392"/>
      <c r="F186" s="392"/>
      <c r="G186" s="392"/>
      <c r="H186" s="392"/>
      <c r="I186" s="392"/>
      <c r="J186" s="392"/>
      <c r="K186" s="392"/>
      <c r="O186" s="394"/>
      <c r="Q186" s="394"/>
      <c r="S186" s="394"/>
      <c r="U186" s="394"/>
      <c r="V186" s="392"/>
      <c r="W186" s="394"/>
      <c r="X186" s="392"/>
      <c r="Y186" s="395">
        <f t="shared" si="52"/>
        <v>0</v>
      </c>
      <c r="Z186" s="394"/>
      <c r="AA186" s="396" t="str">
        <f t="shared" si="53"/>
        <v xml:space="preserve"> </v>
      </c>
      <c r="AC186" s="397" t="str">
        <f t="shared" si="54"/>
        <v xml:space="preserve"> </v>
      </c>
      <c r="AF186" s="394"/>
      <c r="AG186" s="401" t="str">
        <f t="shared" si="55"/>
        <v xml:space="preserve"> </v>
      </c>
      <c r="AI186" s="397" t="str">
        <f t="shared" si="56"/>
        <v xml:space="preserve"> </v>
      </c>
      <c r="AL186" s="394"/>
      <c r="AM186" s="396" t="str">
        <f t="shared" si="57"/>
        <v xml:space="preserve"> </v>
      </c>
      <c r="AO186" s="397" t="str">
        <f t="shared" si="58"/>
        <v xml:space="preserve"> </v>
      </c>
      <c r="AR186" s="394"/>
      <c r="AS186" s="396" t="str">
        <f t="shared" si="59"/>
        <v xml:space="preserve"> </v>
      </c>
      <c r="AU186" s="397" t="str">
        <f t="shared" si="60"/>
        <v xml:space="preserve"> </v>
      </c>
      <c r="AX186" s="394"/>
      <c r="AY186" s="396" t="str">
        <f t="shared" si="61"/>
        <v xml:space="preserve"> </v>
      </c>
      <c r="BA186" s="397" t="str">
        <f t="shared" si="62"/>
        <v xml:space="preserve"> </v>
      </c>
      <c r="BE186" s="392"/>
      <c r="BF186" s="392"/>
      <c r="BG186" s="392"/>
    </row>
    <row r="187" spans="1:59" s="63" customFormat="1" ht="46.9" customHeight="1" x14ac:dyDescent="0.2">
      <c r="A187" s="392"/>
      <c r="B187" s="393"/>
      <c r="C187" s="392"/>
      <c r="D187" s="392"/>
      <c r="E187" s="392"/>
      <c r="F187" s="392"/>
      <c r="G187" s="392"/>
      <c r="H187" s="392"/>
      <c r="I187" s="392"/>
      <c r="J187" s="392"/>
      <c r="K187" s="392"/>
      <c r="O187" s="394"/>
      <c r="Q187" s="394"/>
      <c r="S187" s="394"/>
      <c r="U187" s="394"/>
      <c r="V187" s="392"/>
      <c r="W187" s="394"/>
      <c r="X187" s="392"/>
      <c r="Y187" s="395">
        <f t="shared" si="52"/>
        <v>0</v>
      </c>
      <c r="Z187" s="394"/>
      <c r="AA187" s="396" t="str">
        <f t="shared" si="53"/>
        <v xml:space="preserve"> </v>
      </c>
      <c r="AC187" s="397" t="str">
        <f t="shared" si="54"/>
        <v xml:space="preserve"> </v>
      </c>
      <c r="AF187" s="394"/>
      <c r="AG187" s="401" t="str">
        <f t="shared" si="55"/>
        <v xml:space="preserve"> </v>
      </c>
      <c r="AI187" s="397" t="str">
        <f t="shared" si="56"/>
        <v xml:space="preserve"> </v>
      </c>
      <c r="AL187" s="394"/>
      <c r="AM187" s="396" t="str">
        <f t="shared" si="57"/>
        <v xml:space="preserve"> </v>
      </c>
      <c r="AO187" s="397" t="str">
        <f t="shared" si="58"/>
        <v xml:space="preserve"> </v>
      </c>
      <c r="AR187" s="394"/>
      <c r="AS187" s="396" t="str">
        <f t="shared" si="59"/>
        <v xml:space="preserve"> </v>
      </c>
      <c r="AU187" s="397" t="str">
        <f t="shared" si="60"/>
        <v xml:space="preserve"> </v>
      </c>
      <c r="AX187" s="394"/>
      <c r="AY187" s="396" t="str">
        <f t="shared" si="61"/>
        <v xml:space="preserve"> </v>
      </c>
      <c r="BA187" s="397" t="str">
        <f t="shared" si="62"/>
        <v xml:space="preserve"> </v>
      </c>
      <c r="BE187" s="392"/>
      <c r="BF187" s="392"/>
      <c r="BG187" s="392"/>
    </row>
    <row r="188" spans="1:59" s="63" customFormat="1" ht="46.9" customHeight="1" x14ac:dyDescent="0.2">
      <c r="A188" s="392"/>
      <c r="B188" s="393"/>
      <c r="C188" s="392"/>
      <c r="D188" s="392"/>
      <c r="E188" s="392"/>
      <c r="F188" s="392"/>
      <c r="G188" s="392"/>
      <c r="H188" s="392"/>
      <c r="I188" s="392"/>
      <c r="J188" s="392"/>
      <c r="K188" s="392"/>
      <c r="O188" s="394"/>
      <c r="Q188" s="394"/>
      <c r="S188" s="394"/>
      <c r="U188" s="394"/>
      <c r="V188" s="392"/>
      <c r="W188" s="394"/>
      <c r="X188" s="392"/>
      <c r="Y188" s="395">
        <f t="shared" si="52"/>
        <v>0</v>
      </c>
      <c r="Z188" s="394"/>
      <c r="AA188" s="396" t="str">
        <f t="shared" si="53"/>
        <v xml:space="preserve"> </v>
      </c>
      <c r="AC188" s="397" t="str">
        <f t="shared" si="54"/>
        <v xml:space="preserve"> </v>
      </c>
      <c r="AF188" s="394"/>
      <c r="AG188" s="401" t="str">
        <f t="shared" si="55"/>
        <v xml:space="preserve"> </v>
      </c>
      <c r="AI188" s="397" t="str">
        <f t="shared" si="56"/>
        <v xml:space="preserve"> </v>
      </c>
      <c r="AL188" s="394"/>
      <c r="AM188" s="396" t="str">
        <f t="shared" si="57"/>
        <v xml:space="preserve"> </v>
      </c>
      <c r="AO188" s="397" t="str">
        <f t="shared" si="58"/>
        <v xml:space="preserve"> </v>
      </c>
      <c r="AR188" s="394"/>
      <c r="AS188" s="396" t="str">
        <f t="shared" si="59"/>
        <v xml:space="preserve"> </v>
      </c>
      <c r="AU188" s="397" t="str">
        <f t="shared" si="60"/>
        <v xml:space="preserve"> </v>
      </c>
      <c r="AX188" s="394"/>
      <c r="AY188" s="396" t="str">
        <f t="shared" si="61"/>
        <v xml:space="preserve"> </v>
      </c>
      <c r="BA188" s="397" t="str">
        <f t="shared" si="62"/>
        <v xml:space="preserve"> </v>
      </c>
      <c r="BE188" s="392"/>
      <c r="BF188" s="392"/>
      <c r="BG188" s="392"/>
    </row>
    <row r="189" spans="1:59" s="63" customFormat="1" ht="46.9" customHeight="1" x14ac:dyDescent="0.2">
      <c r="A189" s="392"/>
      <c r="B189" s="393"/>
      <c r="C189" s="392"/>
      <c r="D189" s="392"/>
      <c r="E189" s="392"/>
      <c r="F189" s="392"/>
      <c r="G189" s="392"/>
      <c r="H189" s="392"/>
      <c r="I189" s="392"/>
      <c r="J189" s="392"/>
      <c r="K189" s="392"/>
      <c r="O189" s="394"/>
      <c r="Q189" s="394"/>
      <c r="S189" s="394"/>
      <c r="U189" s="394"/>
      <c r="V189" s="392"/>
      <c r="W189" s="394"/>
      <c r="X189" s="392"/>
      <c r="Y189" s="395">
        <f t="shared" si="52"/>
        <v>0</v>
      </c>
      <c r="Z189" s="394"/>
      <c r="AA189" s="396" t="str">
        <f t="shared" si="53"/>
        <v xml:space="preserve"> </v>
      </c>
      <c r="AC189" s="397" t="str">
        <f t="shared" si="54"/>
        <v xml:space="preserve"> </v>
      </c>
      <c r="AF189" s="394"/>
      <c r="AG189" s="401" t="str">
        <f t="shared" si="55"/>
        <v xml:space="preserve"> </v>
      </c>
      <c r="AI189" s="397" t="str">
        <f t="shared" si="56"/>
        <v xml:space="preserve"> </v>
      </c>
      <c r="AL189" s="394"/>
      <c r="AM189" s="396" t="str">
        <f t="shared" si="57"/>
        <v xml:space="preserve"> </v>
      </c>
      <c r="AO189" s="397" t="str">
        <f t="shared" si="58"/>
        <v xml:space="preserve"> </v>
      </c>
      <c r="AR189" s="394"/>
      <c r="AS189" s="396" t="str">
        <f t="shared" si="59"/>
        <v xml:space="preserve"> </v>
      </c>
      <c r="AU189" s="397" t="str">
        <f t="shared" si="60"/>
        <v xml:space="preserve"> </v>
      </c>
      <c r="AX189" s="394"/>
      <c r="AY189" s="396" t="str">
        <f t="shared" si="61"/>
        <v xml:space="preserve"> </v>
      </c>
      <c r="BA189" s="397" t="str">
        <f t="shared" si="62"/>
        <v xml:space="preserve"> </v>
      </c>
      <c r="BE189" s="392"/>
      <c r="BF189" s="392"/>
      <c r="BG189" s="392"/>
    </row>
    <row r="190" spans="1:59" s="63" customFormat="1" ht="46.9" customHeight="1" x14ac:dyDescent="0.2">
      <c r="A190" s="392"/>
      <c r="B190" s="393"/>
      <c r="C190" s="392"/>
      <c r="D190" s="392"/>
      <c r="E190" s="392"/>
      <c r="F190" s="392"/>
      <c r="G190" s="392"/>
      <c r="H190" s="392"/>
      <c r="I190" s="392"/>
      <c r="J190" s="392"/>
      <c r="K190" s="392"/>
      <c r="O190" s="394"/>
      <c r="Q190" s="394"/>
      <c r="S190" s="394"/>
      <c r="U190" s="394"/>
      <c r="V190" s="392"/>
      <c r="W190" s="394"/>
      <c r="X190" s="392"/>
      <c r="Y190" s="395">
        <f t="shared" si="52"/>
        <v>0</v>
      </c>
      <c r="Z190" s="394"/>
      <c r="AA190" s="396" t="str">
        <f t="shared" si="53"/>
        <v xml:space="preserve"> </v>
      </c>
      <c r="AC190" s="397" t="str">
        <f t="shared" si="54"/>
        <v xml:space="preserve"> </v>
      </c>
      <c r="AF190" s="394"/>
      <c r="AG190" s="401" t="str">
        <f t="shared" si="55"/>
        <v xml:space="preserve"> </v>
      </c>
      <c r="AI190" s="397" t="str">
        <f t="shared" si="56"/>
        <v xml:space="preserve"> </v>
      </c>
      <c r="AL190" s="394"/>
      <c r="AM190" s="396" t="str">
        <f t="shared" si="57"/>
        <v xml:space="preserve"> </v>
      </c>
      <c r="AO190" s="397" t="str">
        <f t="shared" si="58"/>
        <v xml:space="preserve"> </v>
      </c>
      <c r="AR190" s="394"/>
      <c r="AS190" s="396" t="str">
        <f t="shared" si="59"/>
        <v xml:space="preserve"> </v>
      </c>
      <c r="AU190" s="397" t="str">
        <f t="shared" si="60"/>
        <v xml:space="preserve"> </v>
      </c>
      <c r="AX190" s="394"/>
      <c r="AY190" s="396" t="str">
        <f t="shared" si="61"/>
        <v xml:space="preserve"> </v>
      </c>
      <c r="BA190" s="397" t="str">
        <f t="shared" si="62"/>
        <v xml:space="preserve"> </v>
      </c>
      <c r="BE190" s="392"/>
      <c r="BF190" s="392"/>
      <c r="BG190" s="392"/>
    </row>
    <row r="191" spans="1:59" s="63" customFormat="1" ht="46.9" customHeight="1" x14ac:dyDescent="0.2">
      <c r="A191" s="392"/>
      <c r="B191" s="393"/>
      <c r="C191" s="392"/>
      <c r="D191" s="392"/>
      <c r="E191" s="392"/>
      <c r="F191" s="392"/>
      <c r="G191" s="392"/>
      <c r="H191" s="392"/>
      <c r="I191" s="392"/>
      <c r="J191" s="392"/>
      <c r="K191" s="392"/>
      <c r="O191" s="394"/>
      <c r="Q191" s="394"/>
      <c r="S191" s="394"/>
      <c r="U191" s="394"/>
      <c r="V191" s="392"/>
      <c r="W191" s="394"/>
      <c r="X191" s="392"/>
      <c r="Y191" s="395">
        <f t="shared" si="52"/>
        <v>0</v>
      </c>
      <c r="Z191" s="394"/>
      <c r="AA191" s="396" t="str">
        <f t="shared" si="53"/>
        <v xml:space="preserve"> </v>
      </c>
      <c r="AC191" s="397" t="str">
        <f t="shared" si="54"/>
        <v xml:space="preserve"> </v>
      </c>
      <c r="AF191" s="394"/>
      <c r="AG191" s="401" t="str">
        <f t="shared" si="55"/>
        <v xml:space="preserve"> </v>
      </c>
      <c r="AI191" s="397" t="str">
        <f t="shared" si="56"/>
        <v xml:space="preserve"> </v>
      </c>
      <c r="AL191" s="394"/>
      <c r="AM191" s="396" t="str">
        <f t="shared" si="57"/>
        <v xml:space="preserve"> </v>
      </c>
      <c r="AO191" s="397" t="str">
        <f t="shared" si="58"/>
        <v xml:space="preserve"> </v>
      </c>
      <c r="AR191" s="394"/>
      <c r="AS191" s="396" t="str">
        <f t="shared" si="59"/>
        <v xml:space="preserve"> </v>
      </c>
      <c r="AU191" s="397" t="str">
        <f t="shared" si="60"/>
        <v xml:space="preserve"> </v>
      </c>
      <c r="AX191" s="394"/>
      <c r="AY191" s="396" t="str">
        <f t="shared" si="61"/>
        <v xml:space="preserve"> </v>
      </c>
      <c r="BA191" s="397" t="str">
        <f t="shared" si="62"/>
        <v xml:space="preserve"> </v>
      </c>
      <c r="BE191" s="392"/>
      <c r="BF191" s="392"/>
      <c r="BG191" s="392"/>
    </row>
    <row r="192" spans="1:59" s="63" customFormat="1" ht="46.9" customHeight="1" x14ac:dyDescent="0.2">
      <c r="A192" s="392"/>
      <c r="B192" s="393"/>
      <c r="C192" s="392"/>
      <c r="D192" s="392"/>
      <c r="E192" s="392"/>
      <c r="F192" s="392"/>
      <c r="G192" s="392"/>
      <c r="H192" s="392"/>
      <c r="I192" s="392"/>
      <c r="J192" s="392"/>
      <c r="K192" s="392"/>
      <c r="O192" s="394"/>
      <c r="Q192" s="394"/>
      <c r="S192" s="394"/>
      <c r="U192" s="394"/>
      <c r="V192" s="392"/>
      <c r="W192" s="394"/>
      <c r="X192" s="392"/>
      <c r="Y192" s="395">
        <f t="shared" si="52"/>
        <v>0</v>
      </c>
      <c r="Z192" s="394"/>
      <c r="AA192" s="396" t="str">
        <f t="shared" si="53"/>
        <v xml:space="preserve"> </v>
      </c>
      <c r="AC192" s="397" t="str">
        <f t="shared" si="54"/>
        <v xml:space="preserve"> </v>
      </c>
      <c r="AF192" s="394"/>
      <c r="AG192" s="401" t="str">
        <f t="shared" si="55"/>
        <v xml:space="preserve"> </v>
      </c>
      <c r="AI192" s="397" t="str">
        <f t="shared" si="56"/>
        <v xml:space="preserve"> </v>
      </c>
      <c r="AL192" s="394"/>
      <c r="AM192" s="396" t="str">
        <f t="shared" si="57"/>
        <v xml:space="preserve"> </v>
      </c>
      <c r="AO192" s="397" t="str">
        <f t="shared" si="58"/>
        <v xml:space="preserve"> </v>
      </c>
      <c r="AR192" s="394"/>
      <c r="AS192" s="396" t="str">
        <f t="shared" si="59"/>
        <v xml:space="preserve"> </v>
      </c>
      <c r="AU192" s="397" t="str">
        <f t="shared" si="60"/>
        <v xml:space="preserve"> </v>
      </c>
      <c r="AX192" s="394"/>
      <c r="AY192" s="396" t="str">
        <f t="shared" si="61"/>
        <v xml:space="preserve"> </v>
      </c>
      <c r="BA192" s="397" t="str">
        <f t="shared" si="62"/>
        <v xml:space="preserve"> </v>
      </c>
      <c r="BE192" s="392"/>
      <c r="BF192" s="392"/>
      <c r="BG192" s="392"/>
    </row>
    <row r="193" spans="1:59" s="63" customFormat="1" ht="46.9" customHeight="1" x14ac:dyDescent="0.2">
      <c r="A193" s="392"/>
      <c r="B193" s="393"/>
      <c r="C193" s="392"/>
      <c r="D193" s="392"/>
      <c r="E193" s="392"/>
      <c r="F193" s="392"/>
      <c r="G193" s="392"/>
      <c r="H193" s="392"/>
      <c r="I193" s="392"/>
      <c r="J193" s="392"/>
      <c r="K193" s="392"/>
      <c r="O193" s="394"/>
      <c r="Q193" s="394"/>
      <c r="S193" s="394"/>
      <c r="U193" s="394"/>
      <c r="V193" s="392"/>
      <c r="W193" s="394"/>
      <c r="X193" s="392"/>
      <c r="Y193" s="395">
        <f t="shared" si="52"/>
        <v>0</v>
      </c>
      <c r="Z193" s="394"/>
      <c r="AA193" s="396" t="str">
        <f t="shared" si="53"/>
        <v xml:space="preserve"> </v>
      </c>
      <c r="AC193" s="397" t="str">
        <f t="shared" si="54"/>
        <v xml:space="preserve"> </v>
      </c>
      <c r="AF193" s="394"/>
      <c r="AG193" s="401" t="str">
        <f t="shared" si="55"/>
        <v xml:space="preserve"> </v>
      </c>
      <c r="AI193" s="397" t="str">
        <f t="shared" si="56"/>
        <v xml:space="preserve"> </v>
      </c>
      <c r="AL193" s="394"/>
      <c r="AM193" s="396" t="str">
        <f t="shared" si="57"/>
        <v xml:space="preserve"> </v>
      </c>
      <c r="AO193" s="397" t="str">
        <f t="shared" si="58"/>
        <v xml:space="preserve"> </v>
      </c>
      <c r="AR193" s="394"/>
      <c r="AS193" s="396" t="str">
        <f t="shared" si="59"/>
        <v xml:space="preserve"> </v>
      </c>
      <c r="AU193" s="397" t="str">
        <f t="shared" si="60"/>
        <v xml:space="preserve"> </v>
      </c>
      <c r="AX193" s="394"/>
      <c r="AY193" s="396" t="str">
        <f t="shared" si="61"/>
        <v xml:space="preserve"> </v>
      </c>
      <c r="BA193" s="397" t="str">
        <f t="shared" si="62"/>
        <v xml:space="preserve"> </v>
      </c>
      <c r="BE193" s="392"/>
      <c r="BF193" s="392"/>
      <c r="BG193" s="392"/>
    </row>
    <row r="194" spans="1:59" s="63" customFormat="1" ht="46.9" customHeight="1" x14ac:dyDescent="0.2">
      <c r="A194" s="392"/>
      <c r="B194" s="393"/>
      <c r="C194" s="392"/>
      <c r="D194" s="392"/>
      <c r="E194" s="392"/>
      <c r="F194" s="392"/>
      <c r="G194" s="392"/>
      <c r="H194" s="392"/>
      <c r="I194" s="392"/>
      <c r="J194" s="392"/>
      <c r="K194" s="392"/>
      <c r="O194" s="394"/>
      <c r="Q194" s="394"/>
      <c r="S194" s="394"/>
      <c r="U194" s="394"/>
      <c r="V194" s="392"/>
      <c r="W194" s="394"/>
      <c r="X194" s="392"/>
      <c r="Y194" s="395">
        <f t="shared" si="52"/>
        <v>0</v>
      </c>
      <c r="Z194" s="394"/>
      <c r="AA194" s="396" t="str">
        <f t="shared" si="53"/>
        <v xml:space="preserve"> </v>
      </c>
      <c r="AC194" s="397" t="str">
        <f t="shared" si="54"/>
        <v xml:space="preserve"> </v>
      </c>
      <c r="AF194" s="394"/>
      <c r="AG194" s="401" t="str">
        <f t="shared" si="55"/>
        <v xml:space="preserve"> </v>
      </c>
      <c r="AI194" s="397" t="str">
        <f t="shared" si="56"/>
        <v xml:space="preserve"> </v>
      </c>
      <c r="AL194" s="394"/>
      <c r="AM194" s="396" t="str">
        <f t="shared" si="57"/>
        <v xml:space="preserve"> </v>
      </c>
      <c r="AO194" s="397" t="str">
        <f t="shared" si="58"/>
        <v xml:space="preserve"> </v>
      </c>
      <c r="AR194" s="394"/>
      <c r="AS194" s="396" t="str">
        <f t="shared" si="59"/>
        <v xml:space="preserve"> </v>
      </c>
      <c r="AU194" s="397" t="str">
        <f t="shared" si="60"/>
        <v xml:space="preserve"> </v>
      </c>
      <c r="AX194" s="394"/>
      <c r="AY194" s="396" t="str">
        <f t="shared" si="61"/>
        <v xml:space="preserve"> </v>
      </c>
      <c r="BA194" s="397" t="str">
        <f t="shared" si="62"/>
        <v xml:space="preserve"> </v>
      </c>
      <c r="BE194" s="392"/>
      <c r="BF194" s="392"/>
      <c r="BG194" s="392"/>
    </row>
    <row r="195" spans="1:59" s="63" customFormat="1" ht="46.9" customHeight="1" x14ac:dyDescent="0.2">
      <c r="A195" s="392"/>
      <c r="B195" s="393"/>
      <c r="C195" s="392"/>
      <c r="D195" s="392"/>
      <c r="E195" s="392"/>
      <c r="F195" s="392"/>
      <c r="G195" s="392"/>
      <c r="H195" s="392"/>
      <c r="I195" s="392"/>
      <c r="J195" s="392"/>
      <c r="K195" s="392"/>
      <c r="O195" s="394"/>
      <c r="Q195" s="394"/>
      <c r="S195" s="394"/>
      <c r="U195" s="394"/>
      <c r="V195" s="392"/>
      <c r="W195" s="394"/>
      <c r="X195" s="392"/>
      <c r="Y195" s="395">
        <f t="shared" si="52"/>
        <v>0</v>
      </c>
      <c r="Z195" s="394"/>
      <c r="AA195" s="396" t="str">
        <f t="shared" si="53"/>
        <v xml:space="preserve"> </v>
      </c>
      <c r="AC195" s="397" t="str">
        <f t="shared" si="54"/>
        <v xml:space="preserve"> </v>
      </c>
      <c r="AF195" s="394"/>
      <c r="AG195" s="401" t="str">
        <f t="shared" si="55"/>
        <v xml:space="preserve"> </v>
      </c>
      <c r="AI195" s="397" t="str">
        <f t="shared" si="56"/>
        <v xml:space="preserve"> </v>
      </c>
      <c r="AL195" s="394"/>
      <c r="AM195" s="396" t="str">
        <f t="shared" si="57"/>
        <v xml:space="preserve"> </v>
      </c>
      <c r="AO195" s="397" t="str">
        <f t="shared" si="58"/>
        <v xml:space="preserve"> </v>
      </c>
      <c r="AR195" s="394"/>
      <c r="AS195" s="396" t="str">
        <f t="shared" si="59"/>
        <v xml:space="preserve"> </v>
      </c>
      <c r="AU195" s="397" t="str">
        <f t="shared" si="60"/>
        <v xml:space="preserve"> </v>
      </c>
      <c r="AX195" s="394"/>
      <c r="AY195" s="396" t="str">
        <f t="shared" si="61"/>
        <v xml:space="preserve"> </v>
      </c>
      <c r="BA195" s="397" t="str">
        <f t="shared" si="62"/>
        <v xml:space="preserve"> </v>
      </c>
      <c r="BE195" s="392"/>
      <c r="BF195" s="392"/>
      <c r="BG195" s="392"/>
    </row>
    <row r="196" spans="1:59" s="63" customFormat="1" ht="46.9" customHeight="1" x14ac:dyDescent="0.2">
      <c r="A196" s="392"/>
      <c r="B196" s="393"/>
      <c r="C196" s="392"/>
      <c r="D196" s="392"/>
      <c r="E196" s="392"/>
      <c r="F196" s="392"/>
      <c r="G196" s="392"/>
      <c r="H196" s="392"/>
      <c r="I196" s="392"/>
      <c r="J196" s="392"/>
      <c r="K196" s="392"/>
      <c r="O196" s="394"/>
      <c r="Q196" s="394"/>
      <c r="S196" s="394"/>
      <c r="U196" s="394"/>
      <c r="V196" s="392"/>
      <c r="W196" s="394"/>
      <c r="X196" s="392"/>
      <c r="Y196" s="395">
        <f t="shared" si="52"/>
        <v>0</v>
      </c>
      <c r="Z196" s="394"/>
      <c r="AA196" s="396" t="str">
        <f t="shared" si="53"/>
        <v xml:space="preserve"> </v>
      </c>
      <c r="AC196" s="397" t="str">
        <f t="shared" si="54"/>
        <v xml:space="preserve"> </v>
      </c>
      <c r="AF196" s="394"/>
      <c r="AG196" s="401" t="str">
        <f t="shared" si="55"/>
        <v xml:space="preserve"> </v>
      </c>
      <c r="AI196" s="397" t="str">
        <f t="shared" si="56"/>
        <v xml:space="preserve"> </v>
      </c>
      <c r="AL196" s="394"/>
      <c r="AM196" s="396" t="str">
        <f t="shared" si="57"/>
        <v xml:space="preserve"> </v>
      </c>
      <c r="AO196" s="397" t="str">
        <f t="shared" si="58"/>
        <v xml:space="preserve"> </v>
      </c>
      <c r="AR196" s="394"/>
      <c r="AS196" s="396" t="str">
        <f t="shared" si="59"/>
        <v xml:space="preserve"> </v>
      </c>
      <c r="AU196" s="397" t="str">
        <f t="shared" si="60"/>
        <v xml:space="preserve"> </v>
      </c>
      <c r="AX196" s="394"/>
      <c r="AY196" s="396" t="str">
        <f t="shared" si="61"/>
        <v xml:space="preserve"> </v>
      </c>
      <c r="BA196" s="397" t="str">
        <f t="shared" si="62"/>
        <v xml:space="preserve"> </v>
      </c>
      <c r="BE196" s="392"/>
      <c r="BF196" s="392"/>
      <c r="BG196" s="392"/>
    </row>
    <row r="197" spans="1:59" s="63" customFormat="1" ht="46.9" customHeight="1" x14ac:dyDescent="0.2">
      <c r="A197" s="392"/>
      <c r="B197" s="393"/>
      <c r="C197" s="392"/>
      <c r="D197" s="392"/>
      <c r="E197" s="392"/>
      <c r="F197" s="392"/>
      <c r="G197" s="392"/>
      <c r="H197" s="392"/>
      <c r="I197" s="392"/>
      <c r="J197" s="392"/>
      <c r="K197" s="392"/>
      <c r="O197" s="394"/>
      <c r="Q197" s="394"/>
      <c r="S197" s="394"/>
      <c r="U197" s="394"/>
      <c r="V197" s="392"/>
      <c r="W197" s="394"/>
      <c r="X197" s="392"/>
      <c r="Y197" s="395">
        <f t="shared" si="52"/>
        <v>0</v>
      </c>
      <c r="Z197" s="394"/>
      <c r="AA197" s="396" t="str">
        <f t="shared" si="53"/>
        <v xml:space="preserve"> </v>
      </c>
      <c r="AC197" s="397" t="str">
        <f t="shared" si="54"/>
        <v xml:space="preserve"> </v>
      </c>
      <c r="AF197" s="394"/>
      <c r="AG197" s="401" t="str">
        <f t="shared" si="55"/>
        <v xml:space="preserve"> </v>
      </c>
      <c r="AI197" s="397" t="str">
        <f t="shared" si="56"/>
        <v xml:space="preserve"> </v>
      </c>
      <c r="AL197" s="394"/>
      <c r="AM197" s="396" t="str">
        <f t="shared" si="57"/>
        <v xml:space="preserve"> </v>
      </c>
      <c r="AO197" s="397" t="str">
        <f t="shared" si="58"/>
        <v xml:space="preserve"> </v>
      </c>
      <c r="AR197" s="394"/>
      <c r="AS197" s="396" t="str">
        <f t="shared" si="59"/>
        <v xml:space="preserve"> </v>
      </c>
      <c r="AU197" s="397" t="str">
        <f t="shared" si="60"/>
        <v xml:space="preserve"> </v>
      </c>
      <c r="AX197" s="394"/>
      <c r="AY197" s="396" t="str">
        <f t="shared" si="61"/>
        <v xml:space="preserve"> </v>
      </c>
      <c r="BA197" s="397" t="str">
        <f t="shared" si="62"/>
        <v xml:space="preserve"> </v>
      </c>
      <c r="BE197" s="392"/>
      <c r="BF197" s="392"/>
      <c r="BG197" s="392"/>
    </row>
    <row r="198" spans="1:59" s="63" customFormat="1" ht="46.9" customHeight="1" x14ac:dyDescent="0.2">
      <c r="A198" s="392"/>
      <c r="B198" s="393"/>
      <c r="C198" s="392"/>
      <c r="D198" s="392"/>
      <c r="E198" s="392"/>
      <c r="F198" s="392"/>
      <c r="G198" s="392"/>
      <c r="H198" s="392"/>
      <c r="I198" s="392"/>
      <c r="J198" s="392"/>
      <c r="K198" s="392"/>
      <c r="O198" s="394"/>
      <c r="Q198" s="394"/>
      <c r="S198" s="394"/>
      <c r="U198" s="394"/>
      <c r="V198" s="392"/>
      <c r="W198" s="394"/>
      <c r="X198" s="392"/>
      <c r="Y198" s="395">
        <f t="shared" si="52"/>
        <v>0</v>
      </c>
      <c r="Z198" s="394"/>
      <c r="AA198" s="396" t="str">
        <f t="shared" si="53"/>
        <v xml:space="preserve"> </v>
      </c>
      <c r="AC198" s="397" t="str">
        <f t="shared" si="54"/>
        <v xml:space="preserve"> </v>
      </c>
      <c r="AF198" s="394"/>
      <c r="AG198" s="401" t="str">
        <f t="shared" si="55"/>
        <v xml:space="preserve"> </v>
      </c>
      <c r="AI198" s="397" t="str">
        <f t="shared" si="56"/>
        <v xml:space="preserve"> </v>
      </c>
      <c r="AL198" s="394"/>
      <c r="AM198" s="396" t="str">
        <f t="shared" si="57"/>
        <v xml:space="preserve"> </v>
      </c>
      <c r="AO198" s="397" t="str">
        <f t="shared" si="58"/>
        <v xml:space="preserve"> </v>
      </c>
      <c r="AR198" s="394"/>
      <c r="AS198" s="396" t="str">
        <f t="shared" si="59"/>
        <v xml:space="preserve"> </v>
      </c>
      <c r="AU198" s="397" t="str">
        <f t="shared" si="60"/>
        <v xml:space="preserve"> </v>
      </c>
      <c r="AX198" s="394"/>
      <c r="AY198" s="396" t="str">
        <f t="shared" si="61"/>
        <v xml:space="preserve"> </v>
      </c>
      <c r="BA198" s="397" t="str">
        <f t="shared" si="62"/>
        <v xml:space="preserve"> </v>
      </c>
      <c r="BE198" s="392"/>
      <c r="BF198" s="392"/>
      <c r="BG198" s="392"/>
    </row>
    <row r="199" spans="1:59" s="63" customFormat="1" ht="46.9" customHeight="1" x14ac:dyDescent="0.2">
      <c r="A199" s="392"/>
      <c r="B199" s="393"/>
      <c r="C199" s="392"/>
      <c r="D199" s="392"/>
      <c r="E199" s="392"/>
      <c r="F199" s="392"/>
      <c r="G199" s="392"/>
      <c r="H199" s="392"/>
      <c r="I199" s="392"/>
      <c r="J199" s="392"/>
      <c r="K199" s="392"/>
      <c r="O199" s="394"/>
      <c r="Q199" s="394"/>
      <c r="S199" s="394"/>
      <c r="U199" s="394"/>
      <c r="V199" s="392"/>
      <c r="W199" s="394"/>
      <c r="X199" s="392"/>
      <c r="Y199" s="395">
        <f t="shared" si="52"/>
        <v>0</v>
      </c>
      <c r="Z199" s="394"/>
      <c r="AA199" s="396" t="str">
        <f t="shared" si="53"/>
        <v xml:space="preserve"> </v>
      </c>
      <c r="AC199" s="397" t="str">
        <f t="shared" si="54"/>
        <v xml:space="preserve"> </v>
      </c>
      <c r="AF199" s="394"/>
      <c r="AG199" s="401" t="str">
        <f t="shared" si="55"/>
        <v xml:space="preserve"> </v>
      </c>
      <c r="AI199" s="397" t="str">
        <f t="shared" si="56"/>
        <v xml:space="preserve"> </v>
      </c>
      <c r="AL199" s="394"/>
      <c r="AM199" s="396" t="str">
        <f t="shared" si="57"/>
        <v xml:space="preserve"> </v>
      </c>
      <c r="AO199" s="397" t="str">
        <f t="shared" si="58"/>
        <v xml:space="preserve"> </v>
      </c>
      <c r="AR199" s="394"/>
      <c r="AS199" s="396" t="str">
        <f t="shared" si="59"/>
        <v xml:space="preserve"> </v>
      </c>
      <c r="AU199" s="397" t="str">
        <f t="shared" si="60"/>
        <v xml:space="preserve"> </v>
      </c>
      <c r="AX199" s="394"/>
      <c r="AY199" s="396" t="str">
        <f t="shared" si="61"/>
        <v xml:space="preserve"> </v>
      </c>
      <c r="BA199" s="397" t="str">
        <f t="shared" si="62"/>
        <v xml:space="preserve"> </v>
      </c>
      <c r="BE199" s="392"/>
      <c r="BF199" s="392"/>
      <c r="BG199" s="392"/>
    </row>
    <row r="200" spans="1:59" s="63" customFormat="1" ht="46.9" customHeight="1" x14ac:dyDescent="0.2">
      <c r="A200" s="392"/>
      <c r="B200" s="393"/>
      <c r="C200" s="392"/>
      <c r="D200" s="392"/>
      <c r="E200" s="392"/>
      <c r="F200" s="392"/>
      <c r="G200" s="392"/>
      <c r="H200" s="392"/>
      <c r="I200" s="392"/>
      <c r="J200" s="392"/>
      <c r="K200" s="392"/>
      <c r="O200" s="394"/>
      <c r="Q200" s="394"/>
      <c r="S200" s="394"/>
      <c r="U200" s="394"/>
      <c r="V200" s="392"/>
      <c r="W200" s="394"/>
      <c r="X200" s="392"/>
      <c r="Y200" s="395">
        <f t="shared" si="52"/>
        <v>0</v>
      </c>
      <c r="Z200" s="394"/>
      <c r="AA200" s="396" t="str">
        <f t="shared" si="53"/>
        <v xml:space="preserve"> </v>
      </c>
      <c r="AC200" s="397" t="str">
        <f t="shared" si="54"/>
        <v xml:space="preserve"> </v>
      </c>
      <c r="AF200" s="394"/>
      <c r="AG200" s="401" t="str">
        <f t="shared" si="55"/>
        <v xml:space="preserve"> </v>
      </c>
      <c r="AI200" s="397" t="str">
        <f t="shared" si="56"/>
        <v xml:space="preserve"> </v>
      </c>
      <c r="AL200" s="394"/>
      <c r="AM200" s="396" t="str">
        <f t="shared" si="57"/>
        <v xml:space="preserve"> </v>
      </c>
      <c r="AO200" s="397" t="str">
        <f t="shared" si="58"/>
        <v xml:space="preserve"> </v>
      </c>
      <c r="AR200" s="394"/>
      <c r="AS200" s="396" t="str">
        <f t="shared" si="59"/>
        <v xml:space="preserve"> </v>
      </c>
      <c r="AU200" s="397" t="str">
        <f t="shared" si="60"/>
        <v xml:space="preserve"> </v>
      </c>
      <c r="AX200" s="394"/>
      <c r="AY200" s="396" t="str">
        <f t="shared" si="61"/>
        <v xml:space="preserve"> </v>
      </c>
      <c r="BA200" s="397" t="str">
        <f t="shared" si="62"/>
        <v xml:space="preserve"> </v>
      </c>
      <c r="BE200" s="392"/>
      <c r="BF200" s="392"/>
      <c r="BG200" s="392"/>
    </row>
    <row r="201" spans="1:59" s="63" customFormat="1" ht="46.9" customHeight="1" x14ac:dyDescent="0.2">
      <c r="A201" s="392"/>
      <c r="B201" s="393"/>
      <c r="C201" s="392"/>
      <c r="D201" s="392"/>
      <c r="E201" s="392"/>
      <c r="F201" s="392"/>
      <c r="G201" s="392"/>
      <c r="H201" s="392"/>
      <c r="I201" s="392"/>
      <c r="J201" s="392"/>
      <c r="K201" s="392"/>
      <c r="O201" s="394"/>
      <c r="Q201" s="394"/>
      <c r="S201" s="394"/>
      <c r="U201" s="394"/>
      <c r="V201" s="392"/>
      <c r="W201" s="394"/>
      <c r="X201" s="392"/>
      <c r="Y201" s="395">
        <f t="shared" ref="Y201:Y264" si="63">O201+Q201+S201+U201+W201</f>
        <v>0</v>
      </c>
      <c r="Z201" s="394"/>
      <c r="AA201" s="396" t="str">
        <f t="shared" ref="AA201:AA264" si="64">IF(O201=0," ",Z201/O201)</f>
        <v xml:space="preserve"> </v>
      </c>
      <c r="AC201" s="397" t="str">
        <f t="shared" ref="AC201:AC264" si="65">IF(N201=0," ",AB201/N201)</f>
        <v xml:space="preserve"> </v>
      </c>
      <c r="AF201" s="394"/>
      <c r="AG201" s="401" t="str">
        <f t="shared" ref="AG201:AG264" si="66">IF(Q201=0," ",AF201/Q201)</f>
        <v xml:space="preserve"> </v>
      </c>
      <c r="AI201" s="397" t="str">
        <f t="shared" ref="AI201:AI264" si="67">IF(P201=0," ",AH201/P201)</f>
        <v xml:space="preserve"> </v>
      </c>
      <c r="AL201" s="394"/>
      <c r="AM201" s="396" t="str">
        <f t="shared" ref="AM201:AM264" si="68">IF(Q201=0," ",AL201/Q201)</f>
        <v xml:space="preserve"> </v>
      </c>
      <c r="AO201" s="397" t="str">
        <f t="shared" ref="AO201:AO264" si="69">IF(P201=0," ",AN201/P201)</f>
        <v xml:space="preserve"> </v>
      </c>
      <c r="AR201" s="394"/>
      <c r="AS201" s="396" t="str">
        <f t="shared" si="59"/>
        <v xml:space="preserve"> </v>
      </c>
      <c r="AU201" s="397" t="str">
        <f t="shared" si="60"/>
        <v xml:space="preserve"> </v>
      </c>
      <c r="AX201" s="394"/>
      <c r="AY201" s="396" t="str">
        <f t="shared" si="61"/>
        <v xml:space="preserve"> </v>
      </c>
      <c r="BA201" s="397" t="str">
        <f t="shared" si="62"/>
        <v xml:space="preserve"> </v>
      </c>
      <c r="BE201" s="392"/>
      <c r="BF201" s="392"/>
      <c r="BG201" s="392"/>
    </row>
    <row r="202" spans="1:59" s="63" customFormat="1" ht="46.9" customHeight="1" x14ac:dyDescent="0.2">
      <c r="A202" s="392"/>
      <c r="B202" s="393"/>
      <c r="C202" s="392"/>
      <c r="D202" s="392"/>
      <c r="E202" s="392"/>
      <c r="F202" s="392"/>
      <c r="G202" s="392"/>
      <c r="H202" s="392"/>
      <c r="I202" s="392"/>
      <c r="J202" s="392"/>
      <c r="K202" s="392"/>
      <c r="O202" s="394"/>
      <c r="Q202" s="394"/>
      <c r="S202" s="394"/>
      <c r="U202" s="394"/>
      <c r="V202" s="392"/>
      <c r="W202" s="394"/>
      <c r="X202" s="392"/>
      <c r="Y202" s="395">
        <f t="shared" si="63"/>
        <v>0</v>
      </c>
      <c r="Z202" s="394"/>
      <c r="AA202" s="396" t="str">
        <f t="shared" si="64"/>
        <v xml:space="preserve"> </v>
      </c>
      <c r="AC202" s="397" t="str">
        <f t="shared" si="65"/>
        <v xml:space="preserve"> </v>
      </c>
      <c r="AF202" s="394"/>
      <c r="AG202" s="401" t="str">
        <f t="shared" si="66"/>
        <v xml:space="preserve"> </v>
      </c>
      <c r="AI202" s="397" t="str">
        <f t="shared" si="67"/>
        <v xml:space="preserve"> </v>
      </c>
      <c r="AL202" s="394"/>
      <c r="AM202" s="396" t="str">
        <f t="shared" si="68"/>
        <v xml:space="preserve"> </v>
      </c>
      <c r="AO202" s="397" t="str">
        <f t="shared" si="69"/>
        <v xml:space="preserve"> </v>
      </c>
      <c r="AR202" s="394"/>
      <c r="AS202" s="396" t="str">
        <f t="shared" si="59"/>
        <v xml:space="preserve"> </v>
      </c>
      <c r="AU202" s="397" t="str">
        <f t="shared" si="60"/>
        <v xml:space="preserve"> </v>
      </c>
      <c r="AX202" s="394"/>
      <c r="AY202" s="396" t="str">
        <f t="shared" si="61"/>
        <v xml:space="preserve"> </v>
      </c>
      <c r="BA202" s="397" t="str">
        <f t="shared" si="62"/>
        <v xml:space="preserve"> </v>
      </c>
      <c r="BE202" s="392"/>
      <c r="BF202" s="392"/>
      <c r="BG202" s="392"/>
    </row>
    <row r="203" spans="1:59" s="63" customFormat="1" ht="46.9" customHeight="1" x14ac:dyDescent="0.2">
      <c r="A203" s="392"/>
      <c r="B203" s="393"/>
      <c r="C203" s="392"/>
      <c r="D203" s="392"/>
      <c r="E203" s="392"/>
      <c r="F203" s="392"/>
      <c r="G203" s="392"/>
      <c r="H203" s="392"/>
      <c r="I203" s="392"/>
      <c r="J203" s="392"/>
      <c r="K203" s="392"/>
      <c r="O203" s="394"/>
      <c r="Q203" s="394"/>
      <c r="S203" s="394"/>
      <c r="U203" s="394"/>
      <c r="V203" s="392"/>
      <c r="W203" s="394"/>
      <c r="X203" s="392"/>
      <c r="Y203" s="395">
        <f t="shared" si="63"/>
        <v>0</v>
      </c>
      <c r="Z203" s="394"/>
      <c r="AA203" s="396" t="str">
        <f t="shared" si="64"/>
        <v xml:space="preserve"> </v>
      </c>
      <c r="AC203" s="397" t="str">
        <f t="shared" si="65"/>
        <v xml:space="preserve"> </v>
      </c>
      <c r="AF203" s="394"/>
      <c r="AG203" s="401" t="str">
        <f t="shared" si="66"/>
        <v xml:space="preserve"> </v>
      </c>
      <c r="AI203" s="397" t="str">
        <f t="shared" si="67"/>
        <v xml:space="preserve"> </v>
      </c>
      <c r="AL203" s="394"/>
      <c r="AM203" s="396" t="str">
        <f t="shared" si="68"/>
        <v xml:space="preserve"> </v>
      </c>
      <c r="AO203" s="397" t="str">
        <f t="shared" si="69"/>
        <v xml:space="preserve"> </v>
      </c>
      <c r="AR203" s="394"/>
      <c r="AS203" s="396" t="str">
        <f t="shared" si="59"/>
        <v xml:space="preserve"> </v>
      </c>
      <c r="AU203" s="397" t="str">
        <f t="shared" si="60"/>
        <v xml:space="preserve"> </v>
      </c>
      <c r="AX203" s="394"/>
      <c r="AY203" s="396" t="str">
        <f t="shared" si="61"/>
        <v xml:space="preserve"> </v>
      </c>
      <c r="BA203" s="397" t="str">
        <f t="shared" si="62"/>
        <v xml:space="preserve"> </v>
      </c>
      <c r="BE203" s="392"/>
      <c r="BF203" s="392"/>
      <c r="BG203" s="392"/>
    </row>
    <row r="204" spans="1:59" s="63" customFormat="1" ht="46.9" customHeight="1" x14ac:dyDescent="0.2">
      <c r="A204" s="392"/>
      <c r="B204" s="393"/>
      <c r="C204" s="392"/>
      <c r="D204" s="392"/>
      <c r="E204" s="392"/>
      <c r="F204" s="392"/>
      <c r="G204" s="392"/>
      <c r="H204" s="392"/>
      <c r="I204" s="392"/>
      <c r="J204" s="392"/>
      <c r="K204" s="392"/>
      <c r="O204" s="394"/>
      <c r="Q204" s="394"/>
      <c r="S204" s="394"/>
      <c r="U204" s="394"/>
      <c r="V204" s="392"/>
      <c r="W204" s="394"/>
      <c r="X204" s="392"/>
      <c r="Y204" s="395">
        <f t="shared" si="63"/>
        <v>0</v>
      </c>
      <c r="Z204" s="394"/>
      <c r="AA204" s="396" t="str">
        <f t="shared" si="64"/>
        <v xml:space="preserve"> </v>
      </c>
      <c r="AC204" s="397" t="str">
        <f t="shared" si="65"/>
        <v xml:space="preserve"> </v>
      </c>
      <c r="AF204" s="394"/>
      <c r="AG204" s="401" t="str">
        <f t="shared" si="66"/>
        <v xml:space="preserve"> </v>
      </c>
      <c r="AI204" s="397" t="str">
        <f t="shared" si="67"/>
        <v xml:space="preserve"> </v>
      </c>
      <c r="AL204" s="394"/>
      <c r="AM204" s="396" t="str">
        <f t="shared" si="68"/>
        <v xml:space="preserve"> </v>
      </c>
      <c r="AO204" s="397" t="str">
        <f t="shared" si="69"/>
        <v xml:space="preserve"> </v>
      </c>
      <c r="AR204" s="394"/>
      <c r="AS204" s="396" t="str">
        <f t="shared" si="59"/>
        <v xml:space="preserve"> </v>
      </c>
      <c r="AU204" s="397" t="str">
        <f t="shared" si="60"/>
        <v xml:space="preserve"> </v>
      </c>
      <c r="AX204" s="394"/>
      <c r="AY204" s="396" t="str">
        <f t="shared" si="61"/>
        <v xml:space="preserve"> </v>
      </c>
      <c r="BA204" s="397" t="str">
        <f t="shared" si="62"/>
        <v xml:space="preserve"> </v>
      </c>
      <c r="BE204" s="392"/>
      <c r="BF204" s="392"/>
      <c r="BG204" s="392"/>
    </row>
    <row r="205" spans="1:59" s="63" customFormat="1" ht="46.9" customHeight="1" x14ac:dyDescent="0.2">
      <c r="A205" s="392"/>
      <c r="B205" s="393"/>
      <c r="C205" s="392"/>
      <c r="D205" s="392"/>
      <c r="E205" s="392"/>
      <c r="F205" s="392"/>
      <c r="G205" s="392"/>
      <c r="H205" s="392"/>
      <c r="I205" s="392"/>
      <c r="J205" s="392"/>
      <c r="K205" s="392"/>
      <c r="O205" s="394"/>
      <c r="Q205" s="394"/>
      <c r="S205" s="394"/>
      <c r="U205" s="394"/>
      <c r="V205" s="392"/>
      <c r="W205" s="394"/>
      <c r="X205" s="392"/>
      <c r="Y205" s="395">
        <f t="shared" si="63"/>
        <v>0</v>
      </c>
      <c r="Z205" s="394"/>
      <c r="AA205" s="396" t="str">
        <f t="shared" si="64"/>
        <v xml:space="preserve"> </v>
      </c>
      <c r="AC205" s="397" t="str">
        <f t="shared" si="65"/>
        <v xml:space="preserve"> </v>
      </c>
      <c r="AF205" s="394"/>
      <c r="AG205" s="401" t="str">
        <f t="shared" si="66"/>
        <v xml:space="preserve"> </v>
      </c>
      <c r="AI205" s="397" t="str">
        <f t="shared" si="67"/>
        <v xml:space="preserve"> </v>
      </c>
      <c r="AL205" s="394"/>
      <c r="AM205" s="396" t="str">
        <f t="shared" si="68"/>
        <v xml:space="preserve"> </v>
      </c>
      <c r="AO205" s="397" t="str">
        <f t="shared" si="69"/>
        <v xml:space="preserve"> </v>
      </c>
      <c r="AR205" s="394"/>
      <c r="AS205" s="396" t="str">
        <f t="shared" si="59"/>
        <v xml:space="preserve"> </v>
      </c>
      <c r="AU205" s="397" t="str">
        <f t="shared" si="60"/>
        <v xml:space="preserve"> </v>
      </c>
      <c r="AX205" s="394"/>
      <c r="AY205" s="396" t="str">
        <f t="shared" si="61"/>
        <v xml:space="preserve"> </v>
      </c>
      <c r="BA205" s="397" t="str">
        <f t="shared" si="62"/>
        <v xml:space="preserve"> </v>
      </c>
      <c r="BE205" s="392"/>
      <c r="BF205" s="392"/>
      <c r="BG205" s="392"/>
    </row>
    <row r="206" spans="1:59" s="63" customFormat="1" ht="46.9" customHeight="1" x14ac:dyDescent="0.2">
      <c r="A206" s="392"/>
      <c r="B206" s="393"/>
      <c r="C206" s="392"/>
      <c r="D206" s="392"/>
      <c r="E206" s="392"/>
      <c r="F206" s="392"/>
      <c r="G206" s="392"/>
      <c r="H206" s="392"/>
      <c r="I206" s="392"/>
      <c r="J206" s="392"/>
      <c r="K206" s="392"/>
      <c r="O206" s="394"/>
      <c r="Q206" s="394"/>
      <c r="S206" s="394"/>
      <c r="U206" s="394"/>
      <c r="V206" s="392"/>
      <c r="W206" s="394"/>
      <c r="X206" s="392"/>
      <c r="Y206" s="395">
        <f t="shared" si="63"/>
        <v>0</v>
      </c>
      <c r="Z206" s="394"/>
      <c r="AA206" s="396" t="str">
        <f t="shared" si="64"/>
        <v xml:space="preserve"> </v>
      </c>
      <c r="AC206" s="397" t="str">
        <f t="shared" si="65"/>
        <v xml:space="preserve"> </v>
      </c>
      <c r="AF206" s="394"/>
      <c r="AG206" s="401" t="str">
        <f t="shared" si="66"/>
        <v xml:space="preserve"> </v>
      </c>
      <c r="AI206" s="397" t="str">
        <f t="shared" si="67"/>
        <v xml:space="preserve"> </v>
      </c>
      <c r="AL206" s="394"/>
      <c r="AM206" s="396" t="str">
        <f t="shared" si="68"/>
        <v xml:space="preserve"> </v>
      </c>
      <c r="AO206" s="397" t="str">
        <f t="shared" si="69"/>
        <v xml:space="preserve"> </v>
      </c>
      <c r="AR206" s="394"/>
      <c r="AS206" s="396" t="str">
        <f t="shared" si="59"/>
        <v xml:space="preserve"> </v>
      </c>
      <c r="AU206" s="397" t="str">
        <f t="shared" si="60"/>
        <v xml:space="preserve"> </v>
      </c>
      <c r="AX206" s="394"/>
      <c r="AY206" s="396" t="str">
        <f t="shared" si="61"/>
        <v xml:space="preserve"> </v>
      </c>
      <c r="BA206" s="397" t="str">
        <f t="shared" si="62"/>
        <v xml:space="preserve"> </v>
      </c>
      <c r="BE206" s="392"/>
      <c r="BF206" s="392"/>
      <c r="BG206" s="392"/>
    </row>
    <row r="207" spans="1:59" s="63" customFormat="1" ht="46.9" customHeight="1" x14ac:dyDescent="0.2">
      <c r="A207" s="392"/>
      <c r="B207" s="393"/>
      <c r="C207" s="392"/>
      <c r="D207" s="392"/>
      <c r="E207" s="392"/>
      <c r="F207" s="392"/>
      <c r="G207" s="392"/>
      <c r="H207" s="392"/>
      <c r="I207" s="392"/>
      <c r="J207" s="392"/>
      <c r="K207" s="392"/>
      <c r="O207" s="394"/>
      <c r="Q207" s="394"/>
      <c r="S207" s="394"/>
      <c r="U207" s="394"/>
      <c r="V207" s="392"/>
      <c r="W207" s="394"/>
      <c r="X207" s="392"/>
      <c r="Y207" s="395">
        <f t="shared" si="63"/>
        <v>0</v>
      </c>
      <c r="Z207" s="394"/>
      <c r="AA207" s="396" t="str">
        <f t="shared" si="64"/>
        <v xml:space="preserve"> </v>
      </c>
      <c r="AC207" s="397" t="str">
        <f t="shared" si="65"/>
        <v xml:space="preserve"> </v>
      </c>
      <c r="AF207" s="394"/>
      <c r="AG207" s="401" t="str">
        <f t="shared" si="66"/>
        <v xml:space="preserve"> </v>
      </c>
      <c r="AI207" s="397" t="str">
        <f t="shared" si="67"/>
        <v xml:space="preserve"> </v>
      </c>
      <c r="AL207" s="394"/>
      <c r="AM207" s="396" t="str">
        <f t="shared" si="68"/>
        <v xml:space="preserve"> </v>
      </c>
      <c r="AO207" s="397" t="str">
        <f t="shared" si="69"/>
        <v xml:space="preserve"> </v>
      </c>
      <c r="AR207" s="394"/>
      <c r="AS207" s="396" t="str">
        <f t="shared" si="59"/>
        <v xml:space="preserve"> </v>
      </c>
      <c r="AU207" s="397" t="str">
        <f t="shared" si="60"/>
        <v xml:space="preserve"> </v>
      </c>
      <c r="AX207" s="394"/>
      <c r="AY207" s="396" t="str">
        <f t="shared" si="61"/>
        <v xml:space="preserve"> </v>
      </c>
      <c r="BA207" s="397" t="str">
        <f t="shared" si="62"/>
        <v xml:space="preserve"> </v>
      </c>
      <c r="BE207" s="392"/>
      <c r="BF207" s="392"/>
      <c r="BG207" s="392"/>
    </row>
    <row r="208" spans="1:59" s="63" customFormat="1" ht="46.9" customHeight="1" x14ac:dyDescent="0.2">
      <c r="A208" s="392"/>
      <c r="B208" s="393"/>
      <c r="C208" s="392"/>
      <c r="D208" s="392"/>
      <c r="E208" s="392"/>
      <c r="F208" s="392"/>
      <c r="G208" s="392"/>
      <c r="H208" s="392"/>
      <c r="I208" s="392"/>
      <c r="J208" s="392"/>
      <c r="K208" s="392"/>
      <c r="O208" s="394"/>
      <c r="Q208" s="394"/>
      <c r="S208" s="394"/>
      <c r="U208" s="394"/>
      <c r="V208" s="392"/>
      <c r="W208" s="394"/>
      <c r="X208" s="392"/>
      <c r="Y208" s="395">
        <f t="shared" si="63"/>
        <v>0</v>
      </c>
      <c r="Z208" s="394"/>
      <c r="AA208" s="396" t="str">
        <f t="shared" si="64"/>
        <v xml:space="preserve"> </v>
      </c>
      <c r="AC208" s="397" t="str">
        <f t="shared" si="65"/>
        <v xml:space="preserve"> </v>
      </c>
      <c r="AF208" s="394"/>
      <c r="AG208" s="401" t="str">
        <f t="shared" si="66"/>
        <v xml:space="preserve"> </v>
      </c>
      <c r="AI208" s="397" t="str">
        <f t="shared" si="67"/>
        <v xml:space="preserve"> </v>
      </c>
      <c r="AL208" s="394"/>
      <c r="AM208" s="396" t="str">
        <f t="shared" si="68"/>
        <v xml:space="preserve"> </v>
      </c>
      <c r="AO208" s="397" t="str">
        <f t="shared" si="69"/>
        <v xml:space="preserve"> </v>
      </c>
      <c r="AR208" s="394"/>
      <c r="AS208" s="396" t="str">
        <f t="shared" si="59"/>
        <v xml:space="preserve"> </v>
      </c>
      <c r="AU208" s="397" t="str">
        <f t="shared" si="60"/>
        <v xml:space="preserve"> </v>
      </c>
      <c r="AX208" s="394"/>
      <c r="AY208" s="396" t="str">
        <f t="shared" si="61"/>
        <v xml:space="preserve"> </v>
      </c>
      <c r="BA208" s="397" t="str">
        <f t="shared" si="62"/>
        <v xml:space="preserve"> </v>
      </c>
      <c r="BE208" s="392"/>
      <c r="BF208" s="392"/>
      <c r="BG208" s="392"/>
    </row>
    <row r="209" spans="1:59" s="63" customFormat="1" ht="46.9" customHeight="1" x14ac:dyDescent="0.2">
      <c r="A209" s="392"/>
      <c r="B209" s="393"/>
      <c r="C209" s="392"/>
      <c r="D209" s="392"/>
      <c r="E209" s="392"/>
      <c r="F209" s="392"/>
      <c r="G209" s="392"/>
      <c r="H209" s="392"/>
      <c r="I209" s="392"/>
      <c r="J209" s="392"/>
      <c r="K209" s="392"/>
      <c r="O209" s="394"/>
      <c r="Q209" s="394"/>
      <c r="S209" s="394"/>
      <c r="U209" s="394"/>
      <c r="V209" s="392"/>
      <c r="W209" s="394"/>
      <c r="X209" s="392"/>
      <c r="Y209" s="395">
        <f t="shared" si="63"/>
        <v>0</v>
      </c>
      <c r="Z209" s="394"/>
      <c r="AA209" s="396" t="str">
        <f t="shared" si="64"/>
        <v xml:space="preserve"> </v>
      </c>
      <c r="AC209" s="397" t="str">
        <f t="shared" si="65"/>
        <v xml:space="preserve"> </v>
      </c>
      <c r="AF209" s="394"/>
      <c r="AG209" s="401" t="str">
        <f t="shared" si="66"/>
        <v xml:space="preserve"> </v>
      </c>
      <c r="AI209" s="397" t="str">
        <f t="shared" si="67"/>
        <v xml:space="preserve"> </v>
      </c>
      <c r="AL209" s="394"/>
      <c r="AM209" s="396" t="str">
        <f t="shared" si="68"/>
        <v xml:space="preserve"> </v>
      </c>
      <c r="AO209" s="397" t="str">
        <f t="shared" si="69"/>
        <v xml:space="preserve"> </v>
      </c>
      <c r="AR209" s="394"/>
      <c r="AS209" s="396" t="str">
        <f t="shared" si="59"/>
        <v xml:space="preserve"> </v>
      </c>
      <c r="AU209" s="397" t="str">
        <f t="shared" si="60"/>
        <v xml:space="preserve"> </v>
      </c>
      <c r="AX209" s="394"/>
      <c r="AY209" s="396" t="str">
        <f t="shared" si="61"/>
        <v xml:space="preserve"> </v>
      </c>
      <c r="BA209" s="397" t="str">
        <f t="shared" si="62"/>
        <v xml:space="preserve"> </v>
      </c>
      <c r="BE209" s="392"/>
      <c r="BF209" s="392"/>
      <c r="BG209" s="392"/>
    </row>
    <row r="210" spans="1:59" s="63" customFormat="1" ht="46.9" customHeight="1" x14ac:dyDescent="0.2">
      <c r="A210" s="392"/>
      <c r="B210" s="393"/>
      <c r="C210" s="392"/>
      <c r="D210" s="392"/>
      <c r="E210" s="392"/>
      <c r="F210" s="392"/>
      <c r="G210" s="392"/>
      <c r="H210" s="392"/>
      <c r="I210" s="392"/>
      <c r="J210" s="392"/>
      <c r="K210" s="392"/>
      <c r="O210" s="394"/>
      <c r="Q210" s="394"/>
      <c r="S210" s="394"/>
      <c r="U210" s="394"/>
      <c r="V210" s="392"/>
      <c r="W210" s="394"/>
      <c r="X210" s="392"/>
      <c r="Y210" s="395">
        <f t="shared" si="63"/>
        <v>0</v>
      </c>
      <c r="Z210" s="394"/>
      <c r="AA210" s="396" t="str">
        <f t="shared" si="64"/>
        <v xml:space="preserve"> </v>
      </c>
      <c r="AC210" s="397" t="str">
        <f t="shared" si="65"/>
        <v xml:space="preserve"> </v>
      </c>
      <c r="AF210" s="394"/>
      <c r="AG210" s="401" t="str">
        <f t="shared" si="66"/>
        <v xml:space="preserve"> </v>
      </c>
      <c r="AI210" s="397" t="str">
        <f t="shared" si="67"/>
        <v xml:space="preserve"> </v>
      </c>
      <c r="AL210" s="394"/>
      <c r="AM210" s="396" t="str">
        <f t="shared" si="68"/>
        <v xml:space="preserve"> </v>
      </c>
      <c r="AO210" s="397" t="str">
        <f t="shared" si="69"/>
        <v xml:space="preserve"> </v>
      </c>
      <c r="AR210" s="394"/>
      <c r="AS210" s="396" t="str">
        <f t="shared" si="59"/>
        <v xml:space="preserve"> </v>
      </c>
      <c r="AU210" s="397" t="str">
        <f t="shared" si="60"/>
        <v xml:space="preserve"> </v>
      </c>
      <c r="AX210" s="394"/>
      <c r="AY210" s="396" t="str">
        <f t="shared" si="61"/>
        <v xml:space="preserve"> </v>
      </c>
      <c r="BA210" s="397" t="str">
        <f t="shared" si="62"/>
        <v xml:space="preserve"> </v>
      </c>
      <c r="BE210" s="392"/>
      <c r="BF210" s="392"/>
      <c r="BG210" s="392"/>
    </row>
    <row r="211" spans="1:59" s="63" customFormat="1" ht="46.9" customHeight="1" x14ac:dyDescent="0.2">
      <c r="A211" s="392"/>
      <c r="B211" s="393"/>
      <c r="C211" s="392"/>
      <c r="D211" s="392"/>
      <c r="E211" s="392"/>
      <c r="F211" s="392"/>
      <c r="G211" s="392"/>
      <c r="H211" s="392"/>
      <c r="I211" s="392"/>
      <c r="J211" s="392"/>
      <c r="K211" s="392"/>
      <c r="O211" s="394"/>
      <c r="Q211" s="394"/>
      <c r="S211" s="394"/>
      <c r="U211" s="394"/>
      <c r="V211" s="392"/>
      <c r="W211" s="394"/>
      <c r="X211" s="392"/>
      <c r="Y211" s="395">
        <f t="shared" si="63"/>
        <v>0</v>
      </c>
      <c r="Z211" s="394"/>
      <c r="AA211" s="396" t="str">
        <f t="shared" si="64"/>
        <v xml:space="preserve"> </v>
      </c>
      <c r="AC211" s="397" t="str">
        <f t="shared" si="65"/>
        <v xml:space="preserve"> </v>
      </c>
      <c r="AF211" s="394"/>
      <c r="AG211" s="401" t="str">
        <f t="shared" si="66"/>
        <v xml:space="preserve"> </v>
      </c>
      <c r="AI211" s="397" t="str">
        <f t="shared" si="67"/>
        <v xml:space="preserve"> </v>
      </c>
      <c r="AL211" s="394"/>
      <c r="AM211" s="396" t="str">
        <f t="shared" si="68"/>
        <v xml:space="preserve"> </v>
      </c>
      <c r="AO211" s="397" t="str">
        <f t="shared" si="69"/>
        <v xml:space="preserve"> </v>
      </c>
      <c r="AR211" s="394"/>
      <c r="AS211" s="396" t="str">
        <f t="shared" si="59"/>
        <v xml:space="preserve"> </v>
      </c>
      <c r="AU211" s="397" t="str">
        <f t="shared" si="60"/>
        <v xml:space="preserve"> </v>
      </c>
      <c r="AX211" s="394"/>
      <c r="AY211" s="396" t="str">
        <f t="shared" si="61"/>
        <v xml:space="preserve"> </v>
      </c>
      <c r="BA211" s="397" t="str">
        <f t="shared" si="62"/>
        <v xml:space="preserve"> </v>
      </c>
      <c r="BE211" s="392"/>
      <c r="BF211" s="392"/>
      <c r="BG211" s="392"/>
    </row>
    <row r="212" spans="1:59" s="63" customFormat="1" ht="46.9" customHeight="1" x14ac:dyDescent="0.2">
      <c r="A212" s="392"/>
      <c r="B212" s="393"/>
      <c r="C212" s="392"/>
      <c r="D212" s="392"/>
      <c r="E212" s="392"/>
      <c r="F212" s="392"/>
      <c r="G212" s="392"/>
      <c r="H212" s="392"/>
      <c r="I212" s="392"/>
      <c r="J212" s="392"/>
      <c r="K212" s="392"/>
      <c r="O212" s="394"/>
      <c r="Q212" s="394"/>
      <c r="S212" s="394"/>
      <c r="U212" s="394"/>
      <c r="V212" s="392"/>
      <c r="W212" s="394"/>
      <c r="X212" s="392"/>
      <c r="Y212" s="395">
        <f t="shared" si="63"/>
        <v>0</v>
      </c>
      <c r="Z212" s="394"/>
      <c r="AA212" s="396" t="str">
        <f t="shared" si="64"/>
        <v xml:space="preserve"> </v>
      </c>
      <c r="AC212" s="397" t="str">
        <f t="shared" si="65"/>
        <v xml:space="preserve"> </v>
      </c>
      <c r="AF212" s="394"/>
      <c r="AG212" s="401" t="str">
        <f t="shared" si="66"/>
        <v xml:space="preserve"> </v>
      </c>
      <c r="AI212" s="397" t="str">
        <f t="shared" si="67"/>
        <v xml:space="preserve"> </v>
      </c>
      <c r="AL212" s="394"/>
      <c r="AM212" s="396" t="str">
        <f t="shared" si="68"/>
        <v xml:space="preserve"> </v>
      </c>
      <c r="AO212" s="397" t="str">
        <f t="shared" si="69"/>
        <v xml:space="preserve"> </v>
      </c>
      <c r="AR212" s="394"/>
      <c r="AS212" s="396" t="str">
        <f t="shared" si="59"/>
        <v xml:space="preserve"> </v>
      </c>
      <c r="AU212" s="397" t="str">
        <f t="shared" si="60"/>
        <v xml:space="preserve"> </v>
      </c>
      <c r="AX212" s="394"/>
      <c r="AY212" s="396" t="str">
        <f t="shared" si="61"/>
        <v xml:space="preserve"> </v>
      </c>
      <c r="BA212" s="397" t="str">
        <f t="shared" si="62"/>
        <v xml:space="preserve"> </v>
      </c>
      <c r="BE212" s="392"/>
      <c r="BF212" s="392"/>
      <c r="BG212" s="392"/>
    </row>
    <row r="213" spans="1:59" s="63" customFormat="1" ht="46.9" customHeight="1" x14ac:dyDescent="0.2">
      <c r="A213" s="392"/>
      <c r="B213" s="393"/>
      <c r="C213" s="392"/>
      <c r="D213" s="392"/>
      <c r="E213" s="392"/>
      <c r="F213" s="392"/>
      <c r="G213" s="392"/>
      <c r="H213" s="392"/>
      <c r="I213" s="392"/>
      <c r="J213" s="392"/>
      <c r="K213" s="392"/>
      <c r="O213" s="394"/>
      <c r="Q213" s="394"/>
      <c r="S213" s="394"/>
      <c r="U213" s="394"/>
      <c r="V213" s="392"/>
      <c r="W213" s="394"/>
      <c r="X213" s="392"/>
      <c r="Y213" s="395">
        <f t="shared" si="63"/>
        <v>0</v>
      </c>
      <c r="Z213" s="394"/>
      <c r="AA213" s="396" t="str">
        <f t="shared" si="64"/>
        <v xml:space="preserve"> </v>
      </c>
      <c r="AC213" s="397" t="str">
        <f t="shared" si="65"/>
        <v xml:space="preserve"> </v>
      </c>
      <c r="AF213" s="394"/>
      <c r="AG213" s="401" t="str">
        <f t="shared" si="66"/>
        <v xml:space="preserve"> </v>
      </c>
      <c r="AI213" s="397" t="str">
        <f t="shared" si="67"/>
        <v xml:space="preserve"> </v>
      </c>
      <c r="AL213" s="394"/>
      <c r="AM213" s="396" t="str">
        <f t="shared" si="68"/>
        <v xml:space="preserve"> </v>
      </c>
      <c r="AO213" s="397" t="str">
        <f t="shared" si="69"/>
        <v xml:space="preserve"> </v>
      </c>
      <c r="AR213" s="394"/>
      <c r="AS213" s="396" t="str">
        <f t="shared" si="59"/>
        <v xml:space="preserve"> </v>
      </c>
      <c r="AU213" s="397" t="str">
        <f t="shared" si="60"/>
        <v xml:space="preserve"> </v>
      </c>
      <c r="AX213" s="394"/>
      <c r="AY213" s="396" t="str">
        <f t="shared" si="61"/>
        <v xml:space="preserve"> </v>
      </c>
      <c r="BA213" s="397" t="str">
        <f t="shared" si="62"/>
        <v xml:space="preserve"> </v>
      </c>
      <c r="BE213" s="392"/>
      <c r="BF213" s="392"/>
      <c r="BG213" s="392"/>
    </row>
    <row r="214" spans="1:59" s="63" customFormat="1" ht="46.9" customHeight="1" x14ac:dyDescent="0.2">
      <c r="A214" s="392"/>
      <c r="B214" s="393"/>
      <c r="C214" s="392"/>
      <c r="D214" s="392"/>
      <c r="E214" s="392"/>
      <c r="F214" s="392"/>
      <c r="G214" s="392"/>
      <c r="H214" s="392"/>
      <c r="I214" s="392"/>
      <c r="J214" s="392"/>
      <c r="K214" s="392"/>
      <c r="O214" s="394"/>
      <c r="Q214" s="394"/>
      <c r="S214" s="394"/>
      <c r="U214" s="394"/>
      <c r="V214" s="392"/>
      <c r="W214" s="394"/>
      <c r="X214" s="392"/>
      <c r="Y214" s="395">
        <f t="shared" si="63"/>
        <v>0</v>
      </c>
      <c r="Z214" s="394"/>
      <c r="AA214" s="396" t="str">
        <f t="shared" si="64"/>
        <v xml:space="preserve"> </v>
      </c>
      <c r="AC214" s="397" t="str">
        <f t="shared" si="65"/>
        <v xml:space="preserve"> </v>
      </c>
      <c r="AF214" s="394"/>
      <c r="AG214" s="401" t="str">
        <f t="shared" si="66"/>
        <v xml:space="preserve"> </v>
      </c>
      <c r="AI214" s="397" t="str">
        <f t="shared" si="67"/>
        <v xml:space="preserve"> </v>
      </c>
      <c r="AL214" s="394"/>
      <c r="AM214" s="396" t="str">
        <f t="shared" si="68"/>
        <v xml:space="preserve"> </v>
      </c>
      <c r="AO214" s="397" t="str">
        <f t="shared" si="69"/>
        <v xml:space="preserve"> </v>
      </c>
      <c r="AR214" s="394"/>
      <c r="AS214" s="396" t="str">
        <f t="shared" si="59"/>
        <v xml:space="preserve"> </v>
      </c>
      <c r="AU214" s="397" t="str">
        <f t="shared" si="60"/>
        <v xml:space="preserve"> </v>
      </c>
      <c r="AX214" s="394"/>
      <c r="AY214" s="396" t="str">
        <f t="shared" si="61"/>
        <v xml:space="preserve"> </v>
      </c>
      <c r="BA214" s="397" t="str">
        <f t="shared" si="62"/>
        <v xml:space="preserve"> </v>
      </c>
      <c r="BE214" s="392"/>
      <c r="BF214" s="392"/>
      <c r="BG214" s="392"/>
    </row>
    <row r="215" spans="1:59" s="63" customFormat="1" ht="46.9" customHeight="1" x14ac:dyDescent="0.2">
      <c r="A215" s="392"/>
      <c r="B215" s="393"/>
      <c r="C215" s="392"/>
      <c r="D215" s="392"/>
      <c r="E215" s="392"/>
      <c r="F215" s="392"/>
      <c r="G215" s="392"/>
      <c r="H215" s="392"/>
      <c r="I215" s="392"/>
      <c r="J215" s="392"/>
      <c r="K215" s="392"/>
      <c r="O215" s="394"/>
      <c r="Q215" s="394"/>
      <c r="S215" s="394"/>
      <c r="U215" s="394"/>
      <c r="V215" s="392"/>
      <c r="W215" s="394"/>
      <c r="X215" s="392"/>
      <c r="Y215" s="395">
        <f t="shared" si="63"/>
        <v>0</v>
      </c>
      <c r="Z215" s="394"/>
      <c r="AA215" s="396" t="str">
        <f t="shared" si="64"/>
        <v xml:space="preserve"> </v>
      </c>
      <c r="AC215" s="397" t="str">
        <f t="shared" si="65"/>
        <v xml:space="preserve"> </v>
      </c>
      <c r="AF215" s="394"/>
      <c r="AG215" s="401" t="str">
        <f t="shared" si="66"/>
        <v xml:space="preserve"> </v>
      </c>
      <c r="AI215" s="397" t="str">
        <f t="shared" si="67"/>
        <v xml:space="preserve"> </v>
      </c>
      <c r="AL215" s="394"/>
      <c r="AM215" s="396" t="str">
        <f t="shared" si="68"/>
        <v xml:space="preserve"> </v>
      </c>
      <c r="AO215" s="397" t="str">
        <f t="shared" si="69"/>
        <v xml:space="preserve"> </v>
      </c>
      <c r="AR215" s="394"/>
      <c r="AS215" s="396" t="str">
        <f t="shared" si="59"/>
        <v xml:space="preserve"> </v>
      </c>
      <c r="AU215" s="397" t="str">
        <f t="shared" si="60"/>
        <v xml:space="preserve"> </v>
      </c>
      <c r="AX215" s="394"/>
      <c r="AY215" s="396" t="str">
        <f t="shared" si="61"/>
        <v xml:space="preserve"> </v>
      </c>
      <c r="BA215" s="397" t="str">
        <f t="shared" si="62"/>
        <v xml:space="preserve"> </v>
      </c>
      <c r="BE215" s="392"/>
      <c r="BF215" s="392"/>
      <c r="BG215" s="392"/>
    </row>
    <row r="216" spans="1:59" s="63" customFormat="1" ht="46.9" customHeight="1" x14ac:dyDescent="0.2">
      <c r="A216" s="392"/>
      <c r="B216" s="393"/>
      <c r="C216" s="392"/>
      <c r="D216" s="392"/>
      <c r="E216" s="392"/>
      <c r="F216" s="392"/>
      <c r="G216" s="392"/>
      <c r="H216" s="392"/>
      <c r="I216" s="392"/>
      <c r="J216" s="392"/>
      <c r="K216" s="392"/>
      <c r="O216" s="394"/>
      <c r="Q216" s="394"/>
      <c r="S216" s="394"/>
      <c r="U216" s="394"/>
      <c r="V216" s="392"/>
      <c r="W216" s="394"/>
      <c r="X216" s="392"/>
      <c r="Y216" s="395">
        <f t="shared" si="63"/>
        <v>0</v>
      </c>
      <c r="Z216" s="394"/>
      <c r="AA216" s="396" t="str">
        <f t="shared" si="64"/>
        <v xml:space="preserve"> </v>
      </c>
      <c r="AC216" s="397" t="str">
        <f t="shared" si="65"/>
        <v xml:space="preserve"> </v>
      </c>
      <c r="AF216" s="394"/>
      <c r="AG216" s="401" t="str">
        <f t="shared" si="66"/>
        <v xml:space="preserve"> </v>
      </c>
      <c r="AI216" s="397" t="str">
        <f t="shared" si="67"/>
        <v xml:space="preserve"> </v>
      </c>
      <c r="AL216" s="394"/>
      <c r="AM216" s="396" t="str">
        <f t="shared" si="68"/>
        <v xml:space="preserve"> </v>
      </c>
      <c r="AO216" s="397" t="str">
        <f t="shared" si="69"/>
        <v xml:space="preserve"> </v>
      </c>
      <c r="AR216" s="394"/>
      <c r="AS216" s="396" t="str">
        <f t="shared" si="59"/>
        <v xml:space="preserve"> </v>
      </c>
      <c r="AU216" s="397" t="str">
        <f t="shared" si="60"/>
        <v xml:space="preserve"> </v>
      </c>
      <c r="AX216" s="394"/>
      <c r="AY216" s="396" t="str">
        <f t="shared" si="61"/>
        <v xml:space="preserve"> </v>
      </c>
      <c r="BA216" s="397" t="str">
        <f t="shared" si="62"/>
        <v xml:space="preserve"> </v>
      </c>
      <c r="BE216" s="392"/>
      <c r="BF216" s="392"/>
      <c r="BG216" s="392"/>
    </row>
    <row r="217" spans="1:59" s="63" customFormat="1" ht="46.9" customHeight="1" x14ac:dyDescent="0.2">
      <c r="A217" s="392"/>
      <c r="B217" s="393"/>
      <c r="C217" s="392"/>
      <c r="D217" s="392"/>
      <c r="E217" s="392"/>
      <c r="F217" s="392"/>
      <c r="G217" s="392"/>
      <c r="H217" s="392"/>
      <c r="I217" s="392"/>
      <c r="J217" s="392"/>
      <c r="K217" s="392"/>
      <c r="O217" s="394"/>
      <c r="Q217" s="394"/>
      <c r="S217" s="394"/>
      <c r="U217" s="394"/>
      <c r="V217" s="392"/>
      <c r="W217" s="394"/>
      <c r="X217" s="392"/>
      <c r="Y217" s="395">
        <f t="shared" si="63"/>
        <v>0</v>
      </c>
      <c r="Z217" s="394"/>
      <c r="AA217" s="396" t="str">
        <f t="shared" si="64"/>
        <v xml:space="preserve"> </v>
      </c>
      <c r="AC217" s="397" t="str">
        <f t="shared" si="65"/>
        <v xml:space="preserve"> </v>
      </c>
      <c r="AF217" s="394"/>
      <c r="AG217" s="401" t="str">
        <f t="shared" si="66"/>
        <v xml:space="preserve"> </v>
      </c>
      <c r="AI217" s="397" t="str">
        <f t="shared" si="67"/>
        <v xml:space="preserve"> </v>
      </c>
      <c r="AL217" s="394"/>
      <c r="AM217" s="396" t="str">
        <f t="shared" si="68"/>
        <v xml:space="preserve"> </v>
      </c>
      <c r="AO217" s="397" t="str">
        <f t="shared" si="69"/>
        <v xml:space="preserve"> </v>
      </c>
      <c r="AR217" s="394"/>
      <c r="AS217" s="396" t="str">
        <f t="shared" si="59"/>
        <v xml:space="preserve"> </v>
      </c>
      <c r="AU217" s="397" t="str">
        <f t="shared" si="60"/>
        <v xml:space="preserve"> </v>
      </c>
      <c r="AX217" s="394"/>
      <c r="AY217" s="396" t="str">
        <f t="shared" si="61"/>
        <v xml:space="preserve"> </v>
      </c>
      <c r="BA217" s="397" t="str">
        <f t="shared" si="62"/>
        <v xml:space="preserve"> </v>
      </c>
      <c r="BE217" s="392"/>
      <c r="BF217" s="392"/>
      <c r="BG217" s="392"/>
    </row>
    <row r="218" spans="1:59" s="63" customFormat="1" ht="46.9" customHeight="1" x14ac:dyDescent="0.2">
      <c r="A218" s="392"/>
      <c r="B218" s="393"/>
      <c r="C218" s="392"/>
      <c r="D218" s="392"/>
      <c r="E218" s="392"/>
      <c r="F218" s="392"/>
      <c r="G218" s="392"/>
      <c r="H218" s="392"/>
      <c r="I218" s="392"/>
      <c r="J218" s="392"/>
      <c r="K218" s="392"/>
      <c r="O218" s="394"/>
      <c r="Q218" s="394"/>
      <c r="S218" s="394"/>
      <c r="U218" s="394"/>
      <c r="V218" s="392"/>
      <c r="W218" s="394"/>
      <c r="X218" s="392"/>
      <c r="Y218" s="395">
        <f t="shared" si="63"/>
        <v>0</v>
      </c>
      <c r="Z218" s="394"/>
      <c r="AA218" s="396" t="str">
        <f t="shared" si="64"/>
        <v xml:space="preserve"> </v>
      </c>
      <c r="AC218" s="397" t="str">
        <f t="shared" si="65"/>
        <v xml:space="preserve"> </v>
      </c>
      <c r="AF218" s="394"/>
      <c r="AG218" s="401" t="str">
        <f t="shared" si="66"/>
        <v xml:space="preserve"> </v>
      </c>
      <c r="AI218" s="397" t="str">
        <f t="shared" si="67"/>
        <v xml:space="preserve"> </v>
      </c>
      <c r="AL218" s="394"/>
      <c r="AM218" s="396" t="str">
        <f t="shared" si="68"/>
        <v xml:space="preserve"> </v>
      </c>
      <c r="AO218" s="397" t="str">
        <f t="shared" si="69"/>
        <v xml:space="preserve"> </v>
      </c>
      <c r="AR218" s="394"/>
      <c r="AS218" s="396" t="str">
        <f t="shared" si="59"/>
        <v xml:space="preserve"> </v>
      </c>
      <c r="AU218" s="397" t="str">
        <f t="shared" si="60"/>
        <v xml:space="preserve"> </v>
      </c>
      <c r="AX218" s="394"/>
      <c r="AY218" s="396" t="str">
        <f t="shared" si="61"/>
        <v xml:space="preserve"> </v>
      </c>
      <c r="BA218" s="397" t="str">
        <f t="shared" si="62"/>
        <v xml:space="preserve"> </v>
      </c>
      <c r="BE218" s="392"/>
      <c r="BF218" s="392"/>
      <c r="BG218" s="392"/>
    </row>
    <row r="219" spans="1:59" s="63" customFormat="1" ht="46.9" customHeight="1" x14ac:dyDescent="0.2">
      <c r="A219" s="392"/>
      <c r="B219" s="393"/>
      <c r="C219" s="392"/>
      <c r="D219" s="392"/>
      <c r="E219" s="392"/>
      <c r="F219" s="392"/>
      <c r="G219" s="392"/>
      <c r="H219" s="392"/>
      <c r="I219" s="392"/>
      <c r="J219" s="392"/>
      <c r="K219" s="392"/>
      <c r="O219" s="394"/>
      <c r="Q219" s="394"/>
      <c r="S219" s="394"/>
      <c r="U219" s="394"/>
      <c r="V219" s="392"/>
      <c r="W219" s="394"/>
      <c r="X219" s="392"/>
      <c r="Y219" s="395">
        <f t="shared" si="63"/>
        <v>0</v>
      </c>
      <c r="Z219" s="394"/>
      <c r="AA219" s="396" t="str">
        <f t="shared" si="64"/>
        <v xml:space="preserve"> </v>
      </c>
      <c r="AC219" s="397" t="str">
        <f t="shared" si="65"/>
        <v xml:space="preserve"> </v>
      </c>
      <c r="AF219" s="394"/>
      <c r="AG219" s="401" t="str">
        <f t="shared" si="66"/>
        <v xml:space="preserve"> </v>
      </c>
      <c r="AI219" s="397" t="str">
        <f t="shared" si="67"/>
        <v xml:space="preserve"> </v>
      </c>
      <c r="AL219" s="394"/>
      <c r="AM219" s="396" t="str">
        <f t="shared" si="68"/>
        <v xml:space="preserve"> </v>
      </c>
      <c r="AO219" s="397" t="str">
        <f t="shared" si="69"/>
        <v xml:space="preserve"> </v>
      </c>
      <c r="AR219" s="394"/>
      <c r="AS219" s="396" t="str">
        <f t="shared" si="59"/>
        <v xml:space="preserve"> </v>
      </c>
      <c r="AU219" s="397" t="str">
        <f t="shared" si="60"/>
        <v xml:space="preserve"> </v>
      </c>
      <c r="AX219" s="394"/>
      <c r="AY219" s="396" t="str">
        <f t="shared" si="61"/>
        <v xml:space="preserve"> </v>
      </c>
      <c r="BA219" s="397" t="str">
        <f t="shared" si="62"/>
        <v xml:space="preserve"> </v>
      </c>
      <c r="BE219" s="392"/>
      <c r="BF219" s="392"/>
      <c r="BG219" s="392"/>
    </row>
    <row r="220" spans="1:59" s="63" customFormat="1" ht="46.9" customHeight="1" x14ac:dyDescent="0.2">
      <c r="A220" s="392"/>
      <c r="B220" s="393"/>
      <c r="C220" s="392"/>
      <c r="D220" s="392"/>
      <c r="E220" s="392"/>
      <c r="F220" s="392"/>
      <c r="G220" s="392"/>
      <c r="H220" s="392"/>
      <c r="I220" s="392"/>
      <c r="J220" s="392"/>
      <c r="K220" s="392"/>
      <c r="O220" s="394"/>
      <c r="Q220" s="394"/>
      <c r="S220" s="394"/>
      <c r="U220" s="394"/>
      <c r="V220" s="392"/>
      <c r="W220" s="394"/>
      <c r="X220" s="392"/>
      <c r="Y220" s="395">
        <f t="shared" si="63"/>
        <v>0</v>
      </c>
      <c r="Z220" s="394"/>
      <c r="AA220" s="396" t="str">
        <f t="shared" si="64"/>
        <v xml:space="preserve"> </v>
      </c>
      <c r="AC220" s="397" t="str">
        <f t="shared" si="65"/>
        <v xml:space="preserve"> </v>
      </c>
      <c r="AF220" s="394"/>
      <c r="AG220" s="401" t="str">
        <f t="shared" si="66"/>
        <v xml:space="preserve"> </v>
      </c>
      <c r="AI220" s="397" t="str">
        <f t="shared" si="67"/>
        <v xml:space="preserve"> </v>
      </c>
      <c r="AL220" s="394"/>
      <c r="AM220" s="396" t="str">
        <f t="shared" si="68"/>
        <v xml:space="preserve"> </v>
      </c>
      <c r="AO220" s="397" t="str">
        <f t="shared" si="69"/>
        <v xml:space="preserve"> </v>
      </c>
      <c r="AR220" s="394"/>
      <c r="AS220" s="396" t="str">
        <f t="shared" si="59"/>
        <v xml:space="preserve"> </v>
      </c>
      <c r="AU220" s="397" t="str">
        <f t="shared" si="60"/>
        <v xml:space="preserve"> </v>
      </c>
      <c r="AX220" s="394"/>
      <c r="AY220" s="396" t="str">
        <f t="shared" si="61"/>
        <v xml:space="preserve"> </v>
      </c>
      <c r="BA220" s="397" t="str">
        <f t="shared" si="62"/>
        <v xml:space="preserve"> </v>
      </c>
      <c r="BE220" s="392"/>
      <c r="BF220" s="392"/>
      <c r="BG220" s="392"/>
    </row>
    <row r="221" spans="1:59" s="63" customFormat="1" ht="46.9" customHeight="1" x14ac:dyDescent="0.2">
      <c r="A221" s="392"/>
      <c r="B221" s="393"/>
      <c r="C221" s="392"/>
      <c r="D221" s="392"/>
      <c r="E221" s="392"/>
      <c r="F221" s="392"/>
      <c r="G221" s="392"/>
      <c r="H221" s="392"/>
      <c r="I221" s="392"/>
      <c r="J221" s="392"/>
      <c r="K221" s="392"/>
      <c r="O221" s="394"/>
      <c r="Q221" s="394"/>
      <c r="S221" s="394"/>
      <c r="U221" s="394"/>
      <c r="V221" s="392"/>
      <c r="W221" s="394"/>
      <c r="X221" s="392"/>
      <c r="Y221" s="395">
        <f t="shared" si="63"/>
        <v>0</v>
      </c>
      <c r="Z221" s="394"/>
      <c r="AA221" s="396" t="str">
        <f t="shared" si="64"/>
        <v xml:space="preserve"> </v>
      </c>
      <c r="AC221" s="397" t="str">
        <f t="shared" si="65"/>
        <v xml:space="preserve"> </v>
      </c>
      <c r="AF221" s="394"/>
      <c r="AG221" s="401" t="str">
        <f t="shared" si="66"/>
        <v xml:space="preserve"> </v>
      </c>
      <c r="AI221" s="397" t="str">
        <f t="shared" si="67"/>
        <v xml:space="preserve"> </v>
      </c>
      <c r="AL221" s="394"/>
      <c r="AM221" s="396" t="str">
        <f t="shared" si="68"/>
        <v xml:space="preserve"> </v>
      </c>
      <c r="AO221" s="397" t="str">
        <f t="shared" si="69"/>
        <v xml:space="preserve"> </v>
      </c>
      <c r="AR221" s="394"/>
      <c r="AS221" s="396" t="str">
        <f t="shared" si="59"/>
        <v xml:space="preserve"> </v>
      </c>
      <c r="AU221" s="397" t="str">
        <f t="shared" si="60"/>
        <v xml:space="preserve"> </v>
      </c>
      <c r="AX221" s="394"/>
      <c r="AY221" s="396" t="str">
        <f t="shared" si="61"/>
        <v xml:space="preserve"> </v>
      </c>
      <c r="BA221" s="397" t="str">
        <f t="shared" si="62"/>
        <v xml:space="preserve"> </v>
      </c>
      <c r="BE221" s="392"/>
      <c r="BF221" s="392"/>
      <c r="BG221" s="392"/>
    </row>
    <row r="222" spans="1:59" s="63" customFormat="1" ht="46.9" customHeight="1" x14ac:dyDescent="0.2">
      <c r="A222" s="392"/>
      <c r="B222" s="393"/>
      <c r="C222" s="392"/>
      <c r="D222" s="392"/>
      <c r="E222" s="392"/>
      <c r="F222" s="392"/>
      <c r="G222" s="392"/>
      <c r="H222" s="392"/>
      <c r="I222" s="392"/>
      <c r="J222" s="392"/>
      <c r="K222" s="392"/>
      <c r="O222" s="394"/>
      <c r="Q222" s="394"/>
      <c r="S222" s="394"/>
      <c r="U222" s="394"/>
      <c r="V222" s="392"/>
      <c r="W222" s="394"/>
      <c r="X222" s="392"/>
      <c r="Y222" s="395">
        <f t="shared" si="63"/>
        <v>0</v>
      </c>
      <c r="Z222" s="394"/>
      <c r="AA222" s="396" t="str">
        <f t="shared" si="64"/>
        <v xml:space="preserve"> </v>
      </c>
      <c r="AC222" s="397" t="str">
        <f t="shared" si="65"/>
        <v xml:space="preserve"> </v>
      </c>
      <c r="AF222" s="394"/>
      <c r="AG222" s="401" t="str">
        <f t="shared" si="66"/>
        <v xml:space="preserve"> </v>
      </c>
      <c r="AI222" s="397" t="str">
        <f t="shared" si="67"/>
        <v xml:space="preserve"> </v>
      </c>
      <c r="AL222" s="394"/>
      <c r="AM222" s="396" t="str">
        <f t="shared" si="68"/>
        <v xml:space="preserve"> </v>
      </c>
      <c r="AO222" s="397" t="str">
        <f t="shared" si="69"/>
        <v xml:space="preserve"> </v>
      </c>
      <c r="AR222" s="394"/>
      <c r="AS222" s="396" t="str">
        <f t="shared" si="59"/>
        <v xml:space="preserve"> </v>
      </c>
      <c r="AU222" s="397" t="str">
        <f t="shared" si="60"/>
        <v xml:space="preserve"> </v>
      </c>
      <c r="AX222" s="394"/>
      <c r="AY222" s="396" t="str">
        <f t="shared" si="61"/>
        <v xml:space="preserve"> </v>
      </c>
      <c r="BA222" s="397" t="str">
        <f t="shared" si="62"/>
        <v xml:space="preserve"> </v>
      </c>
      <c r="BE222" s="392"/>
      <c r="BF222" s="392"/>
      <c r="BG222" s="392"/>
    </row>
    <row r="223" spans="1:59" s="63" customFormat="1" ht="46.9" customHeight="1" x14ac:dyDescent="0.2">
      <c r="A223" s="392"/>
      <c r="B223" s="393"/>
      <c r="C223" s="392"/>
      <c r="D223" s="392"/>
      <c r="E223" s="392"/>
      <c r="F223" s="392"/>
      <c r="G223" s="392"/>
      <c r="H223" s="392"/>
      <c r="I223" s="392"/>
      <c r="J223" s="392"/>
      <c r="K223" s="392"/>
      <c r="O223" s="394"/>
      <c r="Q223" s="394"/>
      <c r="S223" s="394"/>
      <c r="U223" s="394"/>
      <c r="V223" s="392"/>
      <c r="W223" s="394"/>
      <c r="X223" s="392"/>
      <c r="Y223" s="395">
        <f t="shared" si="63"/>
        <v>0</v>
      </c>
      <c r="Z223" s="394"/>
      <c r="AA223" s="396" t="str">
        <f t="shared" si="64"/>
        <v xml:space="preserve"> </v>
      </c>
      <c r="AC223" s="397" t="str">
        <f t="shared" si="65"/>
        <v xml:space="preserve"> </v>
      </c>
      <c r="AF223" s="394"/>
      <c r="AG223" s="401" t="str">
        <f t="shared" si="66"/>
        <v xml:space="preserve"> </v>
      </c>
      <c r="AI223" s="397" t="str">
        <f t="shared" si="67"/>
        <v xml:space="preserve"> </v>
      </c>
      <c r="AL223" s="394"/>
      <c r="AM223" s="396" t="str">
        <f t="shared" si="68"/>
        <v xml:space="preserve"> </v>
      </c>
      <c r="AO223" s="397" t="str">
        <f t="shared" si="69"/>
        <v xml:space="preserve"> </v>
      </c>
      <c r="AR223" s="394"/>
      <c r="AS223" s="396" t="str">
        <f t="shared" si="59"/>
        <v xml:space="preserve"> </v>
      </c>
      <c r="AU223" s="397" t="str">
        <f t="shared" si="60"/>
        <v xml:space="preserve"> </v>
      </c>
      <c r="AX223" s="394"/>
      <c r="AY223" s="396" t="str">
        <f t="shared" si="61"/>
        <v xml:space="preserve"> </v>
      </c>
      <c r="BA223" s="397" t="str">
        <f t="shared" si="62"/>
        <v xml:space="preserve"> </v>
      </c>
      <c r="BE223" s="392"/>
      <c r="BF223" s="392"/>
      <c r="BG223" s="392"/>
    </row>
    <row r="224" spans="1:59" s="63" customFormat="1" ht="46.9" customHeight="1" x14ac:dyDescent="0.2">
      <c r="A224" s="392"/>
      <c r="B224" s="393"/>
      <c r="C224" s="392"/>
      <c r="D224" s="392"/>
      <c r="E224" s="392"/>
      <c r="F224" s="392"/>
      <c r="G224" s="392"/>
      <c r="H224" s="392"/>
      <c r="I224" s="392"/>
      <c r="J224" s="392"/>
      <c r="K224" s="392"/>
      <c r="O224" s="394"/>
      <c r="Q224" s="394"/>
      <c r="S224" s="394"/>
      <c r="U224" s="394"/>
      <c r="V224" s="392"/>
      <c r="W224" s="394"/>
      <c r="X224" s="392"/>
      <c r="Y224" s="395">
        <f t="shared" si="63"/>
        <v>0</v>
      </c>
      <c r="Z224" s="394"/>
      <c r="AA224" s="396" t="str">
        <f t="shared" si="64"/>
        <v xml:space="preserve"> </v>
      </c>
      <c r="AC224" s="397" t="str">
        <f t="shared" si="65"/>
        <v xml:space="preserve"> </v>
      </c>
      <c r="AF224" s="394"/>
      <c r="AG224" s="401" t="str">
        <f t="shared" si="66"/>
        <v xml:space="preserve"> </v>
      </c>
      <c r="AI224" s="397" t="str">
        <f t="shared" si="67"/>
        <v xml:space="preserve"> </v>
      </c>
      <c r="AL224" s="394"/>
      <c r="AM224" s="396" t="str">
        <f t="shared" si="68"/>
        <v xml:space="preserve"> </v>
      </c>
      <c r="AO224" s="397" t="str">
        <f t="shared" si="69"/>
        <v xml:space="preserve"> </v>
      </c>
      <c r="AR224" s="394"/>
      <c r="AS224" s="396" t="str">
        <f t="shared" si="59"/>
        <v xml:space="preserve"> </v>
      </c>
      <c r="AU224" s="397" t="str">
        <f t="shared" si="60"/>
        <v xml:space="preserve"> </v>
      </c>
      <c r="AX224" s="394"/>
      <c r="AY224" s="396" t="str">
        <f t="shared" si="61"/>
        <v xml:space="preserve"> </v>
      </c>
      <c r="BA224" s="397" t="str">
        <f t="shared" si="62"/>
        <v xml:space="preserve"> </v>
      </c>
      <c r="BE224" s="392"/>
      <c r="BF224" s="392"/>
      <c r="BG224" s="392"/>
    </row>
    <row r="225" spans="1:59" s="63" customFormat="1" ht="46.9" customHeight="1" x14ac:dyDescent="0.2">
      <c r="A225" s="392"/>
      <c r="B225" s="393"/>
      <c r="C225" s="392"/>
      <c r="D225" s="392"/>
      <c r="E225" s="392"/>
      <c r="F225" s="392"/>
      <c r="G225" s="392"/>
      <c r="H225" s="392"/>
      <c r="I225" s="392"/>
      <c r="J225" s="392"/>
      <c r="K225" s="392"/>
      <c r="O225" s="394"/>
      <c r="Q225" s="394"/>
      <c r="S225" s="394"/>
      <c r="U225" s="394"/>
      <c r="V225" s="392"/>
      <c r="W225" s="394"/>
      <c r="X225" s="392"/>
      <c r="Y225" s="395">
        <f t="shared" si="63"/>
        <v>0</v>
      </c>
      <c r="Z225" s="394"/>
      <c r="AA225" s="396" t="str">
        <f t="shared" si="64"/>
        <v xml:space="preserve"> </v>
      </c>
      <c r="AC225" s="397" t="str">
        <f t="shared" si="65"/>
        <v xml:space="preserve"> </v>
      </c>
      <c r="AF225" s="394"/>
      <c r="AG225" s="401" t="str">
        <f t="shared" si="66"/>
        <v xml:space="preserve"> </v>
      </c>
      <c r="AI225" s="397" t="str">
        <f t="shared" si="67"/>
        <v xml:space="preserve"> </v>
      </c>
      <c r="AL225" s="394"/>
      <c r="AM225" s="396" t="str">
        <f t="shared" si="68"/>
        <v xml:space="preserve"> </v>
      </c>
      <c r="AO225" s="397" t="str">
        <f t="shared" si="69"/>
        <v xml:space="preserve"> </v>
      </c>
      <c r="AR225" s="394"/>
      <c r="AS225" s="396" t="str">
        <f t="shared" si="59"/>
        <v xml:space="preserve"> </v>
      </c>
      <c r="AU225" s="397" t="str">
        <f t="shared" si="60"/>
        <v xml:space="preserve"> </v>
      </c>
      <c r="AX225" s="394"/>
      <c r="AY225" s="396" t="str">
        <f t="shared" si="61"/>
        <v xml:space="preserve"> </v>
      </c>
      <c r="BA225" s="397" t="str">
        <f t="shared" si="62"/>
        <v xml:space="preserve"> </v>
      </c>
      <c r="BE225" s="392"/>
      <c r="BF225" s="392"/>
      <c r="BG225" s="392"/>
    </row>
    <row r="226" spans="1:59" s="63" customFormat="1" ht="46.9" customHeight="1" x14ac:dyDescent="0.2">
      <c r="A226" s="392"/>
      <c r="B226" s="393"/>
      <c r="C226" s="392"/>
      <c r="D226" s="392"/>
      <c r="E226" s="392"/>
      <c r="F226" s="392"/>
      <c r="G226" s="392"/>
      <c r="H226" s="392"/>
      <c r="I226" s="392"/>
      <c r="J226" s="392"/>
      <c r="K226" s="392"/>
      <c r="O226" s="394"/>
      <c r="Q226" s="394"/>
      <c r="S226" s="394"/>
      <c r="U226" s="394"/>
      <c r="V226" s="392"/>
      <c r="W226" s="394"/>
      <c r="X226" s="392"/>
      <c r="Y226" s="395">
        <f t="shared" si="63"/>
        <v>0</v>
      </c>
      <c r="Z226" s="394"/>
      <c r="AA226" s="396" t="str">
        <f t="shared" si="64"/>
        <v xml:space="preserve"> </v>
      </c>
      <c r="AC226" s="397" t="str">
        <f t="shared" si="65"/>
        <v xml:space="preserve"> </v>
      </c>
      <c r="AF226" s="394"/>
      <c r="AG226" s="401" t="str">
        <f t="shared" si="66"/>
        <v xml:space="preserve"> </v>
      </c>
      <c r="AI226" s="397" t="str">
        <f t="shared" si="67"/>
        <v xml:space="preserve"> </v>
      </c>
      <c r="AL226" s="394"/>
      <c r="AM226" s="396" t="str">
        <f t="shared" si="68"/>
        <v xml:space="preserve"> </v>
      </c>
      <c r="AO226" s="397" t="str">
        <f t="shared" si="69"/>
        <v xml:space="preserve"> </v>
      </c>
      <c r="AR226" s="394"/>
      <c r="AS226" s="396" t="str">
        <f t="shared" si="59"/>
        <v xml:space="preserve"> </v>
      </c>
      <c r="AU226" s="397" t="str">
        <f t="shared" si="60"/>
        <v xml:space="preserve"> </v>
      </c>
      <c r="AX226" s="394"/>
      <c r="AY226" s="396" t="str">
        <f t="shared" si="61"/>
        <v xml:space="preserve"> </v>
      </c>
      <c r="BA226" s="397" t="str">
        <f t="shared" si="62"/>
        <v xml:space="preserve"> </v>
      </c>
      <c r="BE226" s="392"/>
      <c r="BF226" s="392"/>
      <c r="BG226" s="392"/>
    </row>
    <row r="227" spans="1:59" s="63" customFormat="1" ht="46.9" customHeight="1" x14ac:dyDescent="0.2">
      <c r="A227" s="392"/>
      <c r="B227" s="393"/>
      <c r="C227" s="392"/>
      <c r="D227" s="392"/>
      <c r="E227" s="392"/>
      <c r="F227" s="392"/>
      <c r="G227" s="392"/>
      <c r="H227" s="392"/>
      <c r="I227" s="392"/>
      <c r="J227" s="392"/>
      <c r="K227" s="392"/>
      <c r="O227" s="394"/>
      <c r="Q227" s="394"/>
      <c r="S227" s="394"/>
      <c r="U227" s="394"/>
      <c r="V227" s="392"/>
      <c r="W227" s="394"/>
      <c r="X227" s="392"/>
      <c r="Y227" s="395">
        <f t="shared" si="63"/>
        <v>0</v>
      </c>
      <c r="Z227" s="394"/>
      <c r="AA227" s="396" t="str">
        <f t="shared" si="64"/>
        <v xml:space="preserve"> </v>
      </c>
      <c r="AC227" s="397" t="str">
        <f t="shared" si="65"/>
        <v xml:space="preserve"> </v>
      </c>
      <c r="AF227" s="394"/>
      <c r="AG227" s="401" t="str">
        <f t="shared" si="66"/>
        <v xml:space="preserve"> </v>
      </c>
      <c r="AI227" s="397" t="str">
        <f t="shared" si="67"/>
        <v xml:space="preserve"> </v>
      </c>
      <c r="AL227" s="394"/>
      <c r="AM227" s="396" t="str">
        <f t="shared" si="68"/>
        <v xml:space="preserve"> </v>
      </c>
      <c r="AO227" s="397" t="str">
        <f t="shared" si="69"/>
        <v xml:space="preserve"> </v>
      </c>
      <c r="AR227" s="394"/>
      <c r="AS227" s="396" t="str">
        <f t="shared" si="59"/>
        <v xml:space="preserve"> </v>
      </c>
      <c r="AU227" s="397" t="str">
        <f t="shared" si="60"/>
        <v xml:space="preserve"> </v>
      </c>
      <c r="AX227" s="394"/>
      <c r="AY227" s="396" t="str">
        <f t="shared" si="61"/>
        <v xml:space="preserve"> </v>
      </c>
      <c r="BA227" s="397" t="str">
        <f t="shared" si="62"/>
        <v xml:space="preserve"> </v>
      </c>
      <c r="BE227" s="392"/>
      <c r="BF227" s="392"/>
      <c r="BG227" s="392"/>
    </row>
    <row r="228" spans="1:59" s="63" customFormat="1" ht="46.9" customHeight="1" x14ac:dyDescent="0.2">
      <c r="A228" s="392"/>
      <c r="B228" s="393"/>
      <c r="C228" s="392"/>
      <c r="D228" s="392"/>
      <c r="E228" s="392"/>
      <c r="F228" s="392"/>
      <c r="G228" s="392"/>
      <c r="H228" s="392"/>
      <c r="I228" s="392"/>
      <c r="J228" s="392"/>
      <c r="K228" s="392"/>
      <c r="O228" s="394"/>
      <c r="Q228" s="394"/>
      <c r="S228" s="394"/>
      <c r="U228" s="394"/>
      <c r="V228" s="392"/>
      <c r="W228" s="394"/>
      <c r="X228" s="392"/>
      <c r="Y228" s="395">
        <f t="shared" si="63"/>
        <v>0</v>
      </c>
      <c r="Z228" s="394"/>
      <c r="AA228" s="396" t="str">
        <f t="shared" si="64"/>
        <v xml:space="preserve"> </v>
      </c>
      <c r="AC228" s="397" t="str">
        <f t="shared" si="65"/>
        <v xml:space="preserve"> </v>
      </c>
      <c r="AF228" s="394"/>
      <c r="AG228" s="401" t="str">
        <f t="shared" si="66"/>
        <v xml:space="preserve"> </v>
      </c>
      <c r="AI228" s="397" t="str">
        <f t="shared" si="67"/>
        <v xml:space="preserve"> </v>
      </c>
      <c r="AL228" s="394"/>
      <c r="AM228" s="396" t="str">
        <f t="shared" si="68"/>
        <v xml:space="preserve"> </v>
      </c>
      <c r="AO228" s="397" t="str">
        <f t="shared" si="69"/>
        <v xml:space="preserve"> </v>
      </c>
      <c r="AR228" s="394"/>
      <c r="AS228" s="396" t="str">
        <f t="shared" si="59"/>
        <v xml:space="preserve"> </v>
      </c>
      <c r="AU228" s="397" t="str">
        <f t="shared" si="60"/>
        <v xml:space="preserve"> </v>
      </c>
      <c r="AX228" s="394"/>
      <c r="AY228" s="396" t="str">
        <f t="shared" si="61"/>
        <v xml:space="preserve"> </v>
      </c>
      <c r="BA228" s="397" t="str">
        <f t="shared" si="62"/>
        <v xml:space="preserve"> </v>
      </c>
      <c r="BE228" s="392"/>
      <c r="BF228" s="392"/>
      <c r="BG228" s="392"/>
    </row>
    <row r="229" spans="1:59" s="63" customFormat="1" ht="46.9" customHeight="1" x14ac:dyDescent="0.2">
      <c r="A229" s="392"/>
      <c r="B229" s="393"/>
      <c r="C229" s="392"/>
      <c r="D229" s="392"/>
      <c r="E229" s="392"/>
      <c r="F229" s="392"/>
      <c r="G229" s="392"/>
      <c r="H229" s="392"/>
      <c r="I229" s="392"/>
      <c r="J229" s="392"/>
      <c r="K229" s="392"/>
      <c r="O229" s="394"/>
      <c r="Q229" s="394"/>
      <c r="S229" s="394"/>
      <c r="U229" s="394"/>
      <c r="V229" s="392"/>
      <c r="W229" s="394"/>
      <c r="X229" s="392"/>
      <c r="Y229" s="395">
        <f t="shared" si="63"/>
        <v>0</v>
      </c>
      <c r="Z229" s="394"/>
      <c r="AA229" s="396" t="str">
        <f t="shared" si="64"/>
        <v xml:space="preserve"> </v>
      </c>
      <c r="AC229" s="397" t="str">
        <f t="shared" si="65"/>
        <v xml:space="preserve"> </v>
      </c>
      <c r="AF229" s="394"/>
      <c r="AG229" s="401" t="str">
        <f t="shared" si="66"/>
        <v xml:space="preserve"> </v>
      </c>
      <c r="AI229" s="397" t="str">
        <f t="shared" si="67"/>
        <v xml:space="preserve"> </v>
      </c>
      <c r="AL229" s="394"/>
      <c r="AM229" s="396" t="str">
        <f t="shared" si="68"/>
        <v xml:space="preserve"> </v>
      </c>
      <c r="AO229" s="397" t="str">
        <f t="shared" si="69"/>
        <v xml:space="preserve"> </v>
      </c>
      <c r="AR229" s="394"/>
      <c r="AS229" s="396" t="str">
        <f t="shared" si="59"/>
        <v xml:space="preserve"> </v>
      </c>
      <c r="AU229" s="397" t="str">
        <f t="shared" si="60"/>
        <v xml:space="preserve"> </v>
      </c>
      <c r="AX229" s="394"/>
      <c r="AY229" s="396" t="str">
        <f t="shared" si="61"/>
        <v xml:space="preserve"> </v>
      </c>
      <c r="BA229" s="397" t="str">
        <f t="shared" si="62"/>
        <v xml:space="preserve"> </v>
      </c>
      <c r="BE229" s="392"/>
      <c r="BF229" s="392"/>
      <c r="BG229" s="392"/>
    </row>
    <row r="230" spans="1:59" s="63" customFormat="1" ht="46.9" customHeight="1" x14ac:dyDescent="0.2">
      <c r="A230" s="392"/>
      <c r="B230" s="393"/>
      <c r="C230" s="392"/>
      <c r="D230" s="392"/>
      <c r="E230" s="392"/>
      <c r="F230" s="392"/>
      <c r="G230" s="392"/>
      <c r="H230" s="392"/>
      <c r="I230" s="392"/>
      <c r="J230" s="392"/>
      <c r="K230" s="392"/>
      <c r="O230" s="394"/>
      <c r="Q230" s="394"/>
      <c r="S230" s="394"/>
      <c r="U230" s="394"/>
      <c r="V230" s="392"/>
      <c r="W230" s="394"/>
      <c r="X230" s="392"/>
      <c r="Y230" s="395">
        <f t="shared" si="63"/>
        <v>0</v>
      </c>
      <c r="Z230" s="394"/>
      <c r="AA230" s="396" t="str">
        <f t="shared" si="64"/>
        <v xml:space="preserve"> </v>
      </c>
      <c r="AC230" s="397" t="str">
        <f t="shared" si="65"/>
        <v xml:space="preserve"> </v>
      </c>
      <c r="AF230" s="394"/>
      <c r="AG230" s="401" t="str">
        <f t="shared" si="66"/>
        <v xml:space="preserve"> </v>
      </c>
      <c r="AI230" s="397" t="str">
        <f t="shared" si="67"/>
        <v xml:space="preserve"> </v>
      </c>
      <c r="AL230" s="394"/>
      <c r="AM230" s="396" t="str">
        <f t="shared" si="68"/>
        <v xml:space="preserve"> </v>
      </c>
      <c r="AO230" s="397" t="str">
        <f t="shared" si="69"/>
        <v xml:space="preserve"> </v>
      </c>
      <c r="AR230" s="394"/>
      <c r="AS230" s="396" t="str">
        <f t="shared" si="59"/>
        <v xml:space="preserve"> </v>
      </c>
      <c r="AU230" s="397" t="str">
        <f t="shared" si="60"/>
        <v xml:space="preserve"> </v>
      </c>
      <c r="AX230" s="394"/>
      <c r="AY230" s="396" t="str">
        <f t="shared" si="61"/>
        <v xml:space="preserve"> </v>
      </c>
      <c r="BA230" s="397" t="str">
        <f t="shared" si="62"/>
        <v xml:space="preserve"> </v>
      </c>
      <c r="BE230" s="392"/>
      <c r="BF230" s="392"/>
      <c r="BG230" s="392"/>
    </row>
    <row r="231" spans="1:59" s="63" customFormat="1" ht="46.9" customHeight="1" x14ac:dyDescent="0.2">
      <c r="A231" s="392"/>
      <c r="B231" s="393"/>
      <c r="C231" s="392"/>
      <c r="D231" s="392"/>
      <c r="E231" s="392"/>
      <c r="F231" s="392"/>
      <c r="G231" s="392"/>
      <c r="H231" s="392"/>
      <c r="I231" s="392"/>
      <c r="J231" s="392"/>
      <c r="K231" s="392"/>
      <c r="O231" s="394"/>
      <c r="Q231" s="394"/>
      <c r="S231" s="394"/>
      <c r="U231" s="394"/>
      <c r="V231" s="392"/>
      <c r="W231" s="394"/>
      <c r="X231" s="392"/>
      <c r="Y231" s="395">
        <f t="shared" si="63"/>
        <v>0</v>
      </c>
      <c r="Z231" s="394"/>
      <c r="AA231" s="396" t="str">
        <f t="shared" si="64"/>
        <v xml:space="preserve"> </v>
      </c>
      <c r="AC231" s="397" t="str">
        <f t="shared" si="65"/>
        <v xml:space="preserve"> </v>
      </c>
      <c r="AF231" s="394"/>
      <c r="AG231" s="401" t="str">
        <f t="shared" si="66"/>
        <v xml:space="preserve"> </v>
      </c>
      <c r="AI231" s="397" t="str">
        <f t="shared" si="67"/>
        <v xml:space="preserve"> </v>
      </c>
      <c r="AL231" s="394"/>
      <c r="AM231" s="396" t="str">
        <f t="shared" si="68"/>
        <v xml:space="preserve"> </v>
      </c>
      <c r="AO231" s="397" t="str">
        <f t="shared" si="69"/>
        <v xml:space="preserve"> </v>
      </c>
      <c r="AR231" s="394"/>
      <c r="AS231" s="396" t="str">
        <f t="shared" ref="AS231:AS294" si="70">IF(Q231=0," ",AR231/Q231)</f>
        <v xml:space="preserve"> </v>
      </c>
      <c r="AU231" s="397" t="str">
        <f t="shared" ref="AU231:AU294" si="71">IF(P231=0," ",AT231/P231)</f>
        <v xml:space="preserve"> </v>
      </c>
      <c r="AX231" s="394"/>
      <c r="AY231" s="396" t="str">
        <f t="shared" ref="AY231:AY294" si="72">IF(Q231=0," ",AX231/Q231)</f>
        <v xml:space="preserve"> </v>
      </c>
      <c r="BA231" s="397" t="str">
        <f t="shared" ref="BA231:BA294" si="73">IF(P231=0," ",AZ231/P231)</f>
        <v xml:space="preserve"> </v>
      </c>
      <c r="BE231" s="392"/>
      <c r="BF231" s="392"/>
      <c r="BG231" s="392"/>
    </row>
    <row r="232" spans="1:59" s="63" customFormat="1" ht="46.9" customHeight="1" x14ac:dyDescent="0.2">
      <c r="A232" s="392"/>
      <c r="B232" s="393"/>
      <c r="C232" s="392"/>
      <c r="D232" s="392"/>
      <c r="E232" s="392"/>
      <c r="F232" s="392"/>
      <c r="G232" s="392"/>
      <c r="H232" s="392"/>
      <c r="I232" s="392"/>
      <c r="J232" s="392"/>
      <c r="K232" s="392"/>
      <c r="O232" s="394"/>
      <c r="Q232" s="394"/>
      <c r="S232" s="394"/>
      <c r="U232" s="394"/>
      <c r="V232" s="392"/>
      <c r="W232" s="394"/>
      <c r="X232" s="392"/>
      <c r="Y232" s="395">
        <f t="shared" si="63"/>
        <v>0</v>
      </c>
      <c r="Z232" s="394"/>
      <c r="AA232" s="396" t="str">
        <f t="shared" si="64"/>
        <v xml:space="preserve"> </v>
      </c>
      <c r="AC232" s="397" t="str">
        <f t="shared" si="65"/>
        <v xml:space="preserve"> </v>
      </c>
      <c r="AF232" s="394"/>
      <c r="AG232" s="401" t="str">
        <f t="shared" si="66"/>
        <v xml:space="preserve"> </v>
      </c>
      <c r="AI232" s="397" t="str">
        <f t="shared" si="67"/>
        <v xml:space="preserve"> </v>
      </c>
      <c r="AL232" s="394"/>
      <c r="AM232" s="396" t="str">
        <f t="shared" si="68"/>
        <v xml:space="preserve"> </v>
      </c>
      <c r="AO232" s="397" t="str">
        <f t="shared" si="69"/>
        <v xml:space="preserve"> </v>
      </c>
      <c r="AR232" s="394"/>
      <c r="AS232" s="396" t="str">
        <f t="shared" si="70"/>
        <v xml:space="preserve"> </v>
      </c>
      <c r="AU232" s="397" t="str">
        <f t="shared" si="71"/>
        <v xml:space="preserve"> </v>
      </c>
      <c r="AX232" s="394"/>
      <c r="AY232" s="396" t="str">
        <f t="shared" si="72"/>
        <v xml:space="preserve"> </v>
      </c>
      <c r="BA232" s="397" t="str">
        <f t="shared" si="73"/>
        <v xml:space="preserve"> </v>
      </c>
      <c r="BE232" s="392"/>
      <c r="BF232" s="392"/>
      <c r="BG232" s="392"/>
    </row>
    <row r="233" spans="1:59" s="63" customFormat="1" ht="46.9" customHeight="1" x14ac:dyDescent="0.2">
      <c r="A233" s="392"/>
      <c r="B233" s="393"/>
      <c r="C233" s="392"/>
      <c r="D233" s="392"/>
      <c r="E233" s="392"/>
      <c r="F233" s="392"/>
      <c r="G233" s="392"/>
      <c r="H233" s="392"/>
      <c r="I233" s="392"/>
      <c r="J233" s="392"/>
      <c r="K233" s="392"/>
      <c r="O233" s="394"/>
      <c r="Q233" s="394"/>
      <c r="S233" s="394"/>
      <c r="U233" s="394"/>
      <c r="V233" s="392"/>
      <c r="W233" s="394"/>
      <c r="X233" s="392"/>
      <c r="Y233" s="395">
        <f t="shared" si="63"/>
        <v>0</v>
      </c>
      <c r="Z233" s="394"/>
      <c r="AA233" s="396" t="str">
        <f t="shared" si="64"/>
        <v xml:space="preserve"> </v>
      </c>
      <c r="AC233" s="397" t="str">
        <f t="shared" si="65"/>
        <v xml:space="preserve"> </v>
      </c>
      <c r="AF233" s="394"/>
      <c r="AG233" s="401" t="str">
        <f t="shared" si="66"/>
        <v xml:space="preserve"> </v>
      </c>
      <c r="AI233" s="397" t="str">
        <f t="shared" si="67"/>
        <v xml:space="preserve"> </v>
      </c>
      <c r="AL233" s="394"/>
      <c r="AM233" s="396" t="str">
        <f t="shared" si="68"/>
        <v xml:space="preserve"> </v>
      </c>
      <c r="AO233" s="397" t="str">
        <f t="shared" si="69"/>
        <v xml:space="preserve"> </v>
      </c>
      <c r="AR233" s="394"/>
      <c r="AS233" s="396" t="str">
        <f t="shared" si="70"/>
        <v xml:space="preserve"> </v>
      </c>
      <c r="AU233" s="397" t="str">
        <f t="shared" si="71"/>
        <v xml:space="preserve"> </v>
      </c>
      <c r="AX233" s="394"/>
      <c r="AY233" s="396" t="str">
        <f t="shared" si="72"/>
        <v xml:space="preserve"> </v>
      </c>
      <c r="BA233" s="397" t="str">
        <f t="shared" si="73"/>
        <v xml:space="preserve"> </v>
      </c>
      <c r="BE233" s="392"/>
      <c r="BF233" s="392"/>
      <c r="BG233" s="392"/>
    </row>
    <row r="234" spans="1:59" s="63" customFormat="1" ht="46.9" customHeight="1" x14ac:dyDescent="0.2">
      <c r="A234" s="392"/>
      <c r="B234" s="393"/>
      <c r="C234" s="392"/>
      <c r="D234" s="392"/>
      <c r="E234" s="392"/>
      <c r="F234" s="392"/>
      <c r="G234" s="392"/>
      <c r="H234" s="392"/>
      <c r="I234" s="392"/>
      <c r="J234" s="392"/>
      <c r="K234" s="392"/>
      <c r="O234" s="394"/>
      <c r="Q234" s="394"/>
      <c r="S234" s="394"/>
      <c r="U234" s="394"/>
      <c r="V234" s="392"/>
      <c r="W234" s="394"/>
      <c r="X234" s="392"/>
      <c r="Y234" s="395">
        <f t="shared" si="63"/>
        <v>0</v>
      </c>
      <c r="Z234" s="394"/>
      <c r="AA234" s="396" t="str">
        <f t="shared" si="64"/>
        <v xml:space="preserve"> </v>
      </c>
      <c r="AC234" s="397" t="str">
        <f t="shared" si="65"/>
        <v xml:space="preserve"> </v>
      </c>
      <c r="AF234" s="394"/>
      <c r="AG234" s="401" t="str">
        <f t="shared" si="66"/>
        <v xml:space="preserve"> </v>
      </c>
      <c r="AI234" s="397" t="str">
        <f t="shared" si="67"/>
        <v xml:space="preserve"> </v>
      </c>
      <c r="AL234" s="394"/>
      <c r="AM234" s="396" t="str">
        <f t="shared" si="68"/>
        <v xml:space="preserve"> </v>
      </c>
      <c r="AO234" s="397" t="str">
        <f t="shared" si="69"/>
        <v xml:space="preserve"> </v>
      </c>
      <c r="AR234" s="394"/>
      <c r="AS234" s="396" t="str">
        <f t="shared" si="70"/>
        <v xml:space="preserve"> </v>
      </c>
      <c r="AU234" s="397" t="str">
        <f t="shared" si="71"/>
        <v xml:space="preserve"> </v>
      </c>
      <c r="AX234" s="394"/>
      <c r="AY234" s="396" t="str">
        <f t="shared" si="72"/>
        <v xml:space="preserve"> </v>
      </c>
      <c r="BA234" s="397" t="str">
        <f t="shared" si="73"/>
        <v xml:space="preserve"> </v>
      </c>
      <c r="BE234" s="392"/>
      <c r="BF234" s="392"/>
      <c r="BG234" s="392"/>
    </row>
    <row r="235" spans="1:59" s="63" customFormat="1" ht="46.9" customHeight="1" x14ac:dyDescent="0.2">
      <c r="A235" s="392"/>
      <c r="B235" s="393"/>
      <c r="C235" s="392"/>
      <c r="D235" s="392"/>
      <c r="E235" s="392"/>
      <c r="F235" s="392"/>
      <c r="G235" s="392"/>
      <c r="H235" s="392"/>
      <c r="I235" s="392"/>
      <c r="J235" s="392"/>
      <c r="K235" s="392"/>
      <c r="O235" s="394"/>
      <c r="Q235" s="394"/>
      <c r="S235" s="394"/>
      <c r="U235" s="394"/>
      <c r="V235" s="392"/>
      <c r="W235" s="394"/>
      <c r="X235" s="392"/>
      <c r="Y235" s="395">
        <f t="shared" si="63"/>
        <v>0</v>
      </c>
      <c r="Z235" s="394"/>
      <c r="AA235" s="396" t="str">
        <f t="shared" si="64"/>
        <v xml:space="preserve"> </v>
      </c>
      <c r="AC235" s="397" t="str">
        <f t="shared" si="65"/>
        <v xml:space="preserve"> </v>
      </c>
      <c r="AF235" s="394"/>
      <c r="AG235" s="401" t="str">
        <f t="shared" si="66"/>
        <v xml:space="preserve"> </v>
      </c>
      <c r="AI235" s="397" t="str">
        <f t="shared" si="67"/>
        <v xml:space="preserve"> </v>
      </c>
      <c r="AL235" s="394"/>
      <c r="AM235" s="396" t="str">
        <f t="shared" si="68"/>
        <v xml:space="preserve"> </v>
      </c>
      <c r="AO235" s="397" t="str">
        <f t="shared" si="69"/>
        <v xml:space="preserve"> </v>
      </c>
      <c r="AR235" s="394"/>
      <c r="AS235" s="396" t="str">
        <f t="shared" si="70"/>
        <v xml:space="preserve"> </v>
      </c>
      <c r="AU235" s="397" t="str">
        <f t="shared" si="71"/>
        <v xml:space="preserve"> </v>
      </c>
      <c r="AX235" s="394"/>
      <c r="AY235" s="396" t="str">
        <f t="shared" si="72"/>
        <v xml:space="preserve"> </v>
      </c>
      <c r="BA235" s="397" t="str">
        <f t="shared" si="73"/>
        <v xml:space="preserve"> </v>
      </c>
      <c r="BE235" s="392"/>
      <c r="BF235" s="392"/>
      <c r="BG235" s="392"/>
    </row>
    <row r="236" spans="1:59" s="63" customFormat="1" ht="46.9" customHeight="1" x14ac:dyDescent="0.2">
      <c r="A236" s="392"/>
      <c r="B236" s="393"/>
      <c r="C236" s="392"/>
      <c r="D236" s="392"/>
      <c r="E236" s="392"/>
      <c r="F236" s="392"/>
      <c r="G236" s="392"/>
      <c r="H236" s="392"/>
      <c r="I236" s="392"/>
      <c r="J236" s="392"/>
      <c r="K236" s="392"/>
      <c r="O236" s="394"/>
      <c r="Q236" s="394"/>
      <c r="S236" s="394"/>
      <c r="U236" s="394"/>
      <c r="V236" s="392"/>
      <c r="W236" s="394"/>
      <c r="X236" s="392"/>
      <c r="Y236" s="395">
        <f t="shared" si="63"/>
        <v>0</v>
      </c>
      <c r="Z236" s="394"/>
      <c r="AA236" s="396" t="str">
        <f t="shared" si="64"/>
        <v xml:space="preserve"> </v>
      </c>
      <c r="AC236" s="397" t="str">
        <f t="shared" si="65"/>
        <v xml:space="preserve"> </v>
      </c>
      <c r="AF236" s="394"/>
      <c r="AG236" s="401" t="str">
        <f t="shared" si="66"/>
        <v xml:space="preserve"> </v>
      </c>
      <c r="AI236" s="397" t="str">
        <f t="shared" si="67"/>
        <v xml:space="preserve"> </v>
      </c>
      <c r="AL236" s="394"/>
      <c r="AM236" s="396" t="str">
        <f t="shared" si="68"/>
        <v xml:space="preserve"> </v>
      </c>
      <c r="AO236" s="397" t="str">
        <f t="shared" si="69"/>
        <v xml:space="preserve"> </v>
      </c>
      <c r="AR236" s="394"/>
      <c r="AS236" s="396" t="str">
        <f t="shared" si="70"/>
        <v xml:space="preserve"> </v>
      </c>
      <c r="AU236" s="397" t="str">
        <f t="shared" si="71"/>
        <v xml:space="preserve"> </v>
      </c>
      <c r="AX236" s="394"/>
      <c r="AY236" s="396" t="str">
        <f t="shared" si="72"/>
        <v xml:space="preserve"> </v>
      </c>
      <c r="BA236" s="397" t="str">
        <f t="shared" si="73"/>
        <v xml:space="preserve"> </v>
      </c>
      <c r="BE236" s="392"/>
      <c r="BF236" s="392"/>
      <c r="BG236" s="392"/>
    </row>
    <row r="237" spans="1:59" s="63" customFormat="1" ht="46.9" customHeight="1" x14ac:dyDescent="0.2">
      <c r="A237" s="392"/>
      <c r="B237" s="393"/>
      <c r="C237" s="392"/>
      <c r="D237" s="392"/>
      <c r="E237" s="392"/>
      <c r="F237" s="392"/>
      <c r="G237" s="392"/>
      <c r="H237" s="392"/>
      <c r="I237" s="392"/>
      <c r="J237" s="392"/>
      <c r="K237" s="392"/>
      <c r="O237" s="394"/>
      <c r="Q237" s="394"/>
      <c r="S237" s="394"/>
      <c r="U237" s="394"/>
      <c r="V237" s="392"/>
      <c r="W237" s="394"/>
      <c r="X237" s="392"/>
      <c r="Y237" s="395">
        <f t="shared" si="63"/>
        <v>0</v>
      </c>
      <c r="Z237" s="394"/>
      <c r="AA237" s="396" t="str">
        <f t="shared" si="64"/>
        <v xml:space="preserve"> </v>
      </c>
      <c r="AC237" s="397" t="str">
        <f t="shared" si="65"/>
        <v xml:space="preserve"> </v>
      </c>
      <c r="AF237" s="394"/>
      <c r="AG237" s="401" t="str">
        <f t="shared" si="66"/>
        <v xml:space="preserve"> </v>
      </c>
      <c r="AI237" s="397" t="str">
        <f t="shared" si="67"/>
        <v xml:space="preserve"> </v>
      </c>
      <c r="AL237" s="394"/>
      <c r="AM237" s="396" t="str">
        <f t="shared" si="68"/>
        <v xml:space="preserve"> </v>
      </c>
      <c r="AO237" s="397" t="str">
        <f t="shared" si="69"/>
        <v xml:space="preserve"> </v>
      </c>
      <c r="AR237" s="394"/>
      <c r="AS237" s="396" t="str">
        <f t="shared" si="70"/>
        <v xml:space="preserve"> </v>
      </c>
      <c r="AU237" s="397" t="str">
        <f t="shared" si="71"/>
        <v xml:space="preserve"> </v>
      </c>
      <c r="AX237" s="394"/>
      <c r="AY237" s="396" t="str">
        <f t="shared" si="72"/>
        <v xml:space="preserve"> </v>
      </c>
      <c r="BA237" s="397" t="str">
        <f t="shared" si="73"/>
        <v xml:space="preserve"> </v>
      </c>
      <c r="BE237" s="392"/>
      <c r="BF237" s="392"/>
      <c r="BG237" s="392"/>
    </row>
    <row r="238" spans="1:59" s="63" customFormat="1" ht="46.9" customHeight="1" x14ac:dyDescent="0.2">
      <c r="A238" s="392"/>
      <c r="B238" s="393"/>
      <c r="C238" s="392"/>
      <c r="D238" s="392"/>
      <c r="E238" s="392"/>
      <c r="F238" s="392"/>
      <c r="G238" s="392"/>
      <c r="H238" s="392"/>
      <c r="I238" s="392"/>
      <c r="J238" s="392"/>
      <c r="K238" s="392"/>
      <c r="O238" s="394"/>
      <c r="Q238" s="394"/>
      <c r="S238" s="394"/>
      <c r="U238" s="394"/>
      <c r="V238" s="392"/>
      <c r="W238" s="394"/>
      <c r="X238" s="392"/>
      <c r="Y238" s="395">
        <f t="shared" si="63"/>
        <v>0</v>
      </c>
      <c r="Z238" s="394"/>
      <c r="AA238" s="396" t="str">
        <f t="shared" si="64"/>
        <v xml:space="preserve"> </v>
      </c>
      <c r="AC238" s="397" t="str">
        <f t="shared" si="65"/>
        <v xml:space="preserve"> </v>
      </c>
      <c r="AF238" s="394"/>
      <c r="AG238" s="401" t="str">
        <f t="shared" si="66"/>
        <v xml:space="preserve"> </v>
      </c>
      <c r="AI238" s="397" t="str">
        <f t="shared" si="67"/>
        <v xml:space="preserve"> </v>
      </c>
      <c r="AL238" s="394"/>
      <c r="AM238" s="396" t="str">
        <f t="shared" si="68"/>
        <v xml:space="preserve"> </v>
      </c>
      <c r="AO238" s="397" t="str">
        <f t="shared" si="69"/>
        <v xml:space="preserve"> </v>
      </c>
      <c r="AR238" s="394"/>
      <c r="AS238" s="396" t="str">
        <f t="shared" si="70"/>
        <v xml:space="preserve"> </v>
      </c>
      <c r="AU238" s="397" t="str">
        <f t="shared" si="71"/>
        <v xml:space="preserve"> </v>
      </c>
      <c r="AX238" s="394"/>
      <c r="AY238" s="396" t="str">
        <f t="shared" si="72"/>
        <v xml:space="preserve"> </v>
      </c>
      <c r="BA238" s="397" t="str">
        <f t="shared" si="73"/>
        <v xml:space="preserve"> </v>
      </c>
      <c r="BE238" s="392"/>
      <c r="BF238" s="392"/>
      <c r="BG238" s="392"/>
    </row>
    <row r="239" spans="1:59" s="63" customFormat="1" ht="46.9" customHeight="1" x14ac:dyDescent="0.2">
      <c r="A239" s="392"/>
      <c r="B239" s="393"/>
      <c r="C239" s="392"/>
      <c r="D239" s="392"/>
      <c r="E239" s="392"/>
      <c r="F239" s="392"/>
      <c r="G239" s="392"/>
      <c r="H239" s="392"/>
      <c r="I239" s="392"/>
      <c r="J239" s="392"/>
      <c r="K239" s="392"/>
      <c r="O239" s="394"/>
      <c r="Q239" s="394"/>
      <c r="S239" s="394"/>
      <c r="U239" s="394"/>
      <c r="V239" s="392"/>
      <c r="W239" s="394"/>
      <c r="X239" s="392"/>
      <c r="Y239" s="395">
        <f t="shared" si="63"/>
        <v>0</v>
      </c>
      <c r="Z239" s="394"/>
      <c r="AA239" s="396" t="str">
        <f t="shared" si="64"/>
        <v xml:space="preserve"> </v>
      </c>
      <c r="AC239" s="397" t="str">
        <f t="shared" si="65"/>
        <v xml:space="preserve"> </v>
      </c>
      <c r="AF239" s="394"/>
      <c r="AG239" s="401" t="str">
        <f t="shared" si="66"/>
        <v xml:space="preserve"> </v>
      </c>
      <c r="AI239" s="397" t="str">
        <f t="shared" si="67"/>
        <v xml:space="preserve"> </v>
      </c>
      <c r="AL239" s="394"/>
      <c r="AM239" s="396" t="str">
        <f t="shared" si="68"/>
        <v xml:space="preserve"> </v>
      </c>
      <c r="AO239" s="397" t="str">
        <f t="shared" si="69"/>
        <v xml:space="preserve"> </v>
      </c>
      <c r="AR239" s="394"/>
      <c r="AS239" s="396" t="str">
        <f t="shared" si="70"/>
        <v xml:space="preserve"> </v>
      </c>
      <c r="AU239" s="397" t="str">
        <f t="shared" si="71"/>
        <v xml:space="preserve"> </v>
      </c>
      <c r="AX239" s="394"/>
      <c r="AY239" s="396" t="str">
        <f t="shared" si="72"/>
        <v xml:space="preserve"> </v>
      </c>
      <c r="BA239" s="397" t="str">
        <f t="shared" si="73"/>
        <v xml:space="preserve"> </v>
      </c>
      <c r="BE239" s="392"/>
      <c r="BF239" s="392"/>
      <c r="BG239" s="392"/>
    </row>
    <row r="240" spans="1:59" s="63" customFormat="1" ht="46.9" customHeight="1" x14ac:dyDescent="0.2">
      <c r="A240" s="392"/>
      <c r="B240" s="393"/>
      <c r="C240" s="392"/>
      <c r="D240" s="392"/>
      <c r="E240" s="392"/>
      <c r="F240" s="392"/>
      <c r="G240" s="392"/>
      <c r="H240" s="392"/>
      <c r="I240" s="392"/>
      <c r="J240" s="392"/>
      <c r="K240" s="392"/>
      <c r="O240" s="394"/>
      <c r="Q240" s="394"/>
      <c r="S240" s="394"/>
      <c r="U240" s="394"/>
      <c r="V240" s="392"/>
      <c r="W240" s="394"/>
      <c r="X240" s="392"/>
      <c r="Y240" s="395">
        <f t="shared" si="63"/>
        <v>0</v>
      </c>
      <c r="Z240" s="394"/>
      <c r="AA240" s="396" t="str">
        <f t="shared" si="64"/>
        <v xml:space="preserve"> </v>
      </c>
      <c r="AC240" s="397" t="str">
        <f t="shared" si="65"/>
        <v xml:space="preserve"> </v>
      </c>
      <c r="AF240" s="394"/>
      <c r="AG240" s="401" t="str">
        <f t="shared" si="66"/>
        <v xml:space="preserve"> </v>
      </c>
      <c r="AI240" s="397" t="str">
        <f t="shared" si="67"/>
        <v xml:space="preserve"> </v>
      </c>
      <c r="AL240" s="394"/>
      <c r="AM240" s="396" t="str">
        <f t="shared" si="68"/>
        <v xml:space="preserve"> </v>
      </c>
      <c r="AO240" s="397" t="str">
        <f t="shared" si="69"/>
        <v xml:space="preserve"> </v>
      </c>
      <c r="AR240" s="394"/>
      <c r="AS240" s="396" t="str">
        <f t="shared" si="70"/>
        <v xml:space="preserve"> </v>
      </c>
      <c r="AU240" s="397" t="str">
        <f t="shared" si="71"/>
        <v xml:space="preserve"> </v>
      </c>
      <c r="AX240" s="394"/>
      <c r="AY240" s="396" t="str">
        <f t="shared" si="72"/>
        <v xml:space="preserve"> </v>
      </c>
      <c r="BA240" s="397" t="str">
        <f t="shared" si="73"/>
        <v xml:space="preserve"> </v>
      </c>
      <c r="BE240" s="392"/>
      <c r="BF240" s="392"/>
      <c r="BG240" s="392"/>
    </row>
    <row r="241" spans="1:59" s="63" customFormat="1" ht="46.9" customHeight="1" x14ac:dyDescent="0.2">
      <c r="A241" s="392"/>
      <c r="B241" s="393"/>
      <c r="C241" s="392"/>
      <c r="D241" s="392"/>
      <c r="E241" s="392"/>
      <c r="F241" s="392"/>
      <c r="G241" s="392"/>
      <c r="H241" s="392"/>
      <c r="I241" s="392"/>
      <c r="J241" s="392"/>
      <c r="K241" s="392"/>
      <c r="O241" s="394"/>
      <c r="Q241" s="394"/>
      <c r="S241" s="394"/>
      <c r="U241" s="394"/>
      <c r="V241" s="392"/>
      <c r="W241" s="394"/>
      <c r="X241" s="392"/>
      <c r="Y241" s="395">
        <f t="shared" si="63"/>
        <v>0</v>
      </c>
      <c r="Z241" s="394"/>
      <c r="AA241" s="396" t="str">
        <f t="shared" si="64"/>
        <v xml:space="preserve"> </v>
      </c>
      <c r="AC241" s="397" t="str">
        <f t="shared" si="65"/>
        <v xml:space="preserve"> </v>
      </c>
      <c r="AF241" s="394"/>
      <c r="AG241" s="401" t="str">
        <f t="shared" si="66"/>
        <v xml:space="preserve"> </v>
      </c>
      <c r="AI241" s="397" t="str">
        <f t="shared" si="67"/>
        <v xml:space="preserve"> </v>
      </c>
      <c r="AL241" s="394"/>
      <c r="AM241" s="396" t="str">
        <f t="shared" si="68"/>
        <v xml:space="preserve"> </v>
      </c>
      <c r="AO241" s="397" t="str">
        <f t="shared" si="69"/>
        <v xml:space="preserve"> </v>
      </c>
      <c r="AR241" s="394"/>
      <c r="AS241" s="396" t="str">
        <f t="shared" si="70"/>
        <v xml:space="preserve"> </v>
      </c>
      <c r="AU241" s="397" t="str">
        <f t="shared" si="71"/>
        <v xml:space="preserve"> </v>
      </c>
      <c r="AX241" s="394"/>
      <c r="AY241" s="396" t="str">
        <f t="shared" si="72"/>
        <v xml:space="preserve"> </v>
      </c>
      <c r="BA241" s="397" t="str">
        <f t="shared" si="73"/>
        <v xml:space="preserve"> </v>
      </c>
      <c r="BE241" s="392"/>
      <c r="BF241" s="392"/>
      <c r="BG241" s="392"/>
    </row>
    <row r="242" spans="1:59" s="63" customFormat="1" ht="46.9" customHeight="1" x14ac:dyDescent="0.2">
      <c r="A242" s="392"/>
      <c r="B242" s="393"/>
      <c r="C242" s="392"/>
      <c r="D242" s="392"/>
      <c r="E242" s="392"/>
      <c r="F242" s="392"/>
      <c r="G242" s="392"/>
      <c r="H242" s="392"/>
      <c r="I242" s="392"/>
      <c r="J242" s="392"/>
      <c r="K242" s="392"/>
      <c r="O242" s="394"/>
      <c r="Q242" s="394"/>
      <c r="S242" s="394"/>
      <c r="U242" s="394"/>
      <c r="V242" s="392"/>
      <c r="W242" s="394"/>
      <c r="X242" s="392"/>
      <c r="Y242" s="395">
        <f t="shared" si="63"/>
        <v>0</v>
      </c>
      <c r="Z242" s="394"/>
      <c r="AA242" s="396" t="str">
        <f t="shared" si="64"/>
        <v xml:space="preserve"> </v>
      </c>
      <c r="AC242" s="397" t="str">
        <f t="shared" si="65"/>
        <v xml:space="preserve"> </v>
      </c>
      <c r="AF242" s="394"/>
      <c r="AG242" s="401" t="str">
        <f t="shared" si="66"/>
        <v xml:space="preserve"> </v>
      </c>
      <c r="AI242" s="397" t="str">
        <f t="shared" si="67"/>
        <v xml:space="preserve"> </v>
      </c>
      <c r="AL242" s="394"/>
      <c r="AM242" s="396" t="str">
        <f t="shared" si="68"/>
        <v xml:space="preserve"> </v>
      </c>
      <c r="AO242" s="397" t="str">
        <f t="shared" si="69"/>
        <v xml:space="preserve"> </v>
      </c>
      <c r="AR242" s="394"/>
      <c r="AS242" s="396" t="str">
        <f t="shared" si="70"/>
        <v xml:space="preserve"> </v>
      </c>
      <c r="AU242" s="397" t="str">
        <f t="shared" si="71"/>
        <v xml:space="preserve"> </v>
      </c>
      <c r="AX242" s="394"/>
      <c r="AY242" s="396" t="str">
        <f t="shared" si="72"/>
        <v xml:space="preserve"> </v>
      </c>
      <c r="BA242" s="397" t="str">
        <f t="shared" si="73"/>
        <v xml:space="preserve"> </v>
      </c>
      <c r="BE242" s="392"/>
      <c r="BF242" s="392"/>
      <c r="BG242" s="392"/>
    </row>
    <row r="243" spans="1:59" s="63" customFormat="1" ht="46.9" customHeight="1" x14ac:dyDescent="0.2">
      <c r="A243" s="392"/>
      <c r="B243" s="393"/>
      <c r="C243" s="392"/>
      <c r="D243" s="392"/>
      <c r="E243" s="392"/>
      <c r="F243" s="392"/>
      <c r="G243" s="392"/>
      <c r="H243" s="392"/>
      <c r="I243" s="392"/>
      <c r="J243" s="392"/>
      <c r="K243" s="392"/>
      <c r="O243" s="394"/>
      <c r="Q243" s="394"/>
      <c r="S243" s="394"/>
      <c r="U243" s="394"/>
      <c r="V243" s="392"/>
      <c r="W243" s="394"/>
      <c r="X243" s="392"/>
      <c r="Y243" s="395">
        <f t="shared" si="63"/>
        <v>0</v>
      </c>
      <c r="Z243" s="394"/>
      <c r="AA243" s="396" t="str">
        <f t="shared" si="64"/>
        <v xml:space="preserve"> </v>
      </c>
      <c r="AC243" s="397" t="str">
        <f t="shared" si="65"/>
        <v xml:space="preserve"> </v>
      </c>
      <c r="AF243" s="394"/>
      <c r="AG243" s="401" t="str">
        <f t="shared" si="66"/>
        <v xml:space="preserve"> </v>
      </c>
      <c r="AI243" s="397" t="str">
        <f t="shared" si="67"/>
        <v xml:space="preserve"> </v>
      </c>
      <c r="AL243" s="394"/>
      <c r="AM243" s="396" t="str">
        <f t="shared" si="68"/>
        <v xml:space="preserve"> </v>
      </c>
      <c r="AO243" s="397" t="str">
        <f t="shared" si="69"/>
        <v xml:space="preserve"> </v>
      </c>
      <c r="AR243" s="394"/>
      <c r="AS243" s="396" t="str">
        <f t="shared" si="70"/>
        <v xml:space="preserve"> </v>
      </c>
      <c r="AU243" s="397" t="str">
        <f t="shared" si="71"/>
        <v xml:space="preserve"> </v>
      </c>
      <c r="AX243" s="394"/>
      <c r="AY243" s="396" t="str">
        <f t="shared" si="72"/>
        <v xml:space="preserve"> </v>
      </c>
      <c r="BA243" s="397" t="str">
        <f t="shared" si="73"/>
        <v xml:space="preserve"> </v>
      </c>
      <c r="BE243" s="392"/>
      <c r="BF243" s="392"/>
      <c r="BG243" s="392"/>
    </row>
    <row r="244" spans="1:59" s="63" customFormat="1" ht="46.9" customHeight="1" x14ac:dyDescent="0.2">
      <c r="A244" s="392"/>
      <c r="B244" s="393"/>
      <c r="C244" s="392"/>
      <c r="D244" s="392"/>
      <c r="E244" s="392"/>
      <c r="F244" s="392"/>
      <c r="G244" s="392"/>
      <c r="H244" s="392"/>
      <c r="I244" s="392"/>
      <c r="J244" s="392"/>
      <c r="K244" s="392"/>
      <c r="O244" s="394"/>
      <c r="Q244" s="394"/>
      <c r="S244" s="394"/>
      <c r="U244" s="394"/>
      <c r="V244" s="392"/>
      <c r="W244" s="394"/>
      <c r="X244" s="392"/>
      <c r="Y244" s="395">
        <f t="shared" si="63"/>
        <v>0</v>
      </c>
      <c r="Z244" s="394"/>
      <c r="AA244" s="396" t="str">
        <f t="shared" si="64"/>
        <v xml:space="preserve"> </v>
      </c>
      <c r="AC244" s="397" t="str">
        <f t="shared" si="65"/>
        <v xml:space="preserve"> </v>
      </c>
      <c r="AF244" s="394"/>
      <c r="AG244" s="401" t="str">
        <f t="shared" si="66"/>
        <v xml:space="preserve"> </v>
      </c>
      <c r="AI244" s="397" t="str">
        <f t="shared" si="67"/>
        <v xml:space="preserve"> </v>
      </c>
      <c r="AL244" s="394"/>
      <c r="AM244" s="396" t="str">
        <f t="shared" si="68"/>
        <v xml:space="preserve"> </v>
      </c>
      <c r="AO244" s="397" t="str">
        <f t="shared" si="69"/>
        <v xml:space="preserve"> </v>
      </c>
      <c r="AR244" s="394"/>
      <c r="AS244" s="396" t="str">
        <f t="shared" si="70"/>
        <v xml:space="preserve"> </v>
      </c>
      <c r="AU244" s="397" t="str">
        <f t="shared" si="71"/>
        <v xml:space="preserve"> </v>
      </c>
      <c r="AX244" s="394"/>
      <c r="AY244" s="396" t="str">
        <f t="shared" si="72"/>
        <v xml:space="preserve"> </v>
      </c>
      <c r="BA244" s="397" t="str">
        <f t="shared" si="73"/>
        <v xml:space="preserve"> </v>
      </c>
      <c r="BE244" s="392"/>
      <c r="BF244" s="392"/>
      <c r="BG244" s="392"/>
    </row>
    <row r="245" spans="1:59" s="63" customFormat="1" ht="46.9" customHeight="1" x14ac:dyDescent="0.2">
      <c r="A245" s="392"/>
      <c r="B245" s="393"/>
      <c r="C245" s="392"/>
      <c r="D245" s="392"/>
      <c r="E245" s="392"/>
      <c r="F245" s="392"/>
      <c r="G245" s="392"/>
      <c r="H245" s="392"/>
      <c r="I245" s="392"/>
      <c r="J245" s="392"/>
      <c r="K245" s="392"/>
      <c r="O245" s="394"/>
      <c r="Q245" s="394"/>
      <c r="S245" s="394"/>
      <c r="U245" s="394"/>
      <c r="V245" s="392"/>
      <c r="W245" s="394"/>
      <c r="X245" s="392"/>
      <c r="Y245" s="395">
        <f t="shared" si="63"/>
        <v>0</v>
      </c>
      <c r="Z245" s="394"/>
      <c r="AA245" s="396" t="str">
        <f t="shared" si="64"/>
        <v xml:space="preserve"> </v>
      </c>
      <c r="AC245" s="397" t="str">
        <f t="shared" si="65"/>
        <v xml:space="preserve"> </v>
      </c>
      <c r="AF245" s="394"/>
      <c r="AG245" s="401" t="str">
        <f t="shared" si="66"/>
        <v xml:space="preserve"> </v>
      </c>
      <c r="AI245" s="397" t="str">
        <f t="shared" si="67"/>
        <v xml:space="preserve"> </v>
      </c>
      <c r="AL245" s="394"/>
      <c r="AM245" s="396" t="str">
        <f t="shared" si="68"/>
        <v xml:space="preserve"> </v>
      </c>
      <c r="AO245" s="397" t="str">
        <f t="shared" si="69"/>
        <v xml:space="preserve"> </v>
      </c>
      <c r="AR245" s="394"/>
      <c r="AS245" s="396" t="str">
        <f t="shared" si="70"/>
        <v xml:space="preserve"> </v>
      </c>
      <c r="AU245" s="397" t="str">
        <f t="shared" si="71"/>
        <v xml:space="preserve"> </v>
      </c>
      <c r="AX245" s="394"/>
      <c r="AY245" s="396" t="str">
        <f t="shared" si="72"/>
        <v xml:space="preserve"> </v>
      </c>
      <c r="BA245" s="397" t="str">
        <f t="shared" si="73"/>
        <v xml:space="preserve"> </v>
      </c>
      <c r="BE245" s="392"/>
      <c r="BF245" s="392"/>
      <c r="BG245" s="392"/>
    </row>
    <row r="246" spans="1:59" s="63" customFormat="1" ht="46.9" customHeight="1" x14ac:dyDescent="0.2">
      <c r="A246" s="392"/>
      <c r="B246" s="393"/>
      <c r="C246" s="392"/>
      <c r="D246" s="392"/>
      <c r="E246" s="392"/>
      <c r="F246" s="392"/>
      <c r="G246" s="392"/>
      <c r="H246" s="392"/>
      <c r="I246" s="392"/>
      <c r="J246" s="392"/>
      <c r="K246" s="392"/>
      <c r="O246" s="394"/>
      <c r="Q246" s="394"/>
      <c r="S246" s="394"/>
      <c r="U246" s="394"/>
      <c r="V246" s="392"/>
      <c r="W246" s="394"/>
      <c r="X246" s="392"/>
      <c r="Y246" s="395">
        <f t="shared" si="63"/>
        <v>0</v>
      </c>
      <c r="Z246" s="394"/>
      <c r="AA246" s="396" t="str">
        <f t="shared" si="64"/>
        <v xml:space="preserve"> </v>
      </c>
      <c r="AC246" s="397" t="str">
        <f t="shared" si="65"/>
        <v xml:space="preserve"> </v>
      </c>
      <c r="AF246" s="394"/>
      <c r="AG246" s="401" t="str">
        <f t="shared" si="66"/>
        <v xml:space="preserve"> </v>
      </c>
      <c r="AI246" s="397" t="str">
        <f t="shared" si="67"/>
        <v xml:space="preserve"> </v>
      </c>
      <c r="AL246" s="394"/>
      <c r="AM246" s="396" t="str">
        <f t="shared" si="68"/>
        <v xml:space="preserve"> </v>
      </c>
      <c r="AO246" s="397" t="str">
        <f t="shared" si="69"/>
        <v xml:space="preserve"> </v>
      </c>
      <c r="AR246" s="394"/>
      <c r="AS246" s="396" t="str">
        <f t="shared" si="70"/>
        <v xml:space="preserve"> </v>
      </c>
      <c r="AU246" s="397" t="str">
        <f t="shared" si="71"/>
        <v xml:space="preserve"> </v>
      </c>
      <c r="AX246" s="394"/>
      <c r="AY246" s="396" t="str">
        <f t="shared" si="72"/>
        <v xml:space="preserve"> </v>
      </c>
      <c r="BA246" s="397" t="str">
        <f t="shared" si="73"/>
        <v xml:space="preserve"> </v>
      </c>
      <c r="BE246" s="392"/>
      <c r="BF246" s="392"/>
      <c r="BG246" s="392"/>
    </row>
    <row r="247" spans="1:59" s="63" customFormat="1" ht="46.9" customHeight="1" x14ac:dyDescent="0.2">
      <c r="A247" s="392"/>
      <c r="B247" s="393"/>
      <c r="C247" s="392"/>
      <c r="D247" s="392"/>
      <c r="E247" s="392"/>
      <c r="F247" s="392"/>
      <c r="G247" s="392"/>
      <c r="H247" s="392"/>
      <c r="I247" s="392"/>
      <c r="J247" s="392"/>
      <c r="K247" s="392"/>
      <c r="O247" s="394"/>
      <c r="Q247" s="394"/>
      <c r="S247" s="394"/>
      <c r="U247" s="394"/>
      <c r="V247" s="392"/>
      <c r="W247" s="394"/>
      <c r="X247" s="392"/>
      <c r="Y247" s="395">
        <f t="shared" si="63"/>
        <v>0</v>
      </c>
      <c r="Z247" s="394"/>
      <c r="AA247" s="396" t="str">
        <f t="shared" si="64"/>
        <v xml:space="preserve"> </v>
      </c>
      <c r="AC247" s="397" t="str">
        <f t="shared" si="65"/>
        <v xml:space="preserve"> </v>
      </c>
      <c r="AF247" s="394"/>
      <c r="AG247" s="401" t="str">
        <f t="shared" si="66"/>
        <v xml:space="preserve"> </v>
      </c>
      <c r="AI247" s="397" t="str">
        <f t="shared" si="67"/>
        <v xml:space="preserve"> </v>
      </c>
      <c r="AL247" s="394"/>
      <c r="AM247" s="396" t="str">
        <f t="shared" si="68"/>
        <v xml:space="preserve"> </v>
      </c>
      <c r="AO247" s="397" t="str">
        <f t="shared" si="69"/>
        <v xml:space="preserve"> </v>
      </c>
      <c r="AR247" s="394"/>
      <c r="AS247" s="396" t="str">
        <f t="shared" si="70"/>
        <v xml:space="preserve"> </v>
      </c>
      <c r="AU247" s="397" t="str">
        <f t="shared" si="71"/>
        <v xml:space="preserve"> </v>
      </c>
      <c r="AX247" s="394"/>
      <c r="AY247" s="396" t="str">
        <f t="shared" si="72"/>
        <v xml:space="preserve"> </v>
      </c>
      <c r="BA247" s="397" t="str">
        <f t="shared" si="73"/>
        <v xml:space="preserve"> </v>
      </c>
      <c r="BE247" s="392"/>
      <c r="BF247" s="392"/>
      <c r="BG247" s="392"/>
    </row>
    <row r="248" spans="1:59" s="63" customFormat="1" ht="46.9" customHeight="1" x14ac:dyDescent="0.2">
      <c r="A248" s="392"/>
      <c r="B248" s="393"/>
      <c r="C248" s="392"/>
      <c r="D248" s="392"/>
      <c r="E248" s="392"/>
      <c r="F248" s="392"/>
      <c r="G248" s="392"/>
      <c r="H248" s="392"/>
      <c r="I248" s="392"/>
      <c r="J248" s="392"/>
      <c r="K248" s="392"/>
      <c r="O248" s="394"/>
      <c r="Q248" s="394"/>
      <c r="S248" s="394"/>
      <c r="U248" s="394"/>
      <c r="V248" s="392"/>
      <c r="W248" s="394"/>
      <c r="X248" s="392"/>
      <c r="Y248" s="395">
        <f t="shared" si="63"/>
        <v>0</v>
      </c>
      <c r="Z248" s="394"/>
      <c r="AA248" s="396" t="str">
        <f t="shared" si="64"/>
        <v xml:space="preserve"> </v>
      </c>
      <c r="AC248" s="397" t="str">
        <f t="shared" si="65"/>
        <v xml:space="preserve"> </v>
      </c>
      <c r="AF248" s="394"/>
      <c r="AG248" s="401" t="str">
        <f t="shared" si="66"/>
        <v xml:space="preserve"> </v>
      </c>
      <c r="AI248" s="397" t="str">
        <f t="shared" si="67"/>
        <v xml:space="preserve"> </v>
      </c>
      <c r="AL248" s="394"/>
      <c r="AM248" s="396" t="str">
        <f t="shared" si="68"/>
        <v xml:space="preserve"> </v>
      </c>
      <c r="AO248" s="397" t="str">
        <f t="shared" si="69"/>
        <v xml:space="preserve"> </v>
      </c>
      <c r="AR248" s="394"/>
      <c r="AS248" s="396" t="str">
        <f t="shared" si="70"/>
        <v xml:space="preserve"> </v>
      </c>
      <c r="AU248" s="397" t="str">
        <f t="shared" si="71"/>
        <v xml:space="preserve"> </v>
      </c>
      <c r="AX248" s="394"/>
      <c r="AY248" s="396" t="str">
        <f t="shared" si="72"/>
        <v xml:space="preserve"> </v>
      </c>
      <c r="BA248" s="397" t="str">
        <f t="shared" si="73"/>
        <v xml:space="preserve"> </v>
      </c>
      <c r="BE248" s="392"/>
      <c r="BF248" s="392"/>
      <c r="BG248" s="392"/>
    </row>
    <row r="249" spans="1:59" s="63" customFormat="1" ht="46.9" customHeight="1" x14ac:dyDescent="0.2">
      <c r="A249" s="392"/>
      <c r="B249" s="393"/>
      <c r="C249" s="392"/>
      <c r="D249" s="392"/>
      <c r="E249" s="392"/>
      <c r="F249" s="392"/>
      <c r="G249" s="392"/>
      <c r="H249" s="392"/>
      <c r="I249" s="392"/>
      <c r="J249" s="392"/>
      <c r="K249" s="392"/>
      <c r="O249" s="394"/>
      <c r="Q249" s="394"/>
      <c r="S249" s="394"/>
      <c r="U249" s="394"/>
      <c r="V249" s="392"/>
      <c r="W249" s="394"/>
      <c r="X249" s="392"/>
      <c r="Y249" s="395">
        <f t="shared" si="63"/>
        <v>0</v>
      </c>
      <c r="Z249" s="394"/>
      <c r="AA249" s="396" t="str">
        <f t="shared" si="64"/>
        <v xml:space="preserve"> </v>
      </c>
      <c r="AC249" s="397" t="str">
        <f t="shared" si="65"/>
        <v xml:space="preserve"> </v>
      </c>
      <c r="AF249" s="394"/>
      <c r="AG249" s="401" t="str">
        <f t="shared" si="66"/>
        <v xml:space="preserve"> </v>
      </c>
      <c r="AI249" s="397" t="str">
        <f t="shared" si="67"/>
        <v xml:space="preserve"> </v>
      </c>
      <c r="AL249" s="394"/>
      <c r="AM249" s="396" t="str">
        <f t="shared" si="68"/>
        <v xml:space="preserve"> </v>
      </c>
      <c r="AO249" s="397" t="str">
        <f t="shared" si="69"/>
        <v xml:space="preserve"> </v>
      </c>
      <c r="AR249" s="394"/>
      <c r="AS249" s="396" t="str">
        <f t="shared" si="70"/>
        <v xml:space="preserve"> </v>
      </c>
      <c r="AU249" s="397" t="str">
        <f t="shared" si="71"/>
        <v xml:space="preserve"> </v>
      </c>
      <c r="AX249" s="394"/>
      <c r="AY249" s="396" t="str">
        <f t="shared" si="72"/>
        <v xml:space="preserve"> </v>
      </c>
      <c r="BA249" s="397" t="str">
        <f t="shared" si="73"/>
        <v xml:space="preserve"> </v>
      </c>
      <c r="BE249" s="392"/>
      <c r="BF249" s="392"/>
      <c r="BG249" s="392"/>
    </row>
    <row r="250" spans="1:59" s="63" customFormat="1" ht="46.9" customHeight="1" x14ac:dyDescent="0.2">
      <c r="A250" s="392"/>
      <c r="B250" s="393"/>
      <c r="C250" s="392"/>
      <c r="D250" s="392"/>
      <c r="E250" s="392"/>
      <c r="F250" s="392"/>
      <c r="G250" s="392"/>
      <c r="H250" s="392"/>
      <c r="I250" s="392"/>
      <c r="J250" s="392"/>
      <c r="K250" s="392"/>
      <c r="O250" s="394"/>
      <c r="Q250" s="394"/>
      <c r="S250" s="394"/>
      <c r="U250" s="394"/>
      <c r="V250" s="392"/>
      <c r="W250" s="394"/>
      <c r="X250" s="392"/>
      <c r="Y250" s="395">
        <f t="shared" si="63"/>
        <v>0</v>
      </c>
      <c r="Z250" s="394"/>
      <c r="AA250" s="396" t="str">
        <f t="shared" si="64"/>
        <v xml:space="preserve"> </v>
      </c>
      <c r="AC250" s="397" t="str">
        <f t="shared" si="65"/>
        <v xml:space="preserve"> </v>
      </c>
      <c r="AF250" s="394"/>
      <c r="AG250" s="401" t="str">
        <f t="shared" si="66"/>
        <v xml:space="preserve"> </v>
      </c>
      <c r="AI250" s="397" t="str">
        <f t="shared" si="67"/>
        <v xml:space="preserve"> </v>
      </c>
      <c r="AL250" s="394"/>
      <c r="AM250" s="396" t="str">
        <f t="shared" si="68"/>
        <v xml:space="preserve"> </v>
      </c>
      <c r="AO250" s="397" t="str">
        <f t="shared" si="69"/>
        <v xml:space="preserve"> </v>
      </c>
      <c r="AR250" s="394"/>
      <c r="AS250" s="396" t="str">
        <f t="shared" si="70"/>
        <v xml:space="preserve"> </v>
      </c>
      <c r="AU250" s="397" t="str">
        <f t="shared" si="71"/>
        <v xml:space="preserve"> </v>
      </c>
      <c r="AX250" s="394"/>
      <c r="AY250" s="396" t="str">
        <f t="shared" si="72"/>
        <v xml:space="preserve"> </v>
      </c>
      <c r="BA250" s="397" t="str">
        <f t="shared" si="73"/>
        <v xml:space="preserve"> </v>
      </c>
      <c r="BE250" s="392"/>
      <c r="BF250" s="392"/>
      <c r="BG250" s="392"/>
    </row>
    <row r="251" spans="1:59" s="63" customFormat="1" ht="46.9" customHeight="1" x14ac:dyDescent="0.2">
      <c r="A251" s="392"/>
      <c r="B251" s="393"/>
      <c r="C251" s="392"/>
      <c r="D251" s="392"/>
      <c r="E251" s="392"/>
      <c r="F251" s="392"/>
      <c r="G251" s="392"/>
      <c r="H251" s="392"/>
      <c r="I251" s="392"/>
      <c r="J251" s="392"/>
      <c r="K251" s="392"/>
      <c r="O251" s="394"/>
      <c r="Q251" s="394"/>
      <c r="S251" s="394"/>
      <c r="U251" s="394"/>
      <c r="V251" s="392"/>
      <c r="W251" s="394"/>
      <c r="X251" s="392"/>
      <c r="Y251" s="395">
        <f t="shared" si="63"/>
        <v>0</v>
      </c>
      <c r="Z251" s="394"/>
      <c r="AA251" s="396" t="str">
        <f t="shared" si="64"/>
        <v xml:space="preserve"> </v>
      </c>
      <c r="AC251" s="397" t="str">
        <f t="shared" si="65"/>
        <v xml:space="preserve"> </v>
      </c>
      <c r="AF251" s="394"/>
      <c r="AG251" s="401" t="str">
        <f t="shared" si="66"/>
        <v xml:space="preserve"> </v>
      </c>
      <c r="AI251" s="397" t="str">
        <f t="shared" si="67"/>
        <v xml:space="preserve"> </v>
      </c>
      <c r="AL251" s="394"/>
      <c r="AM251" s="396" t="str">
        <f t="shared" si="68"/>
        <v xml:space="preserve"> </v>
      </c>
      <c r="AO251" s="397" t="str">
        <f t="shared" si="69"/>
        <v xml:space="preserve"> </v>
      </c>
      <c r="AR251" s="394"/>
      <c r="AS251" s="396" t="str">
        <f t="shared" si="70"/>
        <v xml:space="preserve"> </v>
      </c>
      <c r="AU251" s="397" t="str">
        <f t="shared" si="71"/>
        <v xml:space="preserve"> </v>
      </c>
      <c r="AX251" s="394"/>
      <c r="AY251" s="396" t="str">
        <f t="shared" si="72"/>
        <v xml:space="preserve"> </v>
      </c>
      <c r="BA251" s="397" t="str">
        <f t="shared" si="73"/>
        <v xml:space="preserve"> </v>
      </c>
      <c r="BE251" s="392"/>
      <c r="BF251" s="392"/>
      <c r="BG251" s="392"/>
    </row>
    <row r="252" spans="1:59" s="63" customFormat="1" ht="46.9" customHeight="1" x14ac:dyDescent="0.2">
      <c r="A252" s="392"/>
      <c r="B252" s="393"/>
      <c r="C252" s="392"/>
      <c r="D252" s="392"/>
      <c r="E252" s="392"/>
      <c r="F252" s="392"/>
      <c r="G252" s="392"/>
      <c r="H252" s="392"/>
      <c r="I252" s="392"/>
      <c r="J252" s="392"/>
      <c r="K252" s="392"/>
      <c r="O252" s="394"/>
      <c r="Q252" s="394"/>
      <c r="S252" s="394"/>
      <c r="U252" s="394"/>
      <c r="V252" s="392"/>
      <c r="W252" s="394"/>
      <c r="X252" s="392"/>
      <c r="Y252" s="395">
        <f t="shared" si="63"/>
        <v>0</v>
      </c>
      <c r="Z252" s="394"/>
      <c r="AA252" s="396" t="str">
        <f t="shared" si="64"/>
        <v xml:space="preserve"> </v>
      </c>
      <c r="AC252" s="397" t="str">
        <f t="shared" si="65"/>
        <v xml:space="preserve"> </v>
      </c>
      <c r="AF252" s="394"/>
      <c r="AG252" s="401" t="str">
        <f t="shared" si="66"/>
        <v xml:space="preserve"> </v>
      </c>
      <c r="AI252" s="397" t="str">
        <f t="shared" si="67"/>
        <v xml:space="preserve"> </v>
      </c>
      <c r="AL252" s="394"/>
      <c r="AM252" s="396" t="str">
        <f t="shared" si="68"/>
        <v xml:space="preserve"> </v>
      </c>
      <c r="AO252" s="397" t="str">
        <f t="shared" si="69"/>
        <v xml:space="preserve"> </v>
      </c>
      <c r="AR252" s="394"/>
      <c r="AS252" s="396" t="str">
        <f t="shared" si="70"/>
        <v xml:space="preserve"> </v>
      </c>
      <c r="AU252" s="397" t="str">
        <f t="shared" si="71"/>
        <v xml:space="preserve"> </v>
      </c>
      <c r="AX252" s="394"/>
      <c r="AY252" s="396" t="str">
        <f t="shared" si="72"/>
        <v xml:space="preserve"> </v>
      </c>
      <c r="BA252" s="397" t="str">
        <f t="shared" si="73"/>
        <v xml:space="preserve"> </v>
      </c>
      <c r="BE252" s="392"/>
      <c r="BF252" s="392"/>
      <c r="BG252" s="392"/>
    </row>
    <row r="253" spans="1:59" s="63" customFormat="1" ht="46.9" customHeight="1" x14ac:dyDescent="0.2">
      <c r="A253" s="392"/>
      <c r="B253" s="393"/>
      <c r="C253" s="392"/>
      <c r="D253" s="392"/>
      <c r="E253" s="392"/>
      <c r="F253" s="392"/>
      <c r="G253" s="392"/>
      <c r="H253" s="392"/>
      <c r="I253" s="392"/>
      <c r="J253" s="392"/>
      <c r="K253" s="392"/>
      <c r="O253" s="394"/>
      <c r="Q253" s="394"/>
      <c r="S253" s="394"/>
      <c r="U253" s="394"/>
      <c r="V253" s="392"/>
      <c r="W253" s="394"/>
      <c r="X253" s="392"/>
      <c r="Y253" s="395">
        <f t="shared" si="63"/>
        <v>0</v>
      </c>
      <c r="Z253" s="394"/>
      <c r="AA253" s="396" t="str">
        <f t="shared" si="64"/>
        <v xml:space="preserve"> </v>
      </c>
      <c r="AC253" s="397" t="str">
        <f t="shared" si="65"/>
        <v xml:space="preserve"> </v>
      </c>
      <c r="AF253" s="394"/>
      <c r="AG253" s="401" t="str">
        <f t="shared" si="66"/>
        <v xml:space="preserve"> </v>
      </c>
      <c r="AI253" s="397" t="str">
        <f t="shared" si="67"/>
        <v xml:space="preserve"> </v>
      </c>
      <c r="AL253" s="394"/>
      <c r="AM253" s="396" t="str">
        <f t="shared" si="68"/>
        <v xml:space="preserve"> </v>
      </c>
      <c r="AO253" s="397" t="str">
        <f t="shared" si="69"/>
        <v xml:space="preserve"> </v>
      </c>
      <c r="AR253" s="394"/>
      <c r="AS253" s="396" t="str">
        <f t="shared" si="70"/>
        <v xml:space="preserve"> </v>
      </c>
      <c r="AU253" s="397" t="str">
        <f t="shared" si="71"/>
        <v xml:space="preserve"> </v>
      </c>
      <c r="AX253" s="394"/>
      <c r="AY253" s="396" t="str">
        <f t="shared" si="72"/>
        <v xml:space="preserve"> </v>
      </c>
      <c r="BA253" s="397" t="str">
        <f t="shared" si="73"/>
        <v xml:space="preserve"> </v>
      </c>
      <c r="BE253" s="392"/>
      <c r="BF253" s="392"/>
      <c r="BG253" s="392"/>
    </row>
    <row r="254" spans="1:59" s="63" customFormat="1" ht="46.9" customHeight="1" x14ac:dyDescent="0.2">
      <c r="A254" s="392"/>
      <c r="B254" s="393"/>
      <c r="C254" s="392"/>
      <c r="D254" s="392"/>
      <c r="E254" s="392"/>
      <c r="F254" s="392"/>
      <c r="G254" s="392"/>
      <c r="H254" s="392"/>
      <c r="I254" s="392"/>
      <c r="J254" s="392"/>
      <c r="K254" s="392"/>
      <c r="O254" s="394"/>
      <c r="Q254" s="394"/>
      <c r="S254" s="394"/>
      <c r="U254" s="394"/>
      <c r="V254" s="392"/>
      <c r="W254" s="394"/>
      <c r="X254" s="392"/>
      <c r="Y254" s="395">
        <f t="shared" si="63"/>
        <v>0</v>
      </c>
      <c r="Z254" s="394"/>
      <c r="AA254" s="396" t="str">
        <f t="shared" si="64"/>
        <v xml:space="preserve"> </v>
      </c>
      <c r="AC254" s="397" t="str">
        <f t="shared" si="65"/>
        <v xml:space="preserve"> </v>
      </c>
      <c r="AF254" s="394"/>
      <c r="AG254" s="401" t="str">
        <f t="shared" si="66"/>
        <v xml:space="preserve"> </v>
      </c>
      <c r="AI254" s="397" t="str">
        <f t="shared" si="67"/>
        <v xml:space="preserve"> </v>
      </c>
      <c r="AL254" s="394"/>
      <c r="AM254" s="396" t="str">
        <f t="shared" si="68"/>
        <v xml:space="preserve"> </v>
      </c>
      <c r="AO254" s="397" t="str">
        <f t="shared" si="69"/>
        <v xml:space="preserve"> </v>
      </c>
      <c r="AR254" s="394"/>
      <c r="AS254" s="396" t="str">
        <f t="shared" si="70"/>
        <v xml:space="preserve"> </v>
      </c>
      <c r="AU254" s="397" t="str">
        <f t="shared" si="71"/>
        <v xml:space="preserve"> </v>
      </c>
      <c r="AX254" s="394"/>
      <c r="AY254" s="396" t="str">
        <f t="shared" si="72"/>
        <v xml:space="preserve"> </v>
      </c>
      <c r="BA254" s="397" t="str">
        <f t="shared" si="73"/>
        <v xml:space="preserve"> </v>
      </c>
      <c r="BE254" s="392"/>
      <c r="BF254" s="392"/>
      <c r="BG254" s="392"/>
    </row>
    <row r="255" spans="1:59" s="63" customFormat="1" ht="46.9" customHeight="1" x14ac:dyDescent="0.2">
      <c r="A255" s="392"/>
      <c r="B255" s="393"/>
      <c r="C255" s="392"/>
      <c r="D255" s="392"/>
      <c r="E255" s="392"/>
      <c r="F255" s="392"/>
      <c r="G255" s="392"/>
      <c r="H255" s="392"/>
      <c r="I255" s="392"/>
      <c r="J255" s="392"/>
      <c r="K255" s="392"/>
      <c r="O255" s="394"/>
      <c r="Q255" s="394"/>
      <c r="S255" s="394"/>
      <c r="U255" s="394"/>
      <c r="V255" s="392"/>
      <c r="W255" s="394"/>
      <c r="X255" s="392"/>
      <c r="Y255" s="395">
        <f t="shared" si="63"/>
        <v>0</v>
      </c>
      <c r="Z255" s="394"/>
      <c r="AA255" s="396" t="str">
        <f t="shared" si="64"/>
        <v xml:space="preserve"> </v>
      </c>
      <c r="AC255" s="397" t="str">
        <f t="shared" si="65"/>
        <v xml:space="preserve"> </v>
      </c>
      <c r="AF255" s="394"/>
      <c r="AG255" s="401" t="str">
        <f t="shared" si="66"/>
        <v xml:space="preserve"> </v>
      </c>
      <c r="AI255" s="397" t="str">
        <f t="shared" si="67"/>
        <v xml:space="preserve"> </v>
      </c>
      <c r="AL255" s="394"/>
      <c r="AM255" s="396" t="str">
        <f t="shared" si="68"/>
        <v xml:space="preserve"> </v>
      </c>
      <c r="AO255" s="397" t="str">
        <f t="shared" si="69"/>
        <v xml:space="preserve"> </v>
      </c>
      <c r="AR255" s="394"/>
      <c r="AS255" s="396" t="str">
        <f t="shared" si="70"/>
        <v xml:space="preserve"> </v>
      </c>
      <c r="AU255" s="397" t="str">
        <f t="shared" si="71"/>
        <v xml:space="preserve"> </v>
      </c>
      <c r="AX255" s="394"/>
      <c r="AY255" s="396" t="str">
        <f t="shared" si="72"/>
        <v xml:space="preserve"> </v>
      </c>
      <c r="BA255" s="397" t="str">
        <f t="shared" si="73"/>
        <v xml:space="preserve"> </v>
      </c>
      <c r="BE255" s="392"/>
      <c r="BF255" s="392"/>
      <c r="BG255" s="392"/>
    </row>
    <row r="256" spans="1:59" s="63" customFormat="1" ht="46.9" customHeight="1" x14ac:dyDescent="0.2">
      <c r="A256" s="392"/>
      <c r="B256" s="393"/>
      <c r="C256" s="392"/>
      <c r="D256" s="392"/>
      <c r="E256" s="392"/>
      <c r="F256" s="392"/>
      <c r="G256" s="392"/>
      <c r="H256" s="392"/>
      <c r="I256" s="392"/>
      <c r="J256" s="392"/>
      <c r="K256" s="392"/>
      <c r="O256" s="394"/>
      <c r="Q256" s="394"/>
      <c r="S256" s="394"/>
      <c r="U256" s="394"/>
      <c r="V256" s="392"/>
      <c r="W256" s="394"/>
      <c r="X256" s="392"/>
      <c r="Y256" s="395">
        <f t="shared" si="63"/>
        <v>0</v>
      </c>
      <c r="Z256" s="394"/>
      <c r="AA256" s="396" t="str">
        <f t="shared" si="64"/>
        <v xml:space="preserve"> </v>
      </c>
      <c r="AC256" s="397" t="str">
        <f t="shared" si="65"/>
        <v xml:space="preserve"> </v>
      </c>
      <c r="AF256" s="394"/>
      <c r="AG256" s="401" t="str">
        <f t="shared" si="66"/>
        <v xml:space="preserve"> </v>
      </c>
      <c r="AI256" s="397" t="str">
        <f t="shared" si="67"/>
        <v xml:space="preserve"> </v>
      </c>
      <c r="AL256" s="394"/>
      <c r="AM256" s="396" t="str">
        <f t="shared" si="68"/>
        <v xml:space="preserve"> </v>
      </c>
      <c r="AO256" s="397" t="str">
        <f t="shared" si="69"/>
        <v xml:space="preserve"> </v>
      </c>
      <c r="AR256" s="394"/>
      <c r="AS256" s="396" t="str">
        <f t="shared" si="70"/>
        <v xml:space="preserve"> </v>
      </c>
      <c r="AU256" s="397" t="str">
        <f t="shared" si="71"/>
        <v xml:space="preserve"> </v>
      </c>
      <c r="AX256" s="394"/>
      <c r="AY256" s="396" t="str">
        <f t="shared" si="72"/>
        <v xml:space="preserve"> </v>
      </c>
      <c r="BA256" s="397" t="str">
        <f t="shared" si="73"/>
        <v xml:space="preserve"> </v>
      </c>
      <c r="BE256" s="392"/>
      <c r="BF256" s="392"/>
      <c r="BG256" s="392"/>
    </row>
    <row r="257" spans="1:59" s="63" customFormat="1" ht="46.9" customHeight="1" x14ac:dyDescent="0.2">
      <c r="A257" s="392"/>
      <c r="B257" s="393"/>
      <c r="C257" s="392"/>
      <c r="D257" s="392"/>
      <c r="E257" s="392"/>
      <c r="F257" s="392"/>
      <c r="G257" s="392"/>
      <c r="H257" s="392"/>
      <c r="I257" s="392"/>
      <c r="J257" s="392"/>
      <c r="K257" s="392"/>
      <c r="O257" s="394"/>
      <c r="Q257" s="394"/>
      <c r="S257" s="394"/>
      <c r="U257" s="394"/>
      <c r="V257" s="392"/>
      <c r="W257" s="394"/>
      <c r="X257" s="392"/>
      <c r="Y257" s="395">
        <f t="shared" si="63"/>
        <v>0</v>
      </c>
      <c r="Z257" s="394"/>
      <c r="AA257" s="396" t="str">
        <f t="shared" si="64"/>
        <v xml:space="preserve"> </v>
      </c>
      <c r="AC257" s="397" t="str">
        <f t="shared" si="65"/>
        <v xml:space="preserve"> </v>
      </c>
      <c r="AF257" s="394"/>
      <c r="AG257" s="401" t="str">
        <f t="shared" si="66"/>
        <v xml:space="preserve"> </v>
      </c>
      <c r="AI257" s="397" t="str">
        <f t="shared" si="67"/>
        <v xml:space="preserve"> </v>
      </c>
      <c r="AL257" s="394"/>
      <c r="AM257" s="396" t="str">
        <f t="shared" si="68"/>
        <v xml:space="preserve"> </v>
      </c>
      <c r="AO257" s="397" t="str">
        <f t="shared" si="69"/>
        <v xml:space="preserve"> </v>
      </c>
      <c r="AR257" s="394"/>
      <c r="AS257" s="396" t="str">
        <f t="shared" si="70"/>
        <v xml:space="preserve"> </v>
      </c>
      <c r="AU257" s="397" t="str">
        <f t="shared" si="71"/>
        <v xml:space="preserve"> </v>
      </c>
      <c r="AX257" s="394"/>
      <c r="AY257" s="396" t="str">
        <f t="shared" si="72"/>
        <v xml:space="preserve"> </v>
      </c>
      <c r="BA257" s="397" t="str">
        <f t="shared" si="73"/>
        <v xml:space="preserve"> </v>
      </c>
      <c r="BE257" s="392"/>
      <c r="BF257" s="392"/>
      <c r="BG257" s="392"/>
    </row>
    <row r="258" spans="1:59" s="63" customFormat="1" ht="46.9" customHeight="1" x14ac:dyDescent="0.2">
      <c r="A258" s="392"/>
      <c r="B258" s="393"/>
      <c r="C258" s="392"/>
      <c r="D258" s="392"/>
      <c r="E258" s="392"/>
      <c r="F258" s="392"/>
      <c r="G258" s="392"/>
      <c r="H258" s="392"/>
      <c r="I258" s="392"/>
      <c r="J258" s="392"/>
      <c r="K258" s="392"/>
      <c r="O258" s="394"/>
      <c r="Q258" s="394"/>
      <c r="S258" s="394"/>
      <c r="U258" s="394"/>
      <c r="V258" s="392"/>
      <c r="W258" s="394"/>
      <c r="X258" s="392"/>
      <c r="Y258" s="395">
        <f t="shared" si="63"/>
        <v>0</v>
      </c>
      <c r="Z258" s="394"/>
      <c r="AA258" s="396" t="str">
        <f t="shared" si="64"/>
        <v xml:space="preserve"> </v>
      </c>
      <c r="AC258" s="397" t="str">
        <f t="shared" si="65"/>
        <v xml:space="preserve"> </v>
      </c>
      <c r="AF258" s="394"/>
      <c r="AG258" s="401" t="str">
        <f t="shared" si="66"/>
        <v xml:space="preserve"> </v>
      </c>
      <c r="AI258" s="397" t="str">
        <f t="shared" si="67"/>
        <v xml:space="preserve"> </v>
      </c>
      <c r="AL258" s="394"/>
      <c r="AM258" s="396" t="str">
        <f t="shared" si="68"/>
        <v xml:space="preserve"> </v>
      </c>
      <c r="AO258" s="397" t="str">
        <f t="shared" si="69"/>
        <v xml:space="preserve"> </v>
      </c>
      <c r="AR258" s="394"/>
      <c r="AS258" s="396" t="str">
        <f t="shared" si="70"/>
        <v xml:space="preserve"> </v>
      </c>
      <c r="AU258" s="397" t="str">
        <f t="shared" si="71"/>
        <v xml:space="preserve"> </v>
      </c>
      <c r="AX258" s="394"/>
      <c r="AY258" s="396" t="str">
        <f t="shared" si="72"/>
        <v xml:space="preserve"> </v>
      </c>
      <c r="BA258" s="397" t="str">
        <f t="shared" si="73"/>
        <v xml:space="preserve"> </v>
      </c>
      <c r="BE258" s="392"/>
      <c r="BF258" s="392"/>
      <c r="BG258" s="392"/>
    </row>
    <row r="259" spans="1:59" s="63" customFormat="1" ht="46.9" customHeight="1" x14ac:dyDescent="0.2">
      <c r="A259" s="392"/>
      <c r="B259" s="393"/>
      <c r="C259" s="392"/>
      <c r="D259" s="392"/>
      <c r="E259" s="392"/>
      <c r="F259" s="392"/>
      <c r="G259" s="392"/>
      <c r="H259" s="392"/>
      <c r="I259" s="392"/>
      <c r="J259" s="392"/>
      <c r="K259" s="392"/>
      <c r="O259" s="394"/>
      <c r="Q259" s="394"/>
      <c r="S259" s="394"/>
      <c r="U259" s="394"/>
      <c r="V259" s="392"/>
      <c r="W259" s="394"/>
      <c r="X259" s="392"/>
      <c r="Y259" s="395">
        <f t="shared" si="63"/>
        <v>0</v>
      </c>
      <c r="Z259" s="394"/>
      <c r="AA259" s="396" t="str">
        <f t="shared" si="64"/>
        <v xml:space="preserve"> </v>
      </c>
      <c r="AC259" s="397" t="str">
        <f t="shared" si="65"/>
        <v xml:space="preserve"> </v>
      </c>
      <c r="AF259" s="394"/>
      <c r="AG259" s="401" t="str">
        <f t="shared" si="66"/>
        <v xml:space="preserve"> </v>
      </c>
      <c r="AI259" s="397" t="str">
        <f t="shared" si="67"/>
        <v xml:space="preserve"> </v>
      </c>
      <c r="AL259" s="394"/>
      <c r="AM259" s="396" t="str">
        <f t="shared" si="68"/>
        <v xml:space="preserve"> </v>
      </c>
      <c r="AO259" s="397" t="str">
        <f t="shared" si="69"/>
        <v xml:space="preserve"> </v>
      </c>
      <c r="AR259" s="394"/>
      <c r="AS259" s="396" t="str">
        <f t="shared" si="70"/>
        <v xml:space="preserve"> </v>
      </c>
      <c r="AU259" s="397" t="str">
        <f t="shared" si="71"/>
        <v xml:space="preserve"> </v>
      </c>
      <c r="AX259" s="394"/>
      <c r="AY259" s="396" t="str">
        <f t="shared" si="72"/>
        <v xml:space="preserve"> </v>
      </c>
      <c r="BA259" s="397" t="str">
        <f t="shared" si="73"/>
        <v xml:space="preserve"> </v>
      </c>
      <c r="BE259" s="392"/>
      <c r="BF259" s="392"/>
      <c r="BG259" s="392"/>
    </row>
    <row r="260" spans="1:59" s="63" customFormat="1" ht="46.9" customHeight="1" x14ac:dyDescent="0.2">
      <c r="A260" s="392"/>
      <c r="B260" s="393"/>
      <c r="C260" s="392"/>
      <c r="D260" s="392"/>
      <c r="E260" s="392"/>
      <c r="F260" s="392"/>
      <c r="G260" s="392"/>
      <c r="H260" s="392"/>
      <c r="I260" s="392"/>
      <c r="J260" s="392"/>
      <c r="K260" s="392"/>
      <c r="O260" s="394"/>
      <c r="Q260" s="394"/>
      <c r="S260" s="394"/>
      <c r="U260" s="394"/>
      <c r="V260" s="392"/>
      <c r="W260" s="394"/>
      <c r="X260" s="392"/>
      <c r="Y260" s="395">
        <f t="shared" si="63"/>
        <v>0</v>
      </c>
      <c r="Z260" s="394"/>
      <c r="AA260" s="396" t="str">
        <f t="shared" si="64"/>
        <v xml:space="preserve"> </v>
      </c>
      <c r="AC260" s="397" t="str">
        <f t="shared" si="65"/>
        <v xml:space="preserve"> </v>
      </c>
      <c r="AF260" s="394"/>
      <c r="AG260" s="401" t="str">
        <f t="shared" si="66"/>
        <v xml:space="preserve"> </v>
      </c>
      <c r="AI260" s="397" t="str">
        <f t="shared" si="67"/>
        <v xml:space="preserve"> </v>
      </c>
      <c r="AL260" s="394"/>
      <c r="AM260" s="396" t="str">
        <f t="shared" si="68"/>
        <v xml:space="preserve"> </v>
      </c>
      <c r="AO260" s="397" t="str">
        <f t="shared" si="69"/>
        <v xml:space="preserve"> </v>
      </c>
      <c r="AR260" s="394"/>
      <c r="AS260" s="396" t="str">
        <f t="shared" si="70"/>
        <v xml:space="preserve"> </v>
      </c>
      <c r="AU260" s="397" t="str">
        <f t="shared" si="71"/>
        <v xml:space="preserve"> </v>
      </c>
      <c r="AX260" s="394"/>
      <c r="AY260" s="396" t="str">
        <f t="shared" si="72"/>
        <v xml:space="preserve"> </v>
      </c>
      <c r="BA260" s="397" t="str">
        <f t="shared" si="73"/>
        <v xml:space="preserve"> </v>
      </c>
      <c r="BE260" s="392"/>
      <c r="BF260" s="392"/>
      <c r="BG260" s="392"/>
    </row>
    <row r="261" spans="1:59" s="63" customFormat="1" ht="46.9" customHeight="1" x14ac:dyDescent="0.2">
      <c r="A261" s="392"/>
      <c r="B261" s="393"/>
      <c r="C261" s="392"/>
      <c r="D261" s="392"/>
      <c r="E261" s="392"/>
      <c r="F261" s="392"/>
      <c r="G261" s="392"/>
      <c r="H261" s="392"/>
      <c r="I261" s="392"/>
      <c r="J261" s="392"/>
      <c r="K261" s="392"/>
      <c r="O261" s="394"/>
      <c r="Q261" s="394"/>
      <c r="S261" s="394"/>
      <c r="U261" s="394"/>
      <c r="V261" s="392"/>
      <c r="W261" s="394"/>
      <c r="X261" s="392"/>
      <c r="Y261" s="395">
        <f t="shared" si="63"/>
        <v>0</v>
      </c>
      <c r="Z261" s="394"/>
      <c r="AA261" s="396" t="str">
        <f t="shared" si="64"/>
        <v xml:space="preserve"> </v>
      </c>
      <c r="AC261" s="397" t="str">
        <f t="shared" si="65"/>
        <v xml:space="preserve"> </v>
      </c>
      <c r="AF261" s="394"/>
      <c r="AG261" s="401" t="str">
        <f t="shared" si="66"/>
        <v xml:space="preserve"> </v>
      </c>
      <c r="AI261" s="397" t="str">
        <f t="shared" si="67"/>
        <v xml:space="preserve"> </v>
      </c>
      <c r="AL261" s="394"/>
      <c r="AM261" s="396" t="str">
        <f t="shared" si="68"/>
        <v xml:space="preserve"> </v>
      </c>
      <c r="AO261" s="397" t="str">
        <f t="shared" si="69"/>
        <v xml:space="preserve"> </v>
      </c>
      <c r="AR261" s="394"/>
      <c r="AS261" s="396" t="str">
        <f t="shared" si="70"/>
        <v xml:space="preserve"> </v>
      </c>
      <c r="AU261" s="397" t="str">
        <f t="shared" si="71"/>
        <v xml:space="preserve"> </v>
      </c>
      <c r="AX261" s="394"/>
      <c r="AY261" s="396" t="str">
        <f t="shared" si="72"/>
        <v xml:space="preserve"> </v>
      </c>
      <c r="BA261" s="397" t="str">
        <f t="shared" si="73"/>
        <v xml:space="preserve"> </v>
      </c>
      <c r="BE261" s="392"/>
      <c r="BF261" s="392"/>
      <c r="BG261" s="392"/>
    </row>
    <row r="262" spans="1:59" s="63" customFormat="1" ht="46.9" customHeight="1" x14ac:dyDescent="0.2">
      <c r="A262" s="392"/>
      <c r="B262" s="393"/>
      <c r="C262" s="392"/>
      <c r="D262" s="392"/>
      <c r="E262" s="392"/>
      <c r="F262" s="392"/>
      <c r="G262" s="392"/>
      <c r="H262" s="392"/>
      <c r="I262" s="392"/>
      <c r="J262" s="392"/>
      <c r="K262" s="392"/>
      <c r="O262" s="394"/>
      <c r="Q262" s="394"/>
      <c r="S262" s="394"/>
      <c r="U262" s="394"/>
      <c r="V262" s="392"/>
      <c r="W262" s="394"/>
      <c r="X262" s="392"/>
      <c r="Y262" s="395">
        <f t="shared" si="63"/>
        <v>0</v>
      </c>
      <c r="Z262" s="394"/>
      <c r="AA262" s="396" t="str">
        <f t="shared" si="64"/>
        <v xml:space="preserve"> </v>
      </c>
      <c r="AC262" s="397" t="str">
        <f t="shared" si="65"/>
        <v xml:space="preserve"> </v>
      </c>
      <c r="AF262" s="394"/>
      <c r="AG262" s="401" t="str">
        <f t="shared" si="66"/>
        <v xml:space="preserve"> </v>
      </c>
      <c r="AI262" s="397" t="str">
        <f t="shared" si="67"/>
        <v xml:space="preserve"> </v>
      </c>
      <c r="AL262" s="394"/>
      <c r="AM262" s="396" t="str">
        <f t="shared" si="68"/>
        <v xml:space="preserve"> </v>
      </c>
      <c r="AO262" s="397" t="str">
        <f t="shared" si="69"/>
        <v xml:space="preserve"> </v>
      </c>
      <c r="AR262" s="394"/>
      <c r="AS262" s="396" t="str">
        <f t="shared" si="70"/>
        <v xml:space="preserve"> </v>
      </c>
      <c r="AU262" s="397" t="str">
        <f t="shared" si="71"/>
        <v xml:space="preserve"> </v>
      </c>
      <c r="AX262" s="394"/>
      <c r="AY262" s="396" t="str">
        <f t="shared" si="72"/>
        <v xml:space="preserve"> </v>
      </c>
      <c r="BA262" s="397" t="str">
        <f t="shared" si="73"/>
        <v xml:space="preserve"> </v>
      </c>
      <c r="BE262" s="392"/>
      <c r="BF262" s="392"/>
      <c r="BG262" s="392"/>
    </row>
    <row r="263" spans="1:59" s="63" customFormat="1" ht="46.9" customHeight="1" x14ac:dyDescent="0.2">
      <c r="A263" s="392"/>
      <c r="B263" s="393"/>
      <c r="C263" s="392"/>
      <c r="D263" s="392"/>
      <c r="E263" s="392"/>
      <c r="F263" s="392"/>
      <c r="G263" s="392"/>
      <c r="H263" s="392"/>
      <c r="I263" s="392"/>
      <c r="J263" s="392"/>
      <c r="K263" s="392"/>
      <c r="O263" s="394"/>
      <c r="Q263" s="394"/>
      <c r="S263" s="394"/>
      <c r="U263" s="394"/>
      <c r="V263" s="392"/>
      <c r="W263" s="394"/>
      <c r="X263" s="392"/>
      <c r="Y263" s="395">
        <f t="shared" si="63"/>
        <v>0</v>
      </c>
      <c r="Z263" s="394"/>
      <c r="AA263" s="396" t="str">
        <f t="shared" si="64"/>
        <v xml:space="preserve"> </v>
      </c>
      <c r="AC263" s="397" t="str">
        <f t="shared" si="65"/>
        <v xml:space="preserve"> </v>
      </c>
      <c r="AF263" s="394"/>
      <c r="AG263" s="401" t="str">
        <f t="shared" si="66"/>
        <v xml:space="preserve"> </v>
      </c>
      <c r="AI263" s="397" t="str">
        <f t="shared" si="67"/>
        <v xml:space="preserve"> </v>
      </c>
      <c r="AL263" s="394"/>
      <c r="AM263" s="396" t="str">
        <f t="shared" si="68"/>
        <v xml:space="preserve"> </v>
      </c>
      <c r="AO263" s="397" t="str">
        <f t="shared" si="69"/>
        <v xml:space="preserve"> </v>
      </c>
      <c r="AR263" s="394"/>
      <c r="AS263" s="396" t="str">
        <f t="shared" si="70"/>
        <v xml:space="preserve"> </v>
      </c>
      <c r="AU263" s="397" t="str">
        <f t="shared" si="71"/>
        <v xml:space="preserve"> </v>
      </c>
      <c r="AX263" s="394"/>
      <c r="AY263" s="396" t="str">
        <f t="shared" si="72"/>
        <v xml:space="preserve"> </v>
      </c>
      <c r="BA263" s="397" t="str">
        <f t="shared" si="73"/>
        <v xml:space="preserve"> </v>
      </c>
      <c r="BE263" s="392"/>
      <c r="BF263" s="392"/>
      <c r="BG263" s="392"/>
    </row>
    <row r="264" spans="1:59" s="63" customFormat="1" ht="46.9" customHeight="1" x14ac:dyDescent="0.2">
      <c r="A264" s="392"/>
      <c r="B264" s="393"/>
      <c r="C264" s="392"/>
      <c r="D264" s="392"/>
      <c r="E264" s="392"/>
      <c r="F264" s="392"/>
      <c r="G264" s="392"/>
      <c r="H264" s="392"/>
      <c r="I264" s="392"/>
      <c r="J264" s="392"/>
      <c r="K264" s="392"/>
      <c r="O264" s="394"/>
      <c r="Q264" s="394"/>
      <c r="S264" s="394"/>
      <c r="U264" s="394"/>
      <c r="V264" s="392"/>
      <c r="W264" s="394"/>
      <c r="X264" s="392"/>
      <c r="Y264" s="395">
        <f t="shared" si="63"/>
        <v>0</v>
      </c>
      <c r="Z264" s="394"/>
      <c r="AA264" s="396" t="str">
        <f t="shared" si="64"/>
        <v xml:space="preserve"> </v>
      </c>
      <c r="AC264" s="397" t="str">
        <f t="shared" si="65"/>
        <v xml:space="preserve"> </v>
      </c>
      <c r="AF264" s="394"/>
      <c r="AG264" s="401" t="str">
        <f t="shared" si="66"/>
        <v xml:space="preserve"> </v>
      </c>
      <c r="AI264" s="397" t="str">
        <f t="shared" si="67"/>
        <v xml:space="preserve"> </v>
      </c>
      <c r="AL264" s="394"/>
      <c r="AM264" s="396" t="str">
        <f t="shared" si="68"/>
        <v xml:space="preserve"> </v>
      </c>
      <c r="AO264" s="397" t="str">
        <f t="shared" si="69"/>
        <v xml:space="preserve"> </v>
      </c>
      <c r="AR264" s="394"/>
      <c r="AS264" s="396" t="str">
        <f t="shared" si="70"/>
        <v xml:space="preserve"> </v>
      </c>
      <c r="AU264" s="397" t="str">
        <f t="shared" si="71"/>
        <v xml:space="preserve"> </v>
      </c>
      <c r="AX264" s="394"/>
      <c r="AY264" s="396" t="str">
        <f t="shared" si="72"/>
        <v xml:space="preserve"> </v>
      </c>
      <c r="BA264" s="397" t="str">
        <f t="shared" si="73"/>
        <v xml:space="preserve"> </v>
      </c>
      <c r="BE264" s="392"/>
      <c r="BF264" s="392"/>
      <c r="BG264" s="392"/>
    </row>
    <row r="265" spans="1:59" s="63" customFormat="1" ht="46.9" customHeight="1" x14ac:dyDescent="0.2">
      <c r="A265" s="392"/>
      <c r="B265" s="393"/>
      <c r="C265" s="392"/>
      <c r="D265" s="392"/>
      <c r="E265" s="392"/>
      <c r="F265" s="392"/>
      <c r="G265" s="392"/>
      <c r="H265" s="392"/>
      <c r="I265" s="392"/>
      <c r="J265" s="392"/>
      <c r="K265" s="392"/>
      <c r="O265" s="394"/>
      <c r="Q265" s="394"/>
      <c r="S265" s="394"/>
      <c r="U265" s="394"/>
      <c r="V265" s="392"/>
      <c r="W265" s="394"/>
      <c r="X265" s="392"/>
      <c r="Y265" s="395">
        <f t="shared" ref="Y265:Y328" si="74">O265+Q265+S265+U265+W265</f>
        <v>0</v>
      </c>
      <c r="Z265" s="394"/>
      <c r="AA265" s="396" t="str">
        <f t="shared" ref="AA265:AA328" si="75">IF(O265=0," ",Z265/O265)</f>
        <v xml:space="preserve"> </v>
      </c>
      <c r="AC265" s="397" t="str">
        <f t="shared" ref="AC265:AC328" si="76">IF(N265=0," ",AB265/N265)</f>
        <v xml:space="preserve"> </v>
      </c>
      <c r="AF265" s="394"/>
      <c r="AG265" s="401" t="str">
        <f t="shared" ref="AG265:AG328" si="77">IF(Q265=0," ",AF265/Q265)</f>
        <v xml:space="preserve"> </v>
      </c>
      <c r="AI265" s="397" t="str">
        <f t="shared" ref="AI265:AI328" si="78">IF(P265=0," ",AH265/P265)</f>
        <v xml:space="preserve"> </v>
      </c>
      <c r="AL265" s="394"/>
      <c r="AM265" s="396" t="str">
        <f t="shared" ref="AM265:AM328" si="79">IF(Q265=0," ",AL265/Q265)</f>
        <v xml:space="preserve"> </v>
      </c>
      <c r="AO265" s="397" t="str">
        <f t="shared" ref="AO265:AO328" si="80">IF(P265=0," ",AN265/P265)</f>
        <v xml:space="preserve"> </v>
      </c>
      <c r="AR265" s="394"/>
      <c r="AS265" s="396" t="str">
        <f t="shared" si="70"/>
        <v xml:space="preserve"> </v>
      </c>
      <c r="AU265" s="397" t="str">
        <f t="shared" si="71"/>
        <v xml:space="preserve"> </v>
      </c>
      <c r="AX265" s="394"/>
      <c r="AY265" s="396" t="str">
        <f t="shared" si="72"/>
        <v xml:space="preserve"> </v>
      </c>
      <c r="BA265" s="397" t="str">
        <f t="shared" si="73"/>
        <v xml:space="preserve"> </v>
      </c>
      <c r="BE265" s="392"/>
      <c r="BF265" s="392"/>
      <c r="BG265" s="392"/>
    </row>
    <row r="266" spans="1:59" s="63" customFormat="1" ht="46.9" customHeight="1" x14ac:dyDescent="0.2">
      <c r="A266" s="392"/>
      <c r="B266" s="393"/>
      <c r="C266" s="392"/>
      <c r="D266" s="392"/>
      <c r="E266" s="392"/>
      <c r="F266" s="392"/>
      <c r="G266" s="392"/>
      <c r="H266" s="392"/>
      <c r="I266" s="392"/>
      <c r="J266" s="392"/>
      <c r="K266" s="392"/>
      <c r="O266" s="394"/>
      <c r="Q266" s="394"/>
      <c r="S266" s="394"/>
      <c r="U266" s="394"/>
      <c r="V266" s="392"/>
      <c r="W266" s="394"/>
      <c r="X266" s="392"/>
      <c r="Y266" s="395">
        <f t="shared" si="74"/>
        <v>0</v>
      </c>
      <c r="Z266" s="394"/>
      <c r="AA266" s="396" t="str">
        <f t="shared" si="75"/>
        <v xml:space="preserve"> </v>
      </c>
      <c r="AC266" s="397" t="str">
        <f t="shared" si="76"/>
        <v xml:space="preserve"> </v>
      </c>
      <c r="AF266" s="394"/>
      <c r="AG266" s="401" t="str">
        <f t="shared" si="77"/>
        <v xml:space="preserve"> </v>
      </c>
      <c r="AI266" s="397" t="str">
        <f t="shared" si="78"/>
        <v xml:space="preserve"> </v>
      </c>
      <c r="AL266" s="394"/>
      <c r="AM266" s="396" t="str">
        <f t="shared" si="79"/>
        <v xml:space="preserve"> </v>
      </c>
      <c r="AO266" s="397" t="str">
        <f t="shared" si="80"/>
        <v xml:space="preserve"> </v>
      </c>
      <c r="AR266" s="394"/>
      <c r="AS266" s="396" t="str">
        <f t="shared" si="70"/>
        <v xml:space="preserve"> </v>
      </c>
      <c r="AU266" s="397" t="str">
        <f t="shared" si="71"/>
        <v xml:space="preserve"> </v>
      </c>
      <c r="AX266" s="394"/>
      <c r="AY266" s="396" t="str">
        <f t="shared" si="72"/>
        <v xml:space="preserve"> </v>
      </c>
      <c r="BA266" s="397" t="str">
        <f t="shared" si="73"/>
        <v xml:space="preserve"> </v>
      </c>
      <c r="BE266" s="392"/>
      <c r="BF266" s="392"/>
      <c r="BG266" s="392"/>
    </row>
    <row r="267" spans="1:59" s="63" customFormat="1" ht="46.9" customHeight="1" x14ac:dyDescent="0.2">
      <c r="A267" s="392"/>
      <c r="B267" s="393"/>
      <c r="C267" s="392"/>
      <c r="D267" s="392"/>
      <c r="E267" s="392"/>
      <c r="F267" s="392"/>
      <c r="G267" s="392"/>
      <c r="H267" s="392"/>
      <c r="I267" s="392"/>
      <c r="J267" s="392"/>
      <c r="K267" s="392"/>
      <c r="O267" s="394"/>
      <c r="Q267" s="394"/>
      <c r="S267" s="394"/>
      <c r="U267" s="394"/>
      <c r="V267" s="392"/>
      <c r="W267" s="394"/>
      <c r="X267" s="392"/>
      <c r="Y267" s="395">
        <f t="shared" si="74"/>
        <v>0</v>
      </c>
      <c r="Z267" s="394"/>
      <c r="AA267" s="396" t="str">
        <f t="shared" si="75"/>
        <v xml:space="preserve"> </v>
      </c>
      <c r="AC267" s="397" t="str">
        <f t="shared" si="76"/>
        <v xml:space="preserve"> </v>
      </c>
      <c r="AF267" s="394"/>
      <c r="AG267" s="401" t="str">
        <f t="shared" si="77"/>
        <v xml:space="preserve"> </v>
      </c>
      <c r="AI267" s="397" t="str">
        <f t="shared" si="78"/>
        <v xml:space="preserve"> </v>
      </c>
      <c r="AL267" s="394"/>
      <c r="AM267" s="396" t="str">
        <f t="shared" si="79"/>
        <v xml:space="preserve"> </v>
      </c>
      <c r="AO267" s="397" t="str">
        <f t="shared" si="80"/>
        <v xml:space="preserve"> </v>
      </c>
      <c r="AR267" s="394"/>
      <c r="AS267" s="396" t="str">
        <f t="shared" si="70"/>
        <v xml:space="preserve"> </v>
      </c>
      <c r="AU267" s="397" t="str">
        <f t="shared" si="71"/>
        <v xml:space="preserve"> </v>
      </c>
      <c r="AX267" s="394"/>
      <c r="AY267" s="396" t="str">
        <f t="shared" si="72"/>
        <v xml:space="preserve"> </v>
      </c>
      <c r="BA267" s="397" t="str">
        <f t="shared" si="73"/>
        <v xml:space="preserve"> </v>
      </c>
      <c r="BE267" s="392"/>
      <c r="BF267" s="392"/>
      <c r="BG267" s="392"/>
    </row>
    <row r="268" spans="1:59" s="63" customFormat="1" ht="46.9" customHeight="1" x14ac:dyDescent="0.2">
      <c r="A268" s="392"/>
      <c r="B268" s="393"/>
      <c r="C268" s="392"/>
      <c r="D268" s="392"/>
      <c r="E268" s="392"/>
      <c r="F268" s="392"/>
      <c r="G268" s="392"/>
      <c r="H268" s="392"/>
      <c r="I268" s="392"/>
      <c r="J268" s="392"/>
      <c r="K268" s="392"/>
      <c r="O268" s="394"/>
      <c r="Q268" s="394"/>
      <c r="S268" s="394"/>
      <c r="U268" s="394"/>
      <c r="V268" s="392"/>
      <c r="W268" s="394"/>
      <c r="X268" s="392"/>
      <c r="Y268" s="395">
        <f t="shared" si="74"/>
        <v>0</v>
      </c>
      <c r="Z268" s="394"/>
      <c r="AA268" s="396" t="str">
        <f t="shared" si="75"/>
        <v xml:space="preserve"> </v>
      </c>
      <c r="AC268" s="397" t="str">
        <f t="shared" si="76"/>
        <v xml:space="preserve"> </v>
      </c>
      <c r="AF268" s="394"/>
      <c r="AG268" s="401" t="str">
        <f t="shared" si="77"/>
        <v xml:space="preserve"> </v>
      </c>
      <c r="AI268" s="397" t="str">
        <f t="shared" si="78"/>
        <v xml:space="preserve"> </v>
      </c>
      <c r="AL268" s="394"/>
      <c r="AM268" s="396" t="str">
        <f t="shared" si="79"/>
        <v xml:space="preserve"> </v>
      </c>
      <c r="AO268" s="397" t="str">
        <f t="shared" si="80"/>
        <v xml:space="preserve"> </v>
      </c>
      <c r="AR268" s="394"/>
      <c r="AS268" s="396" t="str">
        <f t="shared" si="70"/>
        <v xml:space="preserve"> </v>
      </c>
      <c r="AU268" s="397" t="str">
        <f t="shared" si="71"/>
        <v xml:space="preserve"> </v>
      </c>
      <c r="AX268" s="394"/>
      <c r="AY268" s="396" t="str">
        <f t="shared" si="72"/>
        <v xml:space="preserve"> </v>
      </c>
      <c r="BA268" s="397" t="str">
        <f t="shared" si="73"/>
        <v xml:space="preserve"> </v>
      </c>
      <c r="BE268" s="392"/>
      <c r="BF268" s="392"/>
      <c r="BG268" s="392"/>
    </row>
    <row r="269" spans="1:59" s="63" customFormat="1" ht="46.9" customHeight="1" x14ac:dyDescent="0.2">
      <c r="A269" s="392"/>
      <c r="B269" s="393"/>
      <c r="C269" s="392"/>
      <c r="D269" s="392"/>
      <c r="E269" s="392"/>
      <c r="F269" s="392"/>
      <c r="G269" s="392"/>
      <c r="H269" s="392"/>
      <c r="I269" s="392"/>
      <c r="J269" s="392"/>
      <c r="K269" s="392"/>
      <c r="O269" s="394"/>
      <c r="Q269" s="394"/>
      <c r="S269" s="394"/>
      <c r="U269" s="394"/>
      <c r="V269" s="392"/>
      <c r="W269" s="394"/>
      <c r="X269" s="392"/>
      <c r="Y269" s="395">
        <f t="shared" si="74"/>
        <v>0</v>
      </c>
      <c r="Z269" s="394"/>
      <c r="AA269" s="396" t="str">
        <f t="shared" si="75"/>
        <v xml:space="preserve"> </v>
      </c>
      <c r="AC269" s="397" t="str">
        <f t="shared" si="76"/>
        <v xml:space="preserve"> </v>
      </c>
      <c r="AF269" s="394"/>
      <c r="AG269" s="401" t="str">
        <f t="shared" si="77"/>
        <v xml:space="preserve"> </v>
      </c>
      <c r="AI269" s="397" t="str">
        <f t="shared" si="78"/>
        <v xml:space="preserve"> </v>
      </c>
      <c r="AL269" s="394"/>
      <c r="AM269" s="396" t="str">
        <f t="shared" si="79"/>
        <v xml:space="preserve"> </v>
      </c>
      <c r="AO269" s="397" t="str">
        <f t="shared" si="80"/>
        <v xml:space="preserve"> </v>
      </c>
      <c r="AR269" s="394"/>
      <c r="AS269" s="396" t="str">
        <f t="shared" si="70"/>
        <v xml:space="preserve"> </v>
      </c>
      <c r="AU269" s="397" t="str">
        <f t="shared" si="71"/>
        <v xml:space="preserve"> </v>
      </c>
      <c r="AX269" s="394"/>
      <c r="AY269" s="396" t="str">
        <f t="shared" si="72"/>
        <v xml:space="preserve"> </v>
      </c>
      <c r="BA269" s="397" t="str">
        <f t="shared" si="73"/>
        <v xml:space="preserve"> </v>
      </c>
      <c r="BE269" s="392"/>
      <c r="BF269" s="392"/>
      <c r="BG269" s="392"/>
    </row>
    <row r="270" spans="1:59" s="63" customFormat="1" ht="46.9" customHeight="1" x14ac:dyDescent="0.2">
      <c r="A270" s="392"/>
      <c r="B270" s="393"/>
      <c r="C270" s="392"/>
      <c r="D270" s="392"/>
      <c r="E270" s="392"/>
      <c r="F270" s="392"/>
      <c r="G270" s="392"/>
      <c r="H270" s="392"/>
      <c r="I270" s="392"/>
      <c r="J270" s="392"/>
      <c r="K270" s="392"/>
      <c r="O270" s="394"/>
      <c r="Q270" s="394"/>
      <c r="S270" s="394"/>
      <c r="U270" s="394"/>
      <c r="V270" s="392"/>
      <c r="W270" s="394"/>
      <c r="X270" s="392"/>
      <c r="Y270" s="395">
        <f t="shared" si="74"/>
        <v>0</v>
      </c>
      <c r="Z270" s="394"/>
      <c r="AA270" s="396" t="str">
        <f t="shared" si="75"/>
        <v xml:space="preserve"> </v>
      </c>
      <c r="AC270" s="397" t="str">
        <f t="shared" si="76"/>
        <v xml:space="preserve"> </v>
      </c>
      <c r="AF270" s="394"/>
      <c r="AG270" s="401" t="str">
        <f t="shared" si="77"/>
        <v xml:space="preserve"> </v>
      </c>
      <c r="AI270" s="397" t="str">
        <f t="shared" si="78"/>
        <v xml:space="preserve"> </v>
      </c>
      <c r="AL270" s="394"/>
      <c r="AM270" s="396" t="str">
        <f t="shared" si="79"/>
        <v xml:space="preserve"> </v>
      </c>
      <c r="AO270" s="397" t="str">
        <f t="shared" si="80"/>
        <v xml:space="preserve"> </v>
      </c>
      <c r="AR270" s="394"/>
      <c r="AS270" s="396" t="str">
        <f t="shared" si="70"/>
        <v xml:space="preserve"> </v>
      </c>
      <c r="AU270" s="397" t="str">
        <f t="shared" si="71"/>
        <v xml:space="preserve"> </v>
      </c>
      <c r="AX270" s="394"/>
      <c r="AY270" s="396" t="str">
        <f t="shared" si="72"/>
        <v xml:space="preserve"> </v>
      </c>
      <c r="BA270" s="397" t="str">
        <f t="shared" si="73"/>
        <v xml:space="preserve"> </v>
      </c>
      <c r="BE270" s="392"/>
      <c r="BF270" s="392"/>
      <c r="BG270" s="392"/>
    </row>
    <row r="271" spans="1:59" s="63" customFormat="1" ht="46.9" customHeight="1" x14ac:dyDescent="0.2">
      <c r="A271" s="392"/>
      <c r="B271" s="393"/>
      <c r="C271" s="392"/>
      <c r="D271" s="392"/>
      <c r="E271" s="392"/>
      <c r="F271" s="392"/>
      <c r="G271" s="392"/>
      <c r="H271" s="392"/>
      <c r="I271" s="392"/>
      <c r="J271" s="392"/>
      <c r="K271" s="392"/>
      <c r="O271" s="394"/>
      <c r="Q271" s="394"/>
      <c r="S271" s="394"/>
      <c r="U271" s="394"/>
      <c r="V271" s="392"/>
      <c r="W271" s="394"/>
      <c r="X271" s="392"/>
      <c r="Y271" s="395">
        <f t="shared" si="74"/>
        <v>0</v>
      </c>
      <c r="Z271" s="394"/>
      <c r="AA271" s="396" t="str">
        <f t="shared" si="75"/>
        <v xml:space="preserve"> </v>
      </c>
      <c r="AC271" s="397" t="str">
        <f t="shared" si="76"/>
        <v xml:space="preserve"> </v>
      </c>
      <c r="AF271" s="394"/>
      <c r="AG271" s="401" t="str">
        <f t="shared" si="77"/>
        <v xml:space="preserve"> </v>
      </c>
      <c r="AI271" s="397" t="str">
        <f t="shared" si="78"/>
        <v xml:space="preserve"> </v>
      </c>
      <c r="AL271" s="394"/>
      <c r="AM271" s="396" t="str">
        <f t="shared" si="79"/>
        <v xml:space="preserve"> </v>
      </c>
      <c r="AO271" s="397" t="str">
        <f t="shared" si="80"/>
        <v xml:space="preserve"> </v>
      </c>
      <c r="AR271" s="394"/>
      <c r="AS271" s="396" t="str">
        <f t="shared" si="70"/>
        <v xml:space="preserve"> </v>
      </c>
      <c r="AU271" s="397" t="str">
        <f t="shared" si="71"/>
        <v xml:space="preserve"> </v>
      </c>
      <c r="AX271" s="394"/>
      <c r="AY271" s="396" t="str">
        <f t="shared" si="72"/>
        <v xml:space="preserve"> </v>
      </c>
      <c r="BA271" s="397" t="str">
        <f t="shared" si="73"/>
        <v xml:space="preserve"> </v>
      </c>
      <c r="BE271" s="392"/>
      <c r="BF271" s="392"/>
      <c r="BG271" s="392"/>
    </row>
    <row r="272" spans="1:59" s="63" customFormat="1" ht="46.9" customHeight="1" x14ac:dyDescent="0.2">
      <c r="A272" s="392"/>
      <c r="B272" s="393"/>
      <c r="C272" s="392"/>
      <c r="D272" s="392"/>
      <c r="E272" s="392"/>
      <c r="F272" s="392"/>
      <c r="G272" s="392"/>
      <c r="H272" s="392"/>
      <c r="I272" s="392"/>
      <c r="J272" s="392"/>
      <c r="K272" s="392"/>
      <c r="O272" s="394"/>
      <c r="Q272" s="394"/>
      <c r="S272" s="394"/>
      <c r="U272" s="394"/>
      <c r="V272" s="392"/>
      <c r="W272" s="394"/>
      <c r="X272" s="392"/>
      <c r="Y272" s="395">
        <f t="shared" si="74"/>
        <v>0</v>
      </c>
      <c r="Z272" s="394"/>
      <c r="AA272" s="396" t="str">
        <f t="shared" si="75"/>
        <v xml:space="preserve"> </v>
      </c>
      <c r="AC272" s="397" t="str">
        <f t="shared" si="76"/>
        <v xml:space="preserve"> </v>
      </c>
      <c r="AF272" s="394"/>
      <c r="AG272" s="401" t="str">
        <f t="shared" si="77"/>
        <v xml:space="preserve"> </v>
      </c>
      <c r="AI272" s="397" t="str">
        <f t="shared" si="78"/>
        <v xml:space="preserve"> </v>
      </c>
      <c r="AL272" s="394"/>
      <c r="AM272" s="396" t="str">
        <f t="shared" si="79"/>
        <v xml:space="preserve"> </v>
      </c>
      <c r="AO272" s="397" t="str">
        <f t="shared" si="80"/>
        <v xml:space="preserve"> </v>
      </c>
      <c r="AR272" s="394"/>
      <c r="AS272" s="396" t="str">
        <f t="shared" si="70"/>
        <v xml:space="preserve"> </v>
      </c>
      <c r="AU272" s="397" t="str">
        <f t="shared" si="71"/>
        <v xml:space="preserve"> </v>
      </c>
      <c r="AX272" s="394"/>
      <c r="AY272" s="396" t="str">
        <f t="shared" si="72"/>
        <v xml:space="preserve"> </v>
      </c>
      <c r="BA272" s="397" t="str">
        <f t="shared" si="73"/>
        <v xml:space="preserve"> </v>
      </c>
      <c r="BE272" s="392"/>
      <c r="BF272" s="392"/>
      <c r="BG272" s="392"/>
    </row>
    <row r="273" spans="1:59" s="63" customFormat="1" ht="46.9" customHeight="1" x14ac:dyDescent="0.2">
      <c r="A273" s="392"/>
      <c r="B273" s="393"/>
      <c r="C273" s="392"/>
      <c r="D273" s="392"/>
      <c r="E273" s="392"/>
      <c r="F273" s="392"/>
      <c r="G273" s="392"/>
      <c r="H273" s="392"/>
      <c r="I273" s="392"/>
      <c r="J273" s="392"/>
      <c r="K273" s="392"/>
      <c r="O273" s="394"/>
      <c r="Q273" s="394"/>
      <c r="S273" s="394"/>
      <c r="U273" s="394"/>
      <c r="V273" s="392"/>
      <c r="W273" s="394"/>
      <c r="X273" s="392"/>
      <c r="Y273" s="395">
        <f t="shared" si="74"/>
        <v>0</v>
      </c>
      <c r="Z273" s="394"/>
      <c r="AA273" s="396" t="str">
        <f t="shared" si="75"/>
        <v xml:space="preserve"> </v>
      </c>
      <c r="AC273" s="397" t="str">
        <f t="shared" si="76"/>
        <v xml:space="preserve"> </v>
      </c>
      <c r="AF273" s="394"/>
      <c r="AG273" s="401" t="str">
        <f t="shared" si="77"/>
        <v xml:space="preserve"> </v>
      </c>
      <c r="AI273" s="397" t="str">
        <f t="shared" si="78"/>
        <v xml:space="preserve"> </v>
      </c>
      <c r="AL273" s="394"/>
      <c r="AM273" s="396" t="str">
        <f t="shared" si="79"/>
        <v xml:space="preserve"> </v>
      </c>
      <c r="AO273" s="397" t="str">
        <f t="shared" si="80"/>
        <v xml:space="preserve"> </v>
      </c>
      <c r="AR273" s="394"/>
      <c r="AS273" s="396" t="str">
        <f t="shared" si="70"/>
        <v xml:space="preserve"> </v>
      </c>
      <c r="AU273" s="397" t="str">
        <f t="shared" si="71"/>
        <v xml:space="preserve"> </v>
      </c>
      <c r="AX273" s="394"/>
      <c r="AY273" s="396" t="str">
        <f t="shared" si="72"/>
        <v xml:space="preserve"> </v>
      </c>
      <c r="BA273" s="397" t="str">
        <f t="shared" si="73"/>
        <v xml:space="preserve"> </v>
      </c>
      <c r="BE273" s="392"/>
      <c r="BF273" s="392"/>
      <c r="BG273" s="392"/>
    </row>
    <row r="274" spans="1:59" s="63" customFormat="1" ht="46.9" customHeight="1" x14ac:dyDescent="0.2">
      <c r="A274" s="392"/>
      <c r="B274" s="393"/>
      <c r="C274" s="392"/>
      <c r="D274" s="392"/>
      <c r="E274" s="392"/>
      <c r="F274" s="392"/>
      <c r="G274" s="392"/>
      <c r="H274" s="392"/>
      <c r="I274" s="392"/>
      <c r="J274" s="392"/>
      <c r="K274" s="392"/>
      <c r="O274" s="394"/>
      <c r="Q274" s="394"/>
      <c r="S274" s="394"/>
      <c r="U274" s="394"/>
      <c r="V274" s="392"/>
      <c r="W274" s="394"/>
      <c r="X274" s="392"/>
      <c r="Y274" s="395">
        <f t="shared" si="74"/>
        <v>0</v>
      </c>
      <c r="Z274" s="394"/>
      <c r="AA274" s="396" t="str">
        <f t="shared" si="75"/>
        <v xml:space="preserve"> </v>
      </c>
      <c r="AC274" s="397" t="str">
        <f t="shared" si="76"/>
        <v xml:space="preserve"> </v>
      </c>
      <c r="AF274" s="394"/>
      <c r="AG274" s="401" t="str">
        <f t="shared" si="77"/>
        <v xml:space="preserve"> </v>
      </c>
      <c r="AI274" s="397" t="str">
        <f t="shared" si="78"/>
        <v xml:space="preserve"> </v>
      </c>
      <c r="AL274" s="394"/>
      <c r="AM274" s="396" t="str">
        <f t="shared" si="79"/>
        <v xml:space="preserve"> </v>
      </c>
      <c r="AO274" s="397" t="str">
        <f t="shared" si="80"/>
        <v xml:space="preserve"> </v>
      </c>
      <c r="AR274" s="394"/>
      <c r="AS274" s="396" t="str">
        <f t="shared" si="70"/>
        <v xml:space="preserve"> </v>
      </c>
      <c r="AU274" s="397" t="str">
        <f t="shared" si="71"/>
        <v xml:space="preserve"> </v>
      </c>
      <c r="AX274" s="394"/>
      <c r="AY274" s="396" t="str">
        <f t="shared" si="72"/>
        <v xml:space="preserve"> </v>
      </c>
      <c r="BA274" s="397" t="str">
        <f t="shared" si="73"/>
        <v xml:space="preserve"> </v>
      </c>
      <c r="BE274" s="392"/>
      <c r="BF274" s="392"/>
      <c r="BG274" s="392"/>
    </row>
    <row r="275" spans="1:59" s="63" customFormat="1" ht="46.9" customHeight="1" x14ac:dyDescent="0.2">
      <c r="A275" s="392"/>
      <c r="B275" s="393"/>
      <c r="C275" s="392"/>
      <c r="D275" s="392"/>
      <c r="E275" s="392"/>
      <c r="F275" s="392"/>
      <c r="G275" s="392"/>
      <c r="H275" s="392"/>
      <c r="I275" s="392"/>
      <c r="J275" s="392"/>
      <c r="K275" s="392"/>
      <c r="O275" s="394"/>
      <c r="Q275" s="394"/>
      <c r="S275" s="394"/>
      <c r="U275" s="394"/>
      <c r="V275" s="392"/>
      <c r="W275" s="394"/>
      <c r="X275" s="392"/>
      <c r="Y275" s="395">
        <f t="shared" si="74"/>
        <v>0</v>
      </c>
      <c r="Z275" s="394"/>
      <c r="AA275" s="396" t="str">
        <f t="shared" si="75"/>
        <v xml:space="preserve"> </v>
      </c>
      <c r="AC275" s="397" t="str">
        <f t="shared" si="76"/>
        <v xml:space="preserve"> </v>
      </c>
      <c r="AF275" s="394"/>
      <c r="AG275" s="401" t="str">
        <f t="shared" si="77"/>
        <v xml:space="preserve"> </v>
      </c>
      <c r="AI275" s="397" t="str">
        <f t="shared" si="78"/>
        <v xml:space="preserve"> </v>
      </c>
      <c r="AL275" s="394"/>
      <c r="AM275" s="396" t="str">
        <f t="shared" si="79"/>
        <v xml:space="preserve"> </v>
      </c>
      <c r="AO275" s="397" t="str">
        <f t="shared" si="80"/>
        <v xml:space="preserve"> </v>
      </c>
      <c r="AR275" s="394"/>
      <c r="AS275" s="396" t="str">
        <f t="shared" si="70"/>
        <v xml:space="preserve"> </v>
      </c>
      <c r="AU275" s="397" t="str">
        <f t="shared" si="71"/>
        <v xml:space="preserve"> </v>
      </c>
      <c r="AX275" s="394"/>
      <c r="AY275" s="396" t="str">
        <f t="shared" si="72"/>
        <v xml:space="preserve"> </v>
      </c>
      <c r="BA275" s="397" t="str">
        <f t="shared" si="73"/>
        <v xml:space="preserve"> </v>
      </c>
      <c r="BE275" s="392"/>
      <c r="BF275" s="392"/>
      <c r="BG275" s="392"/>
    </row>
    <row r="276" spans="1:59" s="63" customFormat="1" ht="46.9" customHeight="1" x14ac:dyDescent="0.2">
      <c r="A276" s="392"/>
      <c r="B276" s="393"/>
      <c r="C276" s="392"/>
      <c r="D276" s="392"/>
      <c r="E276" s="392"/>
      <c r="F276" s="392"/>
      <c r="G276" s="392"/>
      <c r="H276" s="392"/>
      <c r="I276" s="392"/>
      <c r="J276" s="392"/>
      <c r="K276" s="392"/>
      <c r="O276" s="394"/>
      <c r="Q276" s="394"/>
      <c r="S276" s="394"/>
      <c r="U276" s="394"/>
      <c r="V276" s="392"/>
      <c r="W276" s="394"/>
      <c r="X276" s="392"/>
      <c r="Y276" s="395">
        <f t="shared" si="74"/>
        <v>0</v>
      </c>
      <c r="Z276" s="394"/>
      <c r="AA276" s="396" t="str">
        <f t="shared" si="75"/>
        <v xml:space="preserve"> </v>
      </c>
      <c r="AC276" s="397" t="str">
        <f t="shared" si="76"/>
        <v xml:space="preserve"> </v>
      </c>
      <c r="AF276" s="394"/>
      <c r="AG276" s="401" t="str">
        <f t="shared" si="77"/>
        <v xml:space="preserve"> </v>
      </c>
      <c r="AI276" s="397" t="str">
        <f t="shared" si="78"/>
        <v xml:space="preserve"> </v>
      </c>
      <c r="AL276" s="394"/>
      <c r="AM276" s="396" t="str">
        <f t="shared" si="79"/>
        <v xml:space="preserve"> </v>
      </c>
      <c r="AO276" s="397" t="str">
        <f t="shared" si="80"/>
        <v xml:space="preserve"> </v>
      </c>
      <c r="AR276" s="394"/>
      <c r="AS276" s="396" t="str">
        <f t="shared" si="70"/>
        <v xml:space="preserve"> </v>
      </c>
      <c r="AU276" s="397" t="str">
        <f t="shared" si="71"/>
        <v xml:space="preserve"> </v>
      </c>
      <c r="AX276" s="394"/>
      <c r="AY276" s="396" t="str">
        <f t="shared" si="72"/>
        <v xml:space="preserve"> </v>
      </c>
      <c r="BA276" s="397" t="str">
        <f t="shared" si="73"/>
        <v xml:space="preserve"> </v>
      </c>
      <c r="BE276" s="392"/>
      <c r="BF276" s="392"/>
      <c r="BG276" s="392"/>
    </row>
    <row r="277" spans="1:59" s="63" customFormat="1" ht="46.9" customHeight="1" x14ac:dyDescent="0.2">
      <c r="A277" s="392"/>
      <c r="B277" s="393"/>
      <c r="C277" s="392"/>
      <c r="D277" s="392"/>
      <c r="E277" s="392"/>
      <c r="F277" s="392"/>
      <c r="G277" s="392"/>
      <c r="H277" s="392"/>
      <c r="I277" s="392"/>
      <c r="J277" s="392"/>
      <c r="K277" s="392"/>
      <c r="O277" s="394"/>
      <c r="Q277" s="394"/>
      <c r="S277" s="394"/>
      <c r="U277" s="394"/>
      <c r="V277" s="392"/>
      <c r="W277" s="394"/>
      <c r="X277" s="392"/>
      <c r="Y277" s="395">
        <f t="shared" si="74"/>
        <v>0</v>
      </c>
      <c r="Z277" s="394"/>
      <c r="AA277" s="396" t="str">
        <f t="shared" si="75"/>
        <v xml:space="preserve"> </v>
      </c>
      <c r="AC277" s="397" t="str">
        <f t="shared" si="76"/>
        <v xml:space="preserve"> </v>
      </c>
      <c r="AF277" s="394"/>
      <c r="AG277" s="401" t="str">
        <f t="shared" si="77"/>
        <v xml:space="preserve"> </v>
      </c>
      <c r="AI277" s="397" t="str">
        <f t="shared" si="78"/>
        <v xml:space="preserve"> </v>
      </c>
      <c r="AL277" s="394"/>
      <c r="AM277" s="396" t="str">
        <f t="shared" si="79"/>
        <v xml:space="preserve"> </v>
      </c>
      <c r="AO277" s="397" t="str">
        <f t="shared" si="80"/>
        <v xml:space="preserve"> </v>
      </c>
      <c r="AR277" s="394"/>
      <c r="AS277" s="396" t="str">
        <f t="shared" si="70"/>
        <v xml:space="preserve"> </v>
      </c>
      <c r="AU277" s="397" t="str">
        <f t="shared" si="71"/>
        <v xml:space="preserve"> </v>
      </c>
      <c r="AX277" s="394"/>
      <c r="AY277" s="396" t="str">
        <f t="shared" si="72"/>
        <v xml:space="preserve"> </v>
      </c>
      <c r="BA277" s="397" t="str">
        <f t="shared" si="73"/>
        <v xml:space="preserve"> </v>
      </c>
      <c r="BE277" s="392"/>
      <c r="BF277" s="392"/>
      <c r="BG277" s="392"/>
    </row>
    <row r="278" spans="1:59" s="63" customFormat="1" ht="46.9" customHeight="1" x14ac:dyDescent="0.2">
      <c r="A278" s="392"/>
      <c r="B278" s="393"/>
      <c r="C278" s="392"/>
      <c r="D278" s="392"/>
      <c r="E278" s="392"/>
      <c r="F278" s="392"/>
      <c r="G278" s="392"/>
      <c r="H278" s="392"/>
      <c r="I278" s="392"/>
      <c r="J278" s="392"/>
      <c r="K278" s="392"/>
      <c r="O278" s="394"/>
      <c r="Q278" s="394"/>
      <c r="S278" s="394"/>
      <c r="U278" s="394"/>
      <c r="V278" s="392"/>
      <c r="W278" s="394"/>
      <c r="X278" s="392"/>
      <c r="Y278" s="395">
        <f t="shared" si="74"/>
        <v>0</v>
      </c>
      <c r="Z278" s="394"/>
      <c r="AA278" s="396" t="str">
        <f t="shared" si="75"/>
        <v xml:space="preserve"> </v>
      </c>
      <c r="AC278" s="397" t="str">
        <f t="shared" si="76"/>
        <v xml:space="preserve"> </v>
      </c>
      <c r="AF278" s="394"/>
      <c r="AG278" s="401" t="str">
        <f t="shared" si="77"/>
        <v xml:space="preserve"> </v>
      </c>
      <c r="AI278" s="397" t="str">
        <f t="shared" si="78"/>
        <v xml:space="preserve"> </v>
      </c>
      <c r="AL278" s="394"/>
      <c r="AM278" s="396" t="str">
        <f t="shared" si="79"/>
        <v xml:space="preserve"> </v>
      </c>
      <c r="AO278" s="397" t="str">
        <f t="shared" si="80"/>
        <v xml:space="preserve"> </v>
      </c>
      <c r="AR278" s="394"/>
      <c r="AS278" s="396" t="str">
        <f t="shared" si="70"/>
        <v xml:space="preserve"> </v>
      </c>
      <c r="AU278" s="397" t="str">
        <f t="shared" si="71"/>
        <v xml:space="preserve"> </v>
      </c>
      <c r="AX278" s="394"/>
      <c r="AY278" s="396" t="str">
        <f t="shared" si="72"/>
        <v xml:space="preserve"> </v>
      </c>
      <c r="BA278" s="397" t="str">
        <f t="shared" si="73"/>
        <v xml:space="preserve"> </v>
      </c>
      <c r="BE278" s="392"/>
      <c r="BF278" s="392"/>
      <c r="BG278" s="392"/>
    </row>
    <row r="279" spans="1:59" s="63" customFormat="1" ht="46.9" customHeight="1" x14ac:dyDescent="0.2">
      <c r="A279" s="392"/>
      <c r="B279" s="393"/>
      <c r="C279" s="392"/>
      <c r="D279" s="392"/>
      <c r="E279" s="392"/>
      <c r="F279" s="392"/>
      <c r="G279" s="392"/>
      <c r="H279" s="392"/>
      <c r="I279" s="392"/>
      <c r="J279" s="392"/>
      <c r="K279" s="392"/>
      <c r="O279" s="394"/>
      <c r="Q279" s="394"/>
      <c r="S279" s="394"/>
      <c r="U279" s="394"/>
      <c r="V279" s="392"/>
      <c r="W279" s="394"/>
      <c r="X279" s="392"/>
      <c r="Y279" s="395">
        <f t="shared" si="74"/>
        <v>0</v>
      </c>
      <c r="Z279" s="394"/>
      <c r="AA279" s="396" t="str">
        <f t="shared" si="75"/>
        <v xml:space="preserve"> </v>
      </c>
      <c r="AC279" s="397" t="str">
        <f t="shared" si="76"/>
        <v xml:space="preserve"> </v>
      </c>
      <c r="AF279" s="394"/>
      <c r="AG279" s="401" t="str">
        <f t="shared" si="77"/>
        <v xml:space="preserve"> </v>
      </c>
      <c r="AI279" s="397" t="str">
        <f t="shared" si="78"/>
        <v xml:space="preserve"> </v>
      </c>
      <c r="AL279" s="394"/>
      <c r="AM279" s="396" t="str">
        <f t="shared" si="79"/>
        <v xml:space="preserve"> </v>
      </c>
      <c r="AO279" s="397" t="str">
        <f t="shared" si="80"/>
        <v xml:space="preserve"> </v>
      </c>
      <c r="AR279" s="394"/>
      <c r="AS279" s="396" t="str">
        <f t="shared" si="70"/>
        <v xml:space="preserve"> </v>
      </c>
      <c r="AU279" s="397" t="str">
        <f t="shared" si="71"/>
        <v xml:space="preserve"> </v>
      </c>
      <c r="AX279" s="394"/>
      <c r="AY279" s="396" t="str">
        <f t="shared" si="72"/>
        <v xml:space="preserve"> </v>
      </c>
      <c r="BA279" s="397" t="str">
        <f t="shared" si="73"/>
        <v xml:space="preserve"> </v>
      </c>
      <c r="BE279" s="392"/>
      <c r="BF279" s="392"/>
      <c r="BG279" s="392"/>
    </row>
    <row r="280" spans="1:59" s="63" customFormat="1" ht="46.9" customHeight="1" x14ac:dyDescent="0.2">
      <c r="A280" s="392"/>
      <c r="B280" s="393"/>
      <c r="C280" s="392"/>
      <c r="D280" s="392"/>
      <c r="E280" s="392"/>
      <c r="F280" s="392"/>
      <c r="G280" s="392"/>
      <c r="H280" s="392"/>
      <c r="I280" s="392"/>
      <c r="J280" s="392"/>
      <c r="K280" s="392"/>
      <c r="O280" s="394"/>
      <c r="Q280" s="394"/>
      <c r="S280" s="394"/>
      <c r="U280" s="394"/>
      <c r="V280" s="392"/>
      <c r="W280" s="394"/>
      <c r="X280" s="392"/>
      <c r="Y280" s="395">
        <f t="shared" si="74"/>
        <v>0</v>
      </c>
      <c r="Z280" s="394"/>
      <c r="AA280" s="396" t="str">
        <f t="shared" si="75"/>
        <v xml:space="preserve"> </v>
      </c>
      <c r="AC280" s="397" t="str">
        <f t="shared" si="76"/>
        <v xml:space="preserve"> </v>
      </c>
      <c r="AF280" s="394"/>
      <c r="AG280" s="401" t="str">
        <f t="shared" si="77"/>
        <v xml:space="preserve"> </v>
      </c>
      <c r="AI280" s="397" t="str">
        <f t="shared" si="78"/>
        <v xml:space="preserve"> </v>
      </c>
      <c r="AL280" s="394"/>
      <c r="AM280" s="396" t="str">
        <f t="shared" si="79"/>
        <v xml:space="preserve"> </v>
      </c>
      <c r="AO280" s="397" t="str">
        <f t="shared" si="80"/>
        <v xml:space="preserve"> </v>
      </c>
      <c r="AR280" s="394"/>
      <c r="AS280" s="396" t="str">
        <f t="shared" si="70"/>
        <v xml:space="preserve"> </v>
      </c>
      <c r="AU280" s="397" t="str">
        <f t="shared" si="71"/>
        <v xml:space="preserve"> </v>
      </c>
      <c r="AX280" s="394"/>
      <c r="AY280" s="396" t="str">
        <f t="shared" si="72"/>
        <v xml:space="preserve"> </v>
      </c>
      <c r="BA280" s="397" t="str">
        <f t="shared" si="73"/>
        <v xml:space="preserve"> </v>
      </c>
      <c r="BE280" s="392"/>
      <c r="BF280" s="392"/>
      <c r="BG280" s="392"/>
    </row>
    <row r="281" spans="1:59" s="63" customFormat="1" ht="46.9" customHeight="1" x14ac:dyDescent="0.2">
      <c r="A281" s="392"/>
      <c r="B281" s="393"/>
      <c r="C281" s="392"/>
      <c r="D281" s="392"/>
      <c r="E281" s="392"/>
      <c r="F281" s="392"/>
      <c r="G281" s="392"/>
      <c r="H281" s="392"/>
      <c r="I281" s="392"/>
      <c r="J281" s="392"/>
      <c r="K281" s="392"/>
      <c r="O281" s="394"/>
      <c r="Q281" s="394"/>
      <c r="S281" s="394"/>
      <c r="U281" s="394"/>
      <c r="V281" s="392"/>
      <c r="W281" s="394"/>
      <c r="X281" s="392"/>
      <c r="Y281" s="395">
        <f t="shared" si="74"/>
        <v>0</v>
      </c>
      <c r="Z281" s="394"/>
      <c r="AA281" s="396" t="str">
        <f t="shared" si="75"/>
        <v xml:space="preserve"> </v>
      </c>
      <c r="AC281" s="397" t="str">
        <f t="shared" si="76"/>
        <v xml:space="preserve"> </v>
      </c>
      <c r="AF281" s="394"/>
      <c r="AG281" s="401" t="str">
        <f t="shared" si="77"/>
        <v xml:space="preserve"> </v>
      </c>
      <c r="AI281" s="397" t="str">
        <f t="shared" si="78"/>
        <v xml:space="preserve"> </v>
      </c>
      <c r="AL281" s="394"/>
      <c r="AM281" s="396" t="str">
        <f t="shared" si="79"/>
        <v xml:space="preserve"> </v>
      </c>
      <c r="AO281" s="397" t="str">
        <f t="shared" si="80"/>
        <v xml:space="preserve"> </v>
      </c>
      <c r="AR281" s="394"/>
      <c r="AS281" s="396" t="str">
        <f t="shared" si="70"/>
        <v xml:space="preserve"> </v>
      </c>
      <c r="AU281" s="397" t="str">
        <f t="shared" si="71"/>
        <v xml:space="preserve"> </v>
      </c>
      <c r="AX281" s="394"/>
      <c r="AY281" s="396" t="str">
        <f t="shared" si="72"/>
        <v xml:space="preserve"> </v>
      </c>
      <c r="BA281" s="397" t="str">
        <f t="shared" si="73"/>
        <v xml:space="preserve"> </v>
      </c>
      <c r="BE281" s="392"/>
      <c r="BF281" s="392"/>
      <c r="BG281" s="392"/>
    </row>
    <row r="282" spans="1:59" s="63" customFormat="1" ht="46.9" customHeight="1" x14ac:dyDescent="0.2">
      <c r="A282" s="392"/>
      <c r="B282" s="393"/>
      <c r="C282" s="392"/>
      <c r="D282" s="392"/>
      <c r="E282" s="392"/>
      <c r="F282" s="392"/>
      <c r="G282" s="392"/>
      <c r="H282" s="392"/>
      <c r="I282" s="392"/>
      <c r="J282" s="392"/>
      <c r="K282" s="392"/>
      <c r="O282" s="394"/>
      <c r="Q282" s="394"/>
      <c r="S282" s="394"/>
      <c r="U282" s="394"/>
      <c r="V282" s="392"/>
      <c r="W282" s="394"/>
      <c r="X282" s="392"/>
      <c r="Y282" s="395">
        <f t="shared" si="74"/>
        <v>0</v>
      </c>
      <c r="Z282" s="394"/>
      <c r="AA282" s="396" t="str">
        <f t="shared" si="75"/>
        <v xml:space="preserve"> </v>
      </c>
      <c r="AC282" s="397" t="str">
        <f t="shared" si="76"/>
        <v xml:space="preserve"> </v>
      </c>
      <c r="AF282" s="394"/>
      <c r="AG282" s="401" t="str">
        <f t="shared" si="77"/>
        <v xml:space="preserve"> </v>
      </c>
      <c r="AI282" s="397" t="str">
        <f t="shared" si="78"/>
        <v xml:space="preserve"> </v>
      </c>
      <c r="AL282" s="394"/>
      <c r="AM282" s="396" t="str">
        <f t="shared" si="79"/>
        <v xml:space="preserve"> </v>
      </c>
      <c r="AO282" s="397" t="str">
        <f t="shared" si="80"/>
        <v xml:space="preserve"> </v>
      </c>
      <c r="AR282" s="394"/>
      <c r="AS282" s="396" t="str">
        <f t="shared" si="70"/>
        <v xml:space="preserve"> </v>
      </c>
      <c r="AU282" s="397" t="str">
        <f t="shared" si="71"/>
        <v xml:space="preserve"> </v>
      </c>
      <c r="AX282" s="394"/>
      <c r="AY282" s="396" t="str">
        <f t="shared" si="72"/>
        <v xml:space="preserve"> </v>
      </c>
      <c r="BA282" s="397" t="str">
        <f t="shared" si="73"/>
        <v xml:space="preserve"> </v>
      </c>
      <c r="BE282" s="392"/>
      <c r="BF282" s="392"/>
      <c r="BG282" s="392"/>
    </row>
    <row r="283" spans="1:59" s="63" customFormat="1" ht="46.9" customHeight="1" x14ac:dyDescent="0.2">
      <c r="A283" s="392"/>
      <c r="B283" s="393"/>
      <c r="C283" s="392"/>
      <c r="D283" s="392"/>
      <c r="E283" s="392"/>
      <c r="F283" s="392"/>
      <c r="G283" s="392"/>
      <c r="H283" s="392"/>
      <c r="I283" s="392"/>
      <c r="J283" s="392"/>
      <c r="K283" s="392"/>
      <c r="O283" s="394"/>
      <c r="Q283" s="394"/>
      <c r="S283" s="394"/>
      <c r="U283" s="394"/>
      <c r="V283" s="392"/>
      <c r="W283" s="394"/>
      <c r="X283" s="392"/>
      <c r="Y283" s="395">
        <f t="shared" si="74"/>
        <v>0</v>
      </c>
      <c r="Z283" s="394"/>
      <c r="AA283" s="396" t="str">
        <f t="shared" si="75"/>
        <v xml:space="preserve"> </v>
      </c>
      <c r="AC283" s="397" t="str">
        <f t="shared" si="76"/>
        <v xml:space="preserve"> </v>
      </c>
      <c r="AF283" s="394"/>
      <c r="AG283" s="401" t="str">
        <f t="shared" si="77"/>
        <v xml:space="preserve"> </v>
      </c>
      <c r="AI283" s="397" t="str">
        <f t="shared" si="78"/>
        <v xml:space="preserve"> </v>
      </c>
      <c r="AL283" s="394"/>
      <c r="AM283" s="396" t="str">
        <f t="shared" si="79"/>
        <v xml:space="preserve"> </v>
      </c>
      <c r="AO283" s="397" t="str">
        <f t="shared" si="80"/>
        <v xml:space="preserve"> </v>
      </c>
      <c r="AR283" s="394"/>
      <c r="AS283" s="396" t="str">
        <f t="shared" si="70"/>
        <v xml:space="preserve"> </v>
      </c>
      <c r="AU283" s="397" t="str">
        <f t="shared" si="71"/>
        <v xml:space="preserve"> </v>
      </c>
      <c r="AX283" s="394"/>
      <c r="AY283" s="396" t="str">
        <f t="shared" si="72"/>
        <v xml:space="preserve"> </v>
      </c>
      <c r="BA283" s="397" t="str">
        <f t="shared" si="73"/>
        <v xml:space="preserve"> </v>
      </c>
      <c r="BE283" s="392"/>
      <c r="BF283" s="392"/>
      <c r="BG283" s="392"/>
    </row>
    <row r="284" spans="1:59" s="63" customFormat="1" ht="46.9" customHeight="1" x14ac:dyDescent="0.2">
      <c r="A284" s="392"/>
      <c r="B284" s="393"/>
      <c r="C284" s="392"/>
      <c r="D284" s="392"/>
      <c r="E284" s="392"/>
      <c r="F284" s="392"/>
      <c r="G284" s="392"/>
      <c r="H284" s="392"/>
      <c r="I284" s="392"/>
      <c r="J284" s="392"/>
      <c r="K284" s="392"/>
      <c r="O284" s="394"/>
      <c r="Q284" s="394"/>
      <c r="S284" s="394"/>
      <c r="U284" s="394"/>
      <c r="V284" s="392"/>
      <c r="W284" s="394"/>
      <c r="X284" s="392"/>
      <c r="Y284" s="395">
        <f t="shared" si="74"/>
        <v>0</v>
      </c>
      <c r="Z284" s="394"/>
      <c r="AA284" s="396" t="str">
        <f t="shared" si="75"/>
        <v xml:space="preserve"> </v>
      </c>
      <c r="AC284" s="397" t="str">
        <f t="shared" si="76"/>
        <v xml:space="preserve"> </v>
      </c>
      <c r="AF284" s="394"/>
      <c r="AG284" s="401" t="str">
        <f t="shared" si="77"/>
        <v xml:space="preserve"> </v>
      </c>
      <c r="AI284" s="397" t="str">
        <f t="shared" si="78"/>
        <v xml:space="preserve"> </v>
      </c>
      <c r="AL284" s="394"/>
      <c r="AM284" s="396" t="str">
        <f t="shared" si="79"/>
        <v xml:space="preserve"> </v>
      </c>
      <c r="AO284" s="397" t="str">
        <f t="shared" si="80"/>
        <v xml:space="preserve"> </v>
      </c>
      <c r="AR284" s="394"/>
      <c r="AS284" s="396" t="str">
        <f t="shared" si="70"/>
        <v xml:space="preserve"> </v>
      </c>
      <c r="AU284" s="397" t="str">
        <f t="shared" si="71"/>
        <v xml:space="preserve"> </v>
      </c>
      <c r="AX284" s="394"/>
      <c r="AY284" s="396" t="str">
        <f t="shared" si="72"/>
        <v xml:space="preserve"> </v>
      </c>
      <c r="BA284" s="397" t="str">
        <f t="shared" si="73"/>
        <v xml:space="preserve"> </v>
      </c>
      <c r="BE284" s="392"/>
      <c r="BF284" s="392"/>
      <c r="BG284" s="392"/>
    </row>
    <row r="285" spans="1:59" s="63" customFormat="1" ht="46.9" customHeight="1" x14ac:dyDescent="0.2">
      <c r="A285" s="392"/>
      <c r="B285" s="393"/>
      <c r="C285" s="392"/>
      <c r="D285" s="392"/>
      <c r="E285" s="392"/>
      <c r="F285" s="392"/>
      <c r="G285" s="392"/>
      <c r="H285" s="392"/>
      <c r="I285" s="392"/>
      <c r="J285" s="392"/>
      <c r="K285" s="392"/>
      <c r="O285" s="394"/>
      <c r="Q285" s="394"/>
      <c r="S285" s="394"/>
      <c r="U285" s="394"/>
      <c r="V285" s="392"/>
      <c r="W285" s="394"/>
      <c r="X285" s="392"/>
      <c r="Y285" s="395">
        <f t="shared" si="74"/>
        <v>0</v>
      </c>
      <c r="Z285" s="394"/>
      <c r="AA285" s="396" t="str">
        <f t="shared" si="75"/>
        <v xml:space="preserve"> </v>
      </c>
      <c r="AC285" s="397" t="str">
        <f t="shared" si="76"/>
        <v xml:space="preserve"> </v>
      </c>
      <c r="AF285" s="394"/>
      <c r="AG285" s="401" t="str">
        <f t="shared" si="77"/>
        <v xml:space="preserve"> </v>
      </c>
      <c r="AI285" s="397" t="str">
        <f t="shared" si="78"/>
        <v xml:space="preserve"> </v>
      </c>
      <c r="AL285" s="394"/>
      <c r="AM285" s="396" t="str">
        <f t="shared" si="79"/>
        <v xml:space="preserve"> </v>
      </c>
      <c r="AO285" s="397" t="str">
        <f t="shared" si="80"/>
        <v xml:space="preserve"> </v>
      </c>
      <c r="AR285" s="394"/>
      <c r="AS285" s="396" t="str">
        <f t="shared" si="70"/>
        <v xml:space="preserve"> </v>
      </c>
      <c r="AU285" s="397" t="str">
        <f t="shared" si="71"/>
        <v xml:space="preserve"> </v>
      </c>
      <c r="AX285" s="394"/>
      <c r="AY285" s="396" t="str">
        <f t="shared" si="72"/>
        <v xml:space="preserve"> </v>
      </c>
      <c r="BA285" s="397" t="str">
        <f t="shared" si="73"/>
        <v xml:space="preserve"> </v>
      </c>
      <c r="BE285" s="392"/>
      <c r="BF285" s="392"/>
      <c r="BG285" s="392"/>
    </row>
    <row r="286" spans="1:59" s="63" customFormat="1" ht="46.9" customHeight="1" x14ac:dyDescent="0.2">
      <c r="A286" s="392"/>
      <c r="B286" s="393"/>
      <c r="C286" s="392"/>
      <c r="D286" s="392"/>
      <c r="E286" s="392"/>
      <c r="F286" s="392"/>
      <c r="G286" s="392"/>
      <c r="H286" s="392"/>
      <c r="I286" s="392"/>
      <c r="J286" s="392"/>
      <c r="K286" s="392"/>
      <c r="O286" s="394"/>
      <c r="Q286" s="394"/>
      <c r="S286" s="394"/>
      <c r="U286" s="394"/>
      <c r="V286" s="392"/>
      <c r="W286" s="394"/>
      <c r="X286" s="392"/>
      <c r="Y286" s="395">
        <f t="shared" si="74"/>
        <v>0</v>
      </c>
      <c r="Z286" s="394"/>
      <c r="AA286" s="396" t="str">
        <f t="shared" si="75"/>
        <v xml:space="preserve"> </v>
      </c>
      <c r="AC286" s="397" t="str">
        <f t="shared" si="76"/>
        <v xml:space="preserve"> </v>
      </c>
      <c r="AF286" s="394"/>
      <c r="AG286" s="401" t="str">
        <f t="shared" si="77"/>
        <v xml:space="preserve"> </v>
      </c>
      <c r="AI286" s="397" t="str">
        <f t="shared" si="78"/>
        <v xml:space="preserve"> </v>
      </c>
      <c r="AL286" s="394"/>
      <c r="AM286" s="396" t="str">
        <f t="shared" si="79"/>
        <v xml:space="preserve"> </v>
      </c>
      <c r="AO286" s="397" t="str">
        <f t="shared" si="80"/>
        <v xml:space="preserve"> </v>
      </c>
      <c r="AR286" s="394"/>
      <c r="AS286" s="396" t="str">
        <f t="shared" si="70"/>
        <v xml:space="preserve"> </v>
      </c>
      <c r="AU286" s="397" t="str">
        <f t="shared" si="71"/>
        <v xml:space="preserve"> </v>
      </c>
      <c r="AX286" s="394"/>
      <c r="AY286" s="396" t="str">
        <f t="shared" si="72"/>
        <v xml:space="preserve"> </v>
      </c>
      <c r="BA286" s="397" t="str">
        <f t="shared" si="73"/>
        <v xml:space="preserve"> </v>
      </c>
      <c r="BE286" s="392"/>
      <c r="BF286" s="392"/>
      <c r="BG286" s="392"/>
    </row>
    <row r="287" spans="1:59" s="63" customFormat="1" ht="46.9" customHeight="1" x14ac:dyDescent="0.2">
      <c r="A287" s="392"/>
      <c r="B287" s="393"/>
      <c r="C287" s="392"/>
      <c r="D287" s="392"/>
      <c r="E287" s="392"/>
      <c r="F287" s="392"/>
      <c r="G287" s="392"/>
      <c r="H287" s="392"/>
      <c r="I287" s="392"/>
      <c r="J287" s="392"/>
      <c r="K287" s="392"/>
      <c r="O287" s="394"/>
      <c r="Q287" s="394"/>
      <c r="S287" s="394"/>
      <c r="U287" s="394"/>
      <c r="V287" s="392"/>
      <c r="W287" s="394"/>
      <c r="X287" s="392"/>
      <c r="Y287" s="395">
        <f t="shared" si="74"/>
        <v>0</v>
      </c>
      <c r="Z287" s="394"/>
      <c r="AA287" s="396" t="str">
        <f t="shared" si="75"/>
        <v xml:space="preserve"> </v>
      </c>
      <c r="AC287" s="397" t="str">
        <f t="shared" si="76"/>
        <v xml:space="preserve"> </v>
      </c>
      <c r="AF287" s="394"/>
      <c r="AG287" s="401" t="str">
        <f t="shared" si="77"/>
        <v xml:space="preserve"> </v>
      </c>
      <c r="AI287" s="397" t="str">
        <f t="shared" si="78"/>
        <v xml:space="preserve"> </v>
      </c>
      <c r="AL287" s="394"/>
      <c r="AM287" s="396" t="str">
        <f t="shared" si="79"/>
        <v xml:space="preserve"> </v>
      </c>
      <c r="AO287" s="397" t="str">
        <f t="shared" si="80"/>
        <v xml:space="preserve"> </v>
      </c>
      <c r="AR287" s="394"/>
      <c r="AS287" s="396" t="str">
        <f t="shared" si="70"/>
        <v xml:space="preserve"> </v>
      </c>
      <c r="AU287" s="397" t="str">
        <f t="shared" si="71"/>
        <v xml:space="preserve"> </v>
      </c>
      <c r="AX287" s="394"/>
      <c r="AY287" s="396" t="str">
        <f t="shared" si="72"/>
        <v xml:space="preserve"> </v>
      </c>
      <c r="BA287" s="397" t="str">
        <f t="shared" si="73"/>
        <v xml:space="preserve"> </v>
      </c>
      <c r="BE287" s="392"/>
      <c r="BF287" s="392"/>
      <c r="BG287" s="392"/>
    </row>
    <row r="288" spans="1:59" s="63" customFormat="1" ht="46.9" customHeight="1" x14ac:dyDescent="0.2">
      <c r="A288" s="392"/>
      <c r="B288" s="393"/>
      <c r="C288" s="392"/>
      <c r="D288" s="392"/>
      <c r="E288" s="392"/>
      <c r="F288" s="392"/>
      <c r="G288" s="392"/>
      <c r="H288" s="392"/>
      <c r="I288" s="392"/>
      <c r="J288" s="392"/>
      <c r="K288" s="392"/>
      <c r="O288" s="394"/>
      <c r="Q288" s="394"/>
      <c r="S288" s="394"/>
      <c r="U288" s="394"/>
      <c r="V288" s="392"/>
      <c r="W288" s="394"/>
      <c r="X288" s="392"/>
      <c r="Y288" s="395">
        <f t="shared" si="74"/>
        <v>0</v>
      </c>
      <c r="Z288" s="394"/>
      <c r="AA288" s="396" t="str">
        <f t="shared" si="75"/>
        <v xml:space="preserve"> </v>
      </c>
      <c r="AC288" s="397" t="str">
        <f t="shared" si="76"/>
        <v xml:space="preserve"> </v>
      </c>
      <c r="AF288" s="394"/>
      <c r="AG288" s="401" t="str">
        <f t="shared" si="77"/>
        <v xml:space="preserve"> </v>
      </c>
      <c r="AI288" s="397" t="str">
        <f t="shared" si="78"/>
        <v xml:space="preserve"> </v>
      </c>
      <c r="AL288" s="394"/>
      <c r="AM288" s="396" t="str">
        <f t="shared" si="79"/>
        <v xml:space="preserve"> </v>
      </c>
      <c r="AO288" s="397" t="str">
        <f t="shared" si="80"/>
        <v xml:space="preserve"> </v>
      </c>
      <c r="AR288" s="394"/>
      <c r="AS288" s="396" t="str">
        <f t="shared" si="70"/>
        <v xml:space="preserve"> </v>
      </c>
      <c r="AU288" s="397" t="str">
        <f t="shared" si="71"/>
        <v xml:space="preserve"> </v>
      </c>
      <c r="AX288" s="394"/>
      <c r="AY288" s="396" t="str">
        <f t="shared" si="72"/>
        <v xml:space="preserve"> </v>
      </c>
      <c r="BA288" s="397" t="str">
        <f t="shared" si="73"/>
        <v xml:space="preserve"> </v>
      </c>
      <c r="BE288" s="392"/>
      <c r="BF288" s="392"/>
      <c r="BG288" s="392"/>
    </row>
    <row r="289" spans="1:59" s="63" customFormat="1" ht="46.9" customHeight="1" x14ac:dyDescent="0.2">
      <c r="A289" s="392"/>
      <c r="B289" s="393"/>
      <c r="C289" s="392"/>
      <c r="D289" s="392"/>
      <c r="E289" s="392"/>
      <c r="F289" s="392"/>
      <c r="G289" s="392"/>
      <c r="H289" s="392"/>
      <c r="I289" s="392"/>
      <c r="J289" s="392"/>
      <c r="K289" s="392"/>
      <c r="O289" s="394"/>
      <c r="Q289" s="394"/>
      <c r="S289" s="394"/>
      <c r="U289" s="394"/>
      <c r="V289" s="392"/>
      <c r="W289" s="394"/>
      <c r="X289" s="392"/>
      <c r="Y289" s="395">
        <f t="shared" si="74"/>
        <v>0</v>
      </c>
      <c r="Z289" s="394"/>
      <c r="AA289" s="396" t="str">
        <f t="shared" si="75"/>
        <v xml:space="preserve"> </v>
      </c>
      <c r="AC289" s="397" t="str">
        <f t="shared" si="76"/>
        <v xml:space="preserve"> </v>
      </c>
      <c r="AF289" s="394"/>
      <c r="AG289" s="401" t="str">
        <f t="shared" si="77"/>
        <v xml:space="preserve"> </v>
      </c>
      <c r="AI289" s="397" t="str">
        <f t="shared" si="78"/>
        <v xml:space="preserve"> </v>
      </c>
      <c r="AL289" s="394"/>
      <c r="AM289" s="396" t="str">
        <f t="shared" si="79"/>
        <v xml:space="preserve"> </v>
      </c>
      <c r="AO289" s="397" t="str">
        <f t="shared" si="80"/>
        <v xml:space="preserve"> </v>
      </c>
      <c r="AR289" s="394"/>
      <c r="AS289" s="396" t="str">
        <f t="shared" si="70"/>
        <v xml:space="preserve"> </v>
      </c>
      <c r="AU289" s="397" t="str">
        <f t="shared" si="71"/>
        <v xml:space="preserve"> </v>
      </c>
      <c r="AX289" s="394"/>
      <c r="AY289" s="396" t="str">
        <f t="shared" si="72"/>
        <v xml:space="preserve"> </v>
      </c>
      <c r="BA289" s="397" t="str">
        <f t="shared" si="73"/>
        <v xml:space="preserve"> </v>
      </c>
      <c r="BE289" s="392"/>
      <c r="BF289" s="392"/>
      <c r="BG289" s="392"/>
    </row>
    <row r="290" spans="1:59" s="63" customFormat="1" ht="46.9" customHeight="1" x14ac:dyDescent="0.2">
      <c r="A290" s="392"/>
      <c r="B290" s="393"/>
      <c r="C290" s="392"/>
      <c r="D290" s="392"/>
      <c r="E290" s="392"/>
      <c r="F290" s="392"/>
      <c r="G290" s="392"/>
      <c r="H290" s="392"/>
      <c r="I290" s="392"/>
      <c r="J290" s="392"/>
      <c r="K290" s="392"/>
      <c r="O290" s="394"/>
      <c r="Q290" s="394"/>
      <c r="S290" s="394"/>
      <c r="U290" s="394"/>
      <c r="V290" s="392"/>
      <c r="W290" s="394"/>
      <c r="X290" s="392"/>
      <c r="Y290" s="395">
        <f t="shared" si="74"/>
        <v>0</v>
      </c>
      <c r="Z290" s="394"/>
      <c r="AA290" s="396" t="str">
        <f t="shared" si="75"/>
        <v xml:space="preserve"> </v>
      </c>
      <c r="AC290" s="397" t="str">
        <f t="shared" si="76"/>
        <v xml:space="preserve"> </v>
      </c>
      <c r="AF290" s="394"/>
      <c r="AG290" s="401" t="str">
        <f t="shared" si="77"/>
        <v xml:space="preserve"> </v>
      </c>
      <c r="AI290" s="397" t="str">
        <f t="shared" si="78"/>
        <v xml:space="preserve"> </v>
      </c>
      <c r="AL290" s="394"/>
      <c r="AM290" s="396" t="str">
        <f t="shared" si="79"/>
        <v xml:space="preserve"> </v>
      </c>
      <c r="AO290" s="397" t="str">
        <f t="shared" si="80"/>
        <v xml:space="preserve"> </v>
      </c>
      <c r="AR290" s="394"/>
      <c r="AS290" s="396" t="str">
        <f t="shared" si="70"/>
        <v xml:space="preserve"> </v>
      </c>
      <c r="AU290" s="397" t="str">
        <f t="shared" si="71"/>
        <v xml:space="preserve"> </v>
      </c>
      <c r="AX290" s="394"/>
      <c r="AY290" s="396" t="str">
        <f t="shared" si="72"/>
        <v xml:space="preserve"> </v>
      </c>
      <c r="BA290" s="397" t="str">
        <f t="shared" si="73"/>
        <v xml:space="preserve"> </v>
      </c>
      <c r="BE290" s="392"/>
      <c r="BF290" s="392"/>
      <c r="BG290" s="392"/>
    </row>
    <row r="291" spans="1:59" s="63" customFormat="1" ht="46.9" customHeight="1" x14ac:dyDescent="0.2">
      <c r="A291" s="392"/>
      <c r="B291" s="393"/>
      <c r="C291" s="392"/>
      <c r="D291" s="392"/>
      <c r="E291" s="392"/>
      <c r="F291" s="392"/>
      <c r="G291" s="392"/>
      <c r="H291" s="392"/>
      <c r="I291" s="392"/>
      <c r="J291" s="392"/>
      <c r="K291" s="392"/>
      <c r="O291" s="394"/>
      <c r="Q291" s="394"/>
      <c r="S291" s="394"/>
      <c r="U291" s="394"/>
      <c r="V291" s="392"/>
      <c r="W291" s="394"/>
      <c r="X291" s="392"/>
      <c r="Y291" s="395">
        <f t="shared" si="74"/>
        <v>0</v>
      </c>
      <c r="Z291" s="394"/>
      <c r="AA291" s="396" t="str">
        <f t="shared" si="75"/>
        <v xml:space="preserve"> </v>
      </c>
      <c r="AC291" s="397" t="str">
        <f t="shared" si="76"/>
        <v xml:space="preserve"> </v>
      </c>
      <c r="AF291" s="394"/>
      <c r="AG291" s="401" t="str">
        <f t="shared" si="77"/>
        <v xml:space="preserve"> </v>
      </c>
      <c r="AI291" s="397" t="str">
        <f t="shared" si="78"/>
        <v xml:space="preserve"> </v>
      </c>
      <c r="AL291" s="394"/>
      <c r="AM291" s="396" t="str">
        <f t="shared" si="79"/>
        <v xml:space="preserve"> </v>
      </c>
      <c r="AO291" s="397" t="str">
        <f t="shared" si="80"/>
        <v xml:space="preserve"> </v>
      </c>
      <c r="AR291" s="394"/>
      <c r="AS291" s="396" t="str">
        <f t="shared" si="70"/>
        <v xml:space="preserve"> </v>
      </c>
      <c r="AU291" s="397" t="str">
        <f t="shared" si="71"/>
        <v xml:space="preserve"> </v>
      </c>
      <c r="AX291" s="394"/>
      <c r="AY291" s="396" t="str">
        <f t="shared" si="72"/>
        <v xml:space="preserve"> </v>
      </c>
      <c r="BA291" s="397" t="str">
        <f t="shared" si="73"/>
        <v xml:space="preserve"> </v>
      </c>
      <c r="BE291" s="392"/>
      <c r="BF291" s="392"/>
      <c r="BG291" s="392"/>
    </row>
    <row r="292" spans="1:59" s="63" customFormat="1" ht="46.9" customHeight="1" x14ac:dyDescent="0.2">
      <c r="A292" s="392"/>
      <c r="B292" s="393"/>
      <c r="C292" s="392"/>
      <c r="D292" s="392"/>
      <c r="E292" s="392"/>
      <c r="F292" s="392"/>
      <c r="G292" s="392"/>
      <c r="H292" s="392"/>
      <c r="I292" s="392"/>
      <c r="J292" s="392"/>
      <c r="K292" s="392"/>
      <c r="O292" s="394"/>
      <c r="Q292" s="394"/>
      <c r="S292" s="394"/>
      <c r="U292" s="394"/>
      <c r="V292" s="392"/>
      <c r="W292" s="394"/>
      <c r="X292" s="392"/>
      <c r="Y292" s="395">
        <f t="shared" si="74"/>
        <v>0</v>
      </c>
      <c r="Z292" s="394"/>
      <c r="AA292" s="396" t="str">
        <f t="shared" si="75"/>
        <v xml:space="preserve"> </v>
      </c>
      <c r="AC292" s="397" t="str">
        <f t="shared" si="76"/>
        <v xml:space="preserve"> </v>
      </c>
      <c r="AF292" s="394"/>
      <c r="AG292" s="401" t="str">
        <f t="shared" si="77"/>
        <v xml:space="preserve"> </v>
      </c>
      <c r="AI292" s="397" t="str">
        <f t="shared" si="78"/>
        <v xml:space="preserve"> </v>
      </c>
      <c r="AL292" s="394"/>
      <c r="AM292" s="396" t="str">
        <f t="shared" si="79"/>
        <v xml:space="preserve"> </v>
      </c>
      <c r="AO292" s="397" t="str">
        <f t="shared" si="80"/>
        <v xml:space="preserve"> </v>
      </c>
      <c r="AR292" s="394"/>
      <c r="AS292" s="396" t="str">
        <f t="shared" si="70"/>
        <v xml:space="preserve"> </v>
      </c>
      <c r="AU292" s="397" t="str">
        <f t="shared" si="71"/>
        <v xml:space="preserve"> </v>
      </c>
      <c r="AX292" s="394"/>
      <c r="AY292" s="396" t="str">
        <f t="shared" si="72"/>
        <v xml:space="preserve"> </v>
      </c>
      <c r="BA292" s="397" t="str">
        <f t="shared" si="73"/>
        <v xml:space="preserve"> </v>
      </c>
      <c r="BE292" s="392"/>
      <c r="BF292" s="392"/>
      <c r="BG292" s="392"/>
    </row>
    <row r="293" spans="1:59" s="63" customFormat="1" ht="46.9" customHeight="1" x14ac:dyDescent="0.2">
      <c r="A293" s="392"/>
      <c r="B293" s="393"/>
      <c r="C293" s="392"/>
      <c r="D293" s="392"/>
      <c r="E293" s="392"/>
      <c r="F293" s="392"/>
      <c r="G293" s="392"/>
      <c r="H293" s="392"/>
      <c r="I293" s="392"/>
      <c r="J293" s="392"/>
      <c r="K293" s="392"/>
      <c r="O293" s="394"/>
      <c r="Q293" s="394"/>
      <c r="S293" s="394"/>
      <c r="U293" s="394"/>
      <c r="V293" s="392"/>
      <c r="W293" s="394"/>
      <c r="X293" s="392"/>
      <c r="Y293" s="395">
        <f t="shared" si="74"/>
        <v>0</v>
      </c>
      <c r="Z293" s="394"/>
      <c r="AA293" s="396" t="str">
        <f t="shared" si="75"/>
        <v xml:space="preserve"> </v>
      </c>
      <c r="AC293" s="397" t="str">
        <f t="shared" si="76"/>
        <v xml:space="preserve"> </v>
      </c>
      <c r="AF293" s="394"/>
      <c r="AG293" s="401" t="str">
        <f t="shared" si="77"/>
        <v xml:space="preserve"> </v>
      </c>
      <c r="AI293" s="397" t="str">
        <f t="shared" si="78"/>
        <v xml:space="preserve"> </v>
      </c>
      <c r="AL293" s="394"/>
      <c r="AM293" s="396" t="str">
        <f t="shared" si="79"/>
        <v xml:space="preserve"> </v>
      </c>
      <c r="AO293" s="397" t="str">
        <f t="shared" si="80"/>
        <v xml:space="preserve"> </v>
      </c>
      <c r="AR293" s="394"/>
      <c r="AS293" s="396" t="str">
        <f t="shared" si="70"/>
        <v xml:space="preserve"> </v>
      </c>
      <c r="AU293" s="397" t="str">
        <f t="shared" si="71"/>
        <v xml:space="preserve"> </v>
      </c>
      <c r="AX293" s="394"/>
      <c r="AY293" s="396" t="str">
        <f t="shared" si="72"/>
        <v xml:space="preserve"> </v>
      </c>
      <c r="BA293" s="397" t="str">
        <f t="shared" si="73"/>
        <v xml:space="preserve"> </v>
      </c>
      <c r="BE293" s="392"/>
      <c r="BF293" s="392"/>
      <c r="BG293" s="392"/>
    </row>
    <row r="294" spans="1:59" s="63" customFormat="1" ht="46.9" customHeight="1" x14ac:dyDescent="0.2">
      <c r="A294" s="392"/>
      <c r="B294" s="393"/>
      <c r="C294" s="392"/>
      <c r="D294" s="392"/>
      <c r="E294" s="392"/>
      <c r="F294" s="392"/>
      <c r="G294" s="392"/>
      <c r="H294" s="392"/>
      <c r="I294" s="392"/>
      <c r="J294" s="392"/>
      <c r="K294" s="392"/>
      <c r="O294" s="394"/>
      <c r="Q294" s="394"/>
      <c r="S294" s="394"/>
      <c r="U294" s="394"/>
      <c r="V294" s="392"/>
      <c r="W294" s="394"/>
      <c r="X294" s="392"/>
      <c r="Y294" s="395">
        <f t="shared" si="74"/>
        <v>0</v>
      </c>
      <c r="Z294" s="394"/>
      <c r="AA294" s="396" t="str">
        <f t="shared" si="75"/>
        <v xml:space="preserve"> </v>
      </c>
      <c r="AC294" s="397" t="str">
        <f t="shared" si="76"/>
        <v xml:space="preserve"> </v>
      </c>
      <c r="AF294" s="394"/>
      <c r="AG294" s="401" t="str">
        <f t="shared" si="77"/>
        <v xml:space="preserve"> </v>
      </c>
      <c r="AI294" s="397" t="str">
        <f t="shared" si="78"/>
        <v xml:space="preserve"> </v>
      </c>
      <c r="AL294" s="394"/>
      <c r="AM294" s="396" t="str">
        <f t="shared" si="79"/>
        <v xml:space="preserve"> </v>
      </c>
      <c r="AO294" s="397" t="str">
        <f t="shared" si="80"/>
        <v xml:space="preserve"> </v>
      </c>
      <c r="AR294" s="394"/>
      <c r="AS294" s="396" t="str">
        <f t="shared" si="70"/>
        <v xml:space="preserve"> </v>
      </c>
      <c r="AU294" s="397" t="str">
        <f t="shared" si="71"/>
        <v xml:space="preserve"> </v>
      </c>
      <c r="AX294" s="394"/>
      <c r="AY294" s="396" t="str">
        <f t="shared" si="72"/>
        <v xml:space="preserve"> </v>
      </c>
      <c r="BA294" s="397" t="str">
        <f t="shared" si="73"/>
        <v xml:space="preserve"> </v>
      </c>
      <c r="BE294" s="392"/>
      <c r="BF294" s="392"/>
      <c r="BG294" s="392"/>
    </row>
    <row r="295" spans="1:59" s="63" customFormat="1" ht="46.9" customHeight="1" x14ac:dyDescent="0.2">
      <c r="A295" s="392"/>
      <c r="B295" s="393"/>
      <c r="C295" s="392"/>
      <c r="D295" s="392"/>
      <c r="E295" s="392"/>
      <c r="F295" s="392"/>
      <c r="G295" s="392"/>
      <c r="H295" s="392"/>
      <c r="I295" s="392"/>
      <c r="J295" s="392"/>
      <c r="K295" s="392"/>
      <c r="O295" s="394"/>
      <c r="Q295" s="394"/>
      <c r="S295" s="394"/>
      <c r="U295" s="394"/>
      <c r="V295" s="392"/>
      <c r="W295" s="394"/>
      <c r="X295" s="392"/>
      <c r="Y295" s="395">
        <f t="shared" si="74"/>
        <v>0</v>
      </c>
      <c r="Z295" s="394"/>
      <c r="AA295" s="396" t="str">
        <f t="shared" si="75"/>
        <v xml:space="preserve"> </v>
      </c>
      <c r="AC295" s="397" t="str">
        <f t="shared" si="76"/>
        <v xml:space="preserve"> </v>
      </c>
      <c r="AF295" s="394"/>
      <c r="AG295" s="401" t="str">
        <f t="shared" si="77"/>
        <v xml:space="preserve"> </v>
      </c>
      <c r="AI295" s="397" t="str">
        <f t="shared" si="78"/>
        <v xml:space="preserve"> </v>
      </c>
      <c r="AL295" s="394"/>
      <c r="AM295" s="396" t="str">
        <f t="shared" si="79"/>
        <v xml:space="preserve"> </v>
      </c>
      <c r="AO295" s="397" t="str">
        <f t="shared" si="80"/>
        <v xml:space="preserve"> </v>
      </c>
      <c r="AR295" s="394"/>
      <c r="AS295" s="396" t="str">
        <f t="shared" ref="AS295:AS358" si="81">IF(Q295=0," ",AR295/Q295)</f>
        <v xml:space="preserve"> </v>
      </c>
      <c r="AU295" s="397" t="str">
        <f t="shared" ref="AU295:AU358" si="82">IF(P295=0," ",AT295/P295)</f>
        <v xml:space="preserve"> </v>
      </c>
      <c r="AX295" s="394"/>
      <c r="AY295" s="396" t="str">
        <f t="shared" ref="AY295:AY358" si="83">IF(Q295=0," ",AX295/Q295)</f>
        <v xml:space="preserve"> </v>
      </c>
      <c r="BA295" s="397" t="str">
        <f t="shared" ref="BA295:BA358" si="84">IF(P295=0," ",AZ295/P295)</f>
        <v xml:space="preserve"> </v>
      </c>
      <c r="BE295" s="392"/>
      <c r="BF295" s="392"/>
      <c r="BG295" s="392"/>
    </row>
    <row r="296" spans="1:59" s="63" customFormat="1" ht="46.9" customHeight="1" x14ac:dyDescent="0.2">
      <c r="A296" s="392"/>
      <c r="B296" s="393"/>
      <c r="C296" s="392"/>
      <c r="D296" s="392"/>
      <c r="E296" s="392"/>
      <c r="F296" s="392"/>
      <c r="G296" s="392"/>
      <c r="H296" s="392"/>
      <c r="I296" s="392"/>
      <c r="J296" s="392"/>
      <c r="K296" s="392"/>
      <c r="O296" s="394"/>
      <c r="Q296" s="394"/>
      <c r="S296" s="394"/>
      <c r="U296" s="394"/>
      <c r="V296" s="392"/>
      <c r="W296" s="394"/>
      <c r="X296" s="392"/>
      <c r="Y296" s="395">
        <f t="shared" si="74"/>
        <v>0</v>
      </c>
      <c r="Z296" s="394"/>
      <c r="AA296" s="396" t="str">
        <f t="shared" si="75"/>
        <v xml:space="preserve"> </v>
      </c>
      <c r="AC296" s="397" t="str">
        <f t="shared" si="76"/>
        <v xml:space="preserve"> </v>
      </c>
      <c r="AF296" s="394"/>
      <c r="AG296" s="401" t="str">
        <f t="shared" si="77"/>
        <v xml:space="preserve"> </v>
      </c>
      <c r="AI296" s="397" t="str">
        <f t="shared" si="78"/>
        <v xml:space="preserve"> </v>
      </c>
      <c r="AL296" s="394"/>
      <c r="AM296" s="396" t="str">
        <f t="shared" si="79"/>
        <v xml:space="preserve"> </v>
      </c>
      <c r="AO296" s="397" t="str">
        <f t="shared" si="80"/>
        <v xml:space="preserve"> </v>
      </c>
      <c r="AR296" s="394"/>
      <c r="AS296" s="396" t="str">
        <f t="shared" si="81"/>
        <v xml:space="preserve"> </v>
      </c>
      <c r="AU296" s="397" t="str">
        <f t="shared" si="82"/>
        <v xml:space="preserve"> </v>
      </c>
      <c r="AX296" s="394"/>
      <c r="AY296" s="396" t="str">
        <f t="shared" si="83"/>
        <v xml:space="preserve"> </v>
      </c>
      <c r="BA296" s="397" t="str">
        <f t="shared" si="84"/>
        <v xml:space="preserve"> </v>
      </c>
      <c r="BE296" s="392"/>
      <c r="BF296" s="392"/>
      <c r="BG296" s="392"/>
    </row>
    <row r="297" spans="1:59" s="63" customFormat="1" ht="46.9" customHeight="1" x14ac:dyDescent="0.2">
      <c r="A297" s="392"/>
      <c r="B297" s="393"/>
      <c r="C297" s="392"/>
      <c r="D297" s="392"/>
      <c r="E297" s="392"/>
      <c r="F297" s="392"/>
      <c r="G297" s="392"/>
      <c r="H297" s="392"/>
      <c r="I297" s="392"/>
      <c r="J297" s="392"/>
      <c r="K297" s="392"/>
      <c r="O297" s="394"/>
      <c r="Q297" s="394"/>
      <c r="S297" s="394"/>
      <c r="U297" s="394"/>
      <c r="V297" s="392"/>
      <c r="W297" s="394"/>
      <c r="X297" s="392"/>
      <c r="Y297" s="395">
        <f t="shared" si="74"/>
        <v>0</v>
      </c>
      <c r="Z297" s="394"/>
      <c r="AA297" s="396" t="str">
        <f t="shared" si="75"/>
        <v xml:space="preserve"> </v>
      </c>
      <c r="AC297" s="397" t="str">
        <f t="shared" si="76"/>
        <v xml:space="preserve"> </v>
      </c>
      <c r="AF297" s="394"/>
      <c r="AG297" s="401" t="str">
        <f t="shared" si="77"/>
        <v xml:space="preserve"> </v>
      </c>
      <c r="AI297" s="397" t="str">
        <f t="shared" si="78"/>
        <v xml:space="preserve"> </v>
      </c>
      <c r="AL297" s="394"/>
      <c r="AM297" s="396" t="str">
        <f t="shared" si="79"/>
        <v xml:space="preserve"> </v>
      </c>
      <c r="AO297" s="397" t="str">
        <f t="shared" si="80"/>
        <v xml:space="preserve"> </v>
      </c>
      <c r="AR297" s="394"/>
      <c r="AS297" s="396" t="str">
        <f t="shared" si="81"/>
        <v xml:space="preserve"> </v>
      </c>
      <c r="AU297" s="397" t="str">
        <f t="shared" si="82"/>
        <v xml:space="preserve"> </v>
      </c>
      <c r="AX297" s="394"/>
      <c r="AY297" s="396" t="str">
        <f t="shared" si="83"/>
        <v xml:space="preserve"> </v>
      </c>
      <c r="BA297" s="397" t="str">
        <f t="shared" si="84"/>
        <v xml:space="preserve"> </v>
      </c>
      <c r="BE297" s="392"/>
      <c r="BF297" s="392"/>
      <c r="BG297" s="392"/>
    </row>
    <row r="298" spans="1:59" s="63" customFormat="1" ht="46.9" customHeight="1" x14ac:dyDescent="0.2">
      <c r="A298" s="392"/>
      <c r="B298" s="393"/>
      <c r="C298" s="392"/>
      <c r="D298" s="392"/>
      <c r="E298" s="392"/>
      <c r="F298" s="392"/>
      <c r="G298" s="392"/>
      <c r="H298" s="392"/>
      <c r="I298" s="392"/>
      <c r="J298" s="392"/>
      <c r="K298" s="392"/>
      <c r="O298" s="394"/>
      <c r="Q298" s="394"/>
      <c r="S298" s="394"/>
      <c r="U298" s="394"/>
      <c r="V298" s="392"/>
      <c r="W298" s="394"/>
      <c r="X298" s="392"/>
      <c r="Y298" s="395">
        <f t="shared" si="74"/>
        <v>0</v>
      </c>
      <c r="Z298" s="394"/>
      <c r="AA298" s="396" t="str">
        <f t="shared" si="75"/>
        <v xml:space="preserve"> </v>
      </c>
      <c r="AC298" s="397" t="str">
        <f t="shared" si="76"/>
        <v xml:space="preserve"> </v>
      </c>
      <c r="AF298" s="394"/>
      <c r="AG298" s="401" t="str">
        <f t="shared" si="77"/>
        <v xml:space="preserve"> </v>
      </c>
      <c r="AI298" s="397" t="str">
        <f t="shared" si="78"/>
        <v xml:space="preserve"> </v>
      </c>
      <c r="AL298" s="394"/>
      <c r="AM298" s="396" t="str">
        <f t="shared" si="79"/>
        <v xml:space="preserve"> </v>
      </c>
      <c r="AO298" s="397" t="str">
        <f t="shared" si="80"/>
        <v xml:space="preserve"> </v>
      </c>
      <c r="AR298" s="394"/>
      <c r="AS298" s="396" t="str">
        <f t="shared" si="81"/>
        <v xml:space="preserve"> </v>
      </c>
      <c r="AU298" s="397" t="str">
        <f t="shared" si="82"/>
        <v xml:space="preserve"> </v>
      </c>
      <c r="AX298" s="394"/>
      <c r="AY298" s="396" t="str">
        <f t="shared" si="83"/>
        <v xml:space="preserve"> </v>
      </c>
      <c r="BA298" s="397" t="str">
        <f t="shared" si="84"/>
        <v xml:space="preserve"> </v>
      </c>
      <c r="BE298" s="392"/>
      <c r="BF298" s="392"/>
      <c r="BG298" s="392"/>
    </row>
    <row r="299" spans="1:59" s="63" customFormat="1" ht="46.9" customHeight="1" x14ac:dyDescent="0.2">
      <c r="A299" s="392"/>
      <c r="B299" s="393"/>
      <c r="C299" s="392"/>
      <c r="D299" s="392"/>
      <c r="E299" s="392"/>
      <c r="F299" s="392"/>
      <c r="G299" s="392"/>
      <c r="H299" s="392"/>
      <c r="I299" s="392"/>
      <c r="J299" s="392"/>
      <c r="K299" s="392"/>
      <c r="O299" s="394"/>
      <c r="Q299" s="394"/>
      <c r="S299" s="394"/>
      <c r="U299" s="394"/>
      <c r="V299" s="392"/>
      <c r="W299" s="394"/>
      <c r="X299" s="392"/>
      <c r="Y299" s="395">
        <f t="shared" si="74"/>
        <v>0</v>
      </c>
      <c r="Z299" s="394"/>
      <c r="AA299" s="396" t="str">
        <f t="shared" si="75"/>
        <v xml:space="preserve"> </v>
      </c>
      <c r="AC299" s="397" t="str">
        <f t="shared" si="76"/>
        <v xml:space="preserve"> </v>
      </c>
      <c r="AF299" s="394"/>
      <c r="AG299" s="401" t="str">
        <f t="shared" si="77"/>
        <v xml:space="preserve"> </v>
      </c>
      <c r="AI299" s="397" t="str">
        <f t="shared" si="78"/>
        <v xml:space="preserve"> </v>
      </c>
      <c r="AL299" s="394"/>
      <c r="AM299" s="396" t="str">
        <f t="shared" si="79"/>
        <v xml:space="preserve"> </v>
      </c>
      <c r="AO299" s="397" t="str">
        <f t="shared" si="80"/>
        <v xml:space="preserve"> </v>
      </c>
      <c r="AR299" s="394"/>
      <c r="AS299" s="396" t="str">
        <f t="shared" si="81"/>
        <v xml:space="preserve"> </v>
      </c>
      <c r="AU299" s="397" t="str">
        <f t="shared" si="82"/>
        <v xml:space="preserve"> </v>
      </c>
      <c r="AX299" s="394"/>
      <c r="AY299" s="396" t="str">
        <f t="shared" si="83"/>
        <v xml:space="preserve"> </v>
      </c>
      <c r="BA299" s="397" t="str">
        <f t="shared" si="84"/>
        <v xml:space="preserve"> </v>
      </c>
      <c r="BE299" s="392"/>
      <c r="BF299" s="392"/>
      <c r="BG299" s="392"/>
    </row>
    <row r="300" spans="1:59" s="63" customFormat="1" ht="46.9" customHeight="1" x14ac:dyDescent="0.2">
      <c r="A300" s="392"/>
      <c r="B300" s="393"/>
      <c r="C300" s="392"/>
      <c r="D300" s="392"/>
      <c r="E300" s="392"/>
      <c r="F300" s="392"/>
      <c r="G300" s="392"/>
      <c r="H300" s="392"/>
      <c r="I300" s="392"/>
      <c r="J300" s="392"/>
      <c r="K300" s="392"/>
      <c r="O300" s="394"/>
      <c r="Q300" s="394"/>
      <c r="S300" s="394"/>
      <c r="U300" s="394"/>
      <c r="V300" s="392"/>
      <c r="W300" s="394"/>
      <c r="X300" s="392"/>
      <c r="Y300" s="395">
        <f t="shared" si="74"/>
        <v>0</v>
      </c>
      <c r="Z300" s="394"/>
      <c r="AA300" s="396" t="str">
        <f t="shared" si="75"/>
        <v xml:space="preserve"> </v>
      </c>
      <c r="AC300" s="397" t="str">
        <f t="shared" si="76"/>
        <v xml:space="preserve"> </v>
      </c>
      <c r="AF300" s="394"/>
      <c r="AG300" s="401" t="str">
        <f t="shared" si="77"/>
        <v xml:space="preserve"> </v>
      </c>
      <c r="AI300" s="397" t="str">
        <f t="shared" si="78"/>
        <v xml:space="preserve"> </v>
      </c>
      <c r="AL300" s="394"/>
      <c r="AM300" s="396" t="str">
        <f t="shared" si="79"/>
        <v xml:space="preserve"> </v>
      </c>
      <c r="AO300" s="397" t="str">
        <f t="shared" si="80"/>
        <v xml:space="preserve"> </v>
      </c>
      <c r="AR300" s="394"/>
      <c r="AS300" s="396" t="str">
        <f t="shared" si="81"/>
        <v xml:space="preserve"> </v>
      </c>
      <c r="AU300" s="397" t="str">
        <f t="shared" si="82"/>
        <v xml:space="preserve"> </v>
      </c>
      <c r="AX300" s="394"/>
      <c r="AY300" s="396" t="str">
        <f t="shared" si="83"/>
        <v xml:space="preserve"> </v>
      </c>
      <c r="BA300" s="397" t="str">
        <f t="shared" si="84"/>
        <v xml:space="preserve"> </v>
      </c>
      <c r="BE300" s="392"/>
      <c r="BF300" s="392"/>
      <c r="BG300" s="392"/>
    </row>
    <row r="301" spans="1:59" s="63" customFormat="1" ht="46.9" customHeight="1" x14ac:dyDescent="0.2">
      <c r="A301" s="392"/>
      <c r="B301" s="393"/>
      <c r="C301" s="392"/>
      <c r="D301" s="392"/>
      <c r="E301" s="392"/>
      <c r="F301" s="392"/>
      <c r="G301" s="392"/>
      <c r="H301" s="392"/>
      <c r="I301" s="392"/>
      <c r="J301" s="392"/>
      <c r="K301" s="392"/>
      <c r="O301" s="394"/>
      <c r="Q301" s="394"/>
      <c r="S301" s="394"/>
      <c r="U301" s="394"/>
      <c r="V301" s="392"/>
      <c r="W301" s="394"/>
      <c r="X301" s="392"/>
      <c r="Y301" s="395">
        <f t="shared" si="74"/>
        <v>0</v>
      </c>
      <c r="Z301" s="394"/>
      <c r="AA301" s="396" t="str">
        <f t="shared" si="75"/>
        <v xml:space="preserve"> </v>
      </c>
      <c r="AC301" s="397" t="str">
        <f t="shared" si="76"/>
        <v xml:space="preserve"> </v>
      </c>
      <c r="AF301" s="394"/>
      <c r="AG301" s="401" t="str">
        <f t="shared" si="77"/>
        <v xml:space="preserve"> </v>
      </c>
      <c r="AI301" s="397" t="str">
        <f t="shared" si="78"/>
        <v xml:space="preserve"> </v>
      </c>
      <c r="AL301" s="394"/>
      <c r="AM301" s="396" t="str">
        <f t="shared" si="79"/>
        <v xml:space="preserve"> </v>
      </c>
      <c r="AO301" s="397" t="str">
        <f t="shared" si="80"/>
        <v xml:space="preserve"> </v>
      </c>
      <c r="AR301" s="394"/>
      <c r="AS301" s="396" t="str">
        <f t="shared" si="81"/>
        <v xml:space="preserve"> </v>
      </c>
      <c r="AU301" s="397" t="str">
        <f t="shared" si="82"/>
        <v xml:space="preserve"> </v>
      </c>
      <c r="AX301" s="394"/>
      <c r="AY301" s="396" t="str">
        <f t="shared" si="83"/>
        <v xml:space="preserve"> </v>
      </c>
      <c r="BA301" s="397" t="str">
        <f t="shared" si="84"/>
        <v xml:space="preserve"> </v>
      </c>
      <c r="BE301" s="392"/>
      <c r="BF301" s="392"/>
      <c r="BG301" s="392"/>
    </row>
    <row r="302" spans="1:59" s="63" customFormat="1" ht="46.9" customHeight="1" x14ac:dyDescent="0.2">
      <c r="A302" s="392"/>
      <c r="B302" s="393"/>
      <c r="C302" s="392"/>
      <c r="D302" s="392"/>
      <c r="E302" s="392"/>
      <c r="F302" s="392"/>
      <c r="G302" s="392"/>
      <c r="H302" s="392"/>
      <c r="I302" s="392"/>
      <c r="J302" s="392"/>
      <c r="K302" s="392"/>
      <c r="O302" s="394"/>
      <c r="Q302" s="394"/>
      <c r="S302" s="394"/>
      <c r="U302" s="394"/>
      <c r="V302" s="392"/>
      <c r="W302" s="394"/>
      <c r="X302" s="392"/>
      <c r="Y302" s="395">
        <f t="shared" si="74"/>
        <v>0</v>
      </c>
      <c r="Z302" s="394"/>
      <c r="AA302" s="396" t="str">
        <f t="shared" si="75"/>
        <v xml:space="preserve"> </v>
      </c>
      <c r="AC302" s="397" t="str">
        <f t="shared" si="76"/>
        <v xml:space="preserve"> </v>
      </c>
      <c r="AF302" s="394"/>
      <c r="AG302" s="401" t="str">
        <f t="shared" si="77"/>
        <v xml:space="preserve"> </v>
      </c>
      <c r="AI302" s="397" t="str">
        <f t="shared" si="78"/>
        <v xml:space="preserve"> </v>
      </c>
      <c r="AL302" s="394"/>
      <c r="AM302" s="396" t="str">
        <f t="shared" si="79"/>
        <v xml:space="preserve"> </v>
      </c>
      <c r="AO302" s="397" t="str">
        <f t="shared" si="80"/>
        <v xml:space="preserve"> </v>
      </c>
      <c r="AR302" s="394"/>
      <c r="AS302" s="396" t="str">
        <f t="shared" si="81"/>
        <v xml:space="preserve"> </v>
      </c>
      <c r="AU302" s="397" t="str">
        <f t="shared" si="82"/>
        <v xml:space="preserve"> </v>
      </c>
      <c r="AX302" s="394"/>
      <c r="AY302" s="396" t="str">
        <f t="shared" si="83"/>
        <v xml:space="preserve"> </v>
      </c>
      <c r="BA302" s="397" t="str">
        <f t="shared" si="84"/>
        <v xml:space="preserve"> </v>
      </c>
      <c r="BE302" s="392"/>
      <c r="BF302" s="392"/>
      <c r="BG302" s="392"/>
    </row>
    <row r="303" spans="1:59" s="63" customFormat="1" ht="46.9" customHeight="1" x14ac:dyDescent="0.2">
      <c r="A303" s="392"/>
      <c r="B303" s="393"/>
      <c r="C303" s="392"/>
      <c r="D303" s="392"/>
      <c r="E303" s="392"/>
      <c r="F303" s="392"/>
      <c r="G303" s="392"/>
      <c r="H303" s="392"/>
      <c r="I303" s="392"/>
      <c r="J303" s="392"/>
      <c r="K303" s="392"/>
      <c r="O303" s="394"/>
      <c r="Q303" s="394"/>
      <c r="S303" s="394"/>
      <c r="U303" s="394"/>
      <c r="V303" s="392"/>
      <c r="W303" s="394"/>
      <c r="X303" s="392"/>
      <c r="Y303" s="395">
        <f t="shared" si="74"/>
        <v>0</v>
      </c>
      <c r="Z303" s="394"/>
      <c r="AA303" s="396" t="str">
        <f t="shared" si="75"/>
        <v xml:space="preserve"> </v>
      </c>
      <c r="AC303" s="397" t="str">
        <f t="shared" si="76"/>
        <v xml:space="preserve"> </v>
      </c>
      <c r="AF303" s="394"/>
      <c r="AG303" s="401" t="str">
        <f t="shared" si="77"/>
        <v xml:space="preserve"> </v>
      </c>
      <c r="AI303" s="397" t="str">
        <f t="shared" si="78"/>
        <v xml:space="preserve"> </v>
      </c>
      <c r="AL303" s="394"/>
      <c r="AM303" s="396" t="str">
        <f t="shared" si="79"/>
        <v xml:space="preserve"> </v>
      </c>
      <c r="AO303" s="397" t="str">
        <f t="shared" si="80"/>
        <v xml:space="preserve"> </v>
      </c>
      <c r="AR303" s="394"/>
      <c r="AS303" s="396" t="str">
        <f t="shared" si="81"/>
        <v xml:space="preserve"> </v>
      </c>
      <c r="AU303" s="397" t="str">
        <f t="shared" si="82"/>
        <v xml:space="preserve"> </v>
      </c>
      <c r="AX303" s="394"/>
      <c r="AY303" s="396" t="str">
        <f t="shared" si="83"/>
        <v xml:space="preserve"> </v>
      </c>
      <c r="BA303" s="397" t="str">
        <f t="shared" si="84"/>
        <v xml:space="preserve"> </v>
      </c>
      <c r="BE303" s="392"/>
      <c r="BF303" s="392"/>
      <c r="BG303" s="392"/>
    </row>
    <row r="304" spans="1:59" s="63" customFormat="1" ht="46.9" customHeight="1" x14ac:dyDescent="0.2">
      <c r="A304" s="392"/>
      <c r="B304" s="393"/>
      <c r="C304" s="392"/>
      <c r="D304" s="392"/>
      <c r="E304" s="392"/>
      <c r="F304" s="392"/>
      <c r="G304" s="392"/>
      <c r="H304" s="392"/>
      <c r="I304" s="392"/>
      <c r="J304" s="392"/>
      <c r="K304" s="392"/>
      <c r="O304" s="394"/>
      <c r="Q304" s="394"/>
      <c r="S304" s="394"/>
      <c r="U304" s="394"/>
      <c r="V304" s="392"/>
      <c r="W304" s="394"/>
      <c r="X304" s="392"/>
      <c r="Y304" s="395">
        <f t="shared" si="74"/>
        <v>0</v>
      </c>
      <c r="Z304" s="394"/>
      <c r="AA304" s="396" t="str">
        <f t="shared" si="75"/>
        <v xml:space="preserve"> </v>
      </c>
      <c r="AC304" s="397" t="str">
        <f t="shared" si="76"/>
        <v xml:space="preserve"> </v>
      </c>
      <c r="AF304" s="394"/>
      <c r="AG304" s="401" t="str">
        <f t="shared" si="77"/>
        <v xml:space="preserve"> </v>
      </c>
      <c r="AI304" s="397" t="str">
        <f t="shared" si="78"/>
        <v xml:space="preserve"> </v>
      </c>
      <c r="AL304" s="394"/>
      <c r="AM304" s="396" t="str">
        <f t="shared" si="79"/>
        <v xml:space="preserve"> </v>
      </c>
      <c r="AO304" s="397" t="str">
        <f t="shared" si="80"/>
        <v xml:space="preserve"> </v>
      </c>
      <c r="AR304" s="394"/>
      <c r="AS304" s="396" t="str">
        <f t="shared" si="81"/>
        <v xml:space="preserve"> </v>
      </c>
      <c r="AU304" s="397" t="str">
        <f t="shared" si="82"/>
        <v xml:space="preserve"> </v>
      </c>
      <c r="AX304" s="394"/>
      <c r="AY304" s="396" t="str">
        <f t="shared" si="83"/>
        <v xml:space="preserve"> </v>
      </c>
      <c r="BA304" s="397" t="str">
        <f t="shared" si="84"/>
        <v xml:space="preserve"> </v>
      </c>
      <c r="BE304" s="392"/>
      <c r="BF304" s="392"/>
      <c r="BG304" s="392"/>
    </row>
    <row r="305" spans="1:59" s="63" customFormat="1" ht="46.9" customHeight="1" x14ac:dyDescent="0.2">
      <c r="A305" s="392"/>
      <c r="B305" s="393"/>
      <c r="C305" s="392"/>
      <c r="D305" s="392"/>
      <c r="E305" s="392"/>
      <c r="F305" s="392"/>
      <c r="G305" s="392"/>
      <c r="H305" s="392"/>
      <c r="I305" s="392"/>
      <c r="J305" s="392"/>
      <c r="K305" s="392"/>
      <c r="O305" s="394"/>
      <c r="Q305" s="394"/>
      <c r="S305" s="394"/>
      <c r="U305" s="394"/>
      <c r="V305" s="392"/>
      <c r="W305" s="394"/>
      <c r="X305" s="392"/>
      <c r="Y305" s="395">
        <f t="shared" si="74"/>
        <v>0</v>
      </c>
      <c r="Z305" s="394"/>
      <c r="AA305" s="396" t="str">
        <f t="shared" si="75"/>
        <v xml:space="preserve"> </v>
      </c>
      <c r="AC305" s="397" t="str">
        <f t="shared" si="76"/>
        <v xml:space="preserve"> </v>
      </c>
      <c r="AF305" s="394"/>
      <c r="AG305" s="401" t="str">
        <f t="shared" si="77"/>
        <v xml:space="preserve"> </v>
      </c>
      <c r="AI305" s="397" t="str">
        <f t="shared" si="78"/>
        <v xml:space="preserve"> </v>
      </c>
      <c r="AL305" s="394"/>
      <c r="AM305" s="396" t="str">
        <f t="shared" si="79"/>
        <v xml:space="preserve"> </v>
      </c>
      <c r="AO305" s="397" t="str">
        <f t="shared" si="80"/>
        <v xml:space="preserve"> </v>
      </c>
      <c r="AR305" s="394"/>
      <c r="AS305" s="396" t="str">
        <f t="shared" si="81"/>
        <v xml:space="preserve"> </v>
      </c>
      <c r="AU305" s="397" t="str">
        <f t="shared" si="82"/>
        <v xml:space="preserve"> </v>
      </c>
      <c r="AX305" s="394"/>
      <c r="AY305" s="396" t="str">
        <f t="shared" si="83"/>
        <v xml:space="preserve"> </v>
      </c>
      <c r="BA305" s="397" t="str">
        <f t="shared" si="84"/>
        <v xml:space="preserve"> </v>
      </c>
      <c r="BE305" s="392"/>
      <c r="BF305" s="392"/>
      <c r="BG305" s="392"/>
    </row>
    <row r="306" spans="1:59" s="63" customFormat="1" ht="46.9" customHeight="1" x14ac:dyDescent="0.2">
      <c r="A306" s="392"/>
      <c r="B306" s="393"/>
      <c r="C306" s="392"/>
      <c r="D306" s="392"/>
      <c r="E306" s="392"/>
      <c r="F306" s="392"/>
      <c r="G306" s="392"/>
      <c r="H306" s="392"/>
      <c r="I306" s="392"/>
      <c r="J306" s="392"/>
      <c r="K306" s="392"/>
      <c r="O306" s="394"/>
      <c r="Q306" s="394"/>
      <c r="S306" s="394"/>
      <c r="U306" s="394"/>
      <c r="V306" s="392"/>
      <c r="W306" s="394"/>
      <c r="X306" s="392"/>
      <c r="Y306" s="395">
        <f t="shared" si="74"/>
        <v>0</v>
      </c>
      <c r="Z306" s="394"/>
      <c r="AA306" s="396" t="str">
        <f t="shared" si="75"/>
        <v xml:space="preserve"> </v>
      </c>
      <c r="AC306" s="397" t="str">
        <f t="shared" si="76"/>
        <v xml:space="preserve"> </v>
      </c>
      <c r="AF306" s="394"/>
      <c r="AG306" s="401" t="str">
        <f t="shared" si="77"/>
        <v xml:space="preserve"> </v>
      </c>
      <c r="AI306" s="397" t="str">
        <f t="shared" si="78"/>
        <v xml:space="preserve"> </v>
      </c>
      <c r="AL306" s="394"/>
      <c r="AM306" s="396" t="str">
        <f t="shared" si="79"/>
        <v xml:space="preserve"> </v>
      </c>
      <c r="AO306" s="397" t="str">
        <f t="shared" si="80"/>
        <v xml:space="preserve"> </v>
      </c>
      <c r="AR306" s="394"/>
      <c r="AS306" s="396" t="str">
        <f t="shared" si="81"/>
        <v xml:space="preserve"> </v>
      </c>
      <c r="AU306" s="397" t="str">
        <f t="shared" si="82"/>
        <v xml:space="preserve"> </v>
      </c>
      <c r="AX306" s="394"/>
      <c r="AY306" s="396" t="str">
        <f t="shared" si="83"/>
        <v xml:space="preserve"> </v>
      </c>
      <c r="BA306" s="397" t="str">
        <f t="shared" si="84"/>
        <v xml:space="preserve"> </v>
      </c>
      <c r="BE306" s="392"/>
      <c r="BF306" s="392"/>
      <c r="BG306" s="392"/>
    </row>
    <row r="307" spans="1:59" s="63" customFormat="1" ht="46.9" customHeight="1" x14ac:dyDescent="0.2">
      <c r="A307" s="392"/>
      <c r="B307" s="393"/>
      <c r="C307" s="392"/>
      <c r="D307" s="392"/>
      <c r="E307" s="392"/>
      <c r="F307" s="392"/>
      <c r="G307" s="392"/>
      <c r="H307" s="392"/>
      <c r="I307" s="392"/>
      <c r="J307" s="392"/>
      <c r="K307" s="392"/>
      <c r="O307" s="394"/>
      <c r="Q307" s="394"/>
      <c r="S307" s="394"/>
      <c r="U307" s="394"/>
      <c r="V307" s="392"/>
      <c r="W307" s="394"/>
      <c r="X307" s="392"/>
      <c r="Y307" s="395">
        <f t="shared" si="74"/>
        <v>0</v>
      </c>
      <c r="Z307" s="394"/>
      <c r="AA307" s="396" t="str">
        <f t="shared" si="75"/>
        <v xml:space="preserve"> </v>
      </c>
      <c r="AC307" s="397" t="str">
        <f t="shared" si="76"/>
        <v xml:space="preserve"> </v>
      </c>
      <c r="AF307" s="394"/>
      <c r="AG307" s="401" t="str">
        <f t="shared" si="77"/>
        <v xml:space="preserve"> </v>
      </c>
      <c r="AI307" s="397" t="str">
        <f t="shared" si="78"/>
        <v xml:space="preserve"> </v>
      </c>
      <c r="AL307" s="394"/>
      <c r="AM307" s="396" t="str">
        <f t="shared" si="79"/>
        <v xml:space="preserve"> </v>
      </c>
      <c r="AO307" s="397" t="str">
        <f t="shared" si="80"/>
        <v xml:space="preserve"> </v>
      </c>
      <c r="AR307" s="394"/>
      <c r="AS307" s="396" t="str">
        <f t="shared" si="81"/>
        <v xml:space="preserve"> </v>
      </c>
      <c r="AU307" s="397" t="str">
        <f t="shared" si="82"/>
        <v xml:space="preserve"> </v>
      </c>
      <c r="AX307" s="394"/>
      <c r="AY307" s="396" t="str">
        <f t="shared" si="83"/>
        <v xml:space="preserve"> </v>
      </c>
      <c r="BA307" s="397" t="str">
        <f t="shared" si="84"/>
        <v xml:space="preserve"> </v>
      </c>
      <c r="BE307" s="392"/>
      <c r="BF307" s="392"/>
      <c r="BG307" s="392"/>
    </row>
    <row r="308" spans="1:59" s="63" customFormat="1" ht="46.9" customHeight="1" x14ac:dyDescent="0.2">
      <c r="A308" s="392"/>
      <c r="B308" s="393"/>
      <c r="C308" s="392"/>
      <c r="D308" s="392"/>
      <c r="E308" s="392"/>
      <c r="F308" s="392"/>
      <c r="G308" s="392"/>
      <c r="H308" s="392"/>
      <c r="I308" s="392"/>
      <c r="J308" s="392"/>
      <c r="K308" s="392"/>
      <c r="O308" s="394"/>
      <c r="Q308" s="394"/>
      <c r="S308" s="394"/>
      <c r="U308" s="394"/>
      <c r="V308" s="392"/>
      <c r="W308" s="394"/>
      <c r="X308" s="392"/>
      <c r="Y308" s="395">
        <f t="shared" si="74"/>
        <v>0</v>
      </c>
      <c r="Z308" s="394"/>
      <c r="AA308" s="396" t="str">
        <f t="shared" si="75"/>
        <v xml:space="preserve"> </v>
      </c>
      <c r="AC308" s="397" t="str">
        <f t="shared" si="76"/>
        <v xml:space="preserve"> </v>
      </c>
      <c r="AF308" s="394"/>
      <c r="AG308" s="401" t="str">
        <f t="shared" si="77"/>
        <v xml:space="preserve"> </v>
      </c>
      <c r="AI308" s="397" t="str">
        <f t="shared" si="78"/>
        <v xml:space="preserve"> </v>
      </c>
      <c r="AL308" s="394"/>
      <c r="AM308" s="396" t="str">
        <f t="shared" si="79"/>
        <v xml:space="preserve"> </v>
      </c>
      <c r="AO308" s="397" t="str">
        <f t="shared" si="80"/>
        <v xml:space="preserve"> </v>
      </c>
      <c r="AR308" s="394"/>
      <c r="AS308" s="396" t="str">
        <f t="shared" si="81"/>
        <v xml:space="preserve"> </v>
      </c>
      <c r="AU308" s="397" t="str">
        <f t="shared" si="82"/>
        <v xml:space="preserve"> </v>
      </c>
      <c r="AX308" s="394"/>
      <c r="AY308" s="396" t="str">
        <f t="shared" si="83"/>
        <v xml:space="preserve"> </v>
      </c>
      <c r="BA308" s="397" t="str">
        <f t="shared" si="84"/>
        <v xml:space="preserve"> </v>
      </c>
      <c r="BE308" s="392"/>
      <c r="BF308" s="392"/>
      <c r="BG308" s="392"/>
    </row>
    <row r="309" spans="1:59" s="63" customFormat="1" ht="46.9" customHeight="1" x14ac:dyDescent="0.2">
      <c r="A309" s="392"/>
      <c r="B309" s="393"/>
      <c r="C309" s="392"/>
      <c r="D309" s="392"/>
      <c r="E309" s="392"/>
      <c r="F309" s="392"/>
      <c r="G309" s="392"/>
      <c r="H309" s="392"/>
      <c r="I309" s="392"/>
      <c r="J309" s="392"/>
      <c r="K309" s="392"/>
      <c r="O309" s="394"/>
      <c r="Q309" s="394"/>
      <c r="S309" s="394"/>
      <c r="U309" s="394"/>
      <c r="V309" s="392"/>
      <c r="W309" s="394"/>
      <c r="X309" s="392"/>
      <c r="Y309" s="395">
        <f t="shared" si="74"/>
        <v>0</v>
      </c>
      <c r="Z309" s="394"/>
      <c r="AA309" s="396" t="str">
        <f t="shared" si="75"/>
        <v xml:space="preserve"> </v>
      </c>
      <c r="AC309" s="397" t="str">
        <f t="shared" si="76"/>
        <v xml:space="preserve"> </v>
      </c>
      <c r="AF309" s="394"/>
      <c r="AG309" s="401" t="str">
        <f t="shared" si="77"/>
        <v xml:space="preserve"> </v>
      </c>
      <c r="AI309" s="397" t="str">
        <f t="shared" si="78"/>
        <v xml:space="preserve"> </v>
      </c>
      <c r="AL309" s="394"/>
      <c r="AM309" s="396" t="str">
        <f t="shared" si="79"/>
        <v xml:space="preserve"> </v>
      </c>
      <c r="AO309" s="397" t="str">
        <f t="shared" si="80"/>
        <v xml:space="preserve"> </v>
      </c>
      <c r="AR309" s="394"/>
      <c r="AS309" s="396" t="str">
        <f t="shared" si="81"/>
        <v xml:space="preserve"> </v>
      </c>
      <c r="AU309" s="397" t="str">
        <f t="shared" si="82"/>
        <v xml:space="preserve"> </v>
      </c>
      <c r="AX309" s="394"/>
      <c r="AY309" s="396" t="str">
        <f t="shared" si="83"/>
        <v xml:space="preserve"> </v>
      </c>
      <c r="BA309" s="397" t="str">
        <f t="shared" si="84"/>
        <v xml:space="preserve"> </v>
      </c>
      <c r="BE309" s="392"/>
      <c r="BF309" s="392"/>
      <c r="BG309" s="392"/>
    </row>
    <row r="310" spans="1:59" s="63" customFormat="1" ht="46.9" customHeight="1" x14ac:dyDescent="0.2">
      <c r="A310" s="392"/>
      <c r="B310" s="393"/>
      <c r="C310" s="392"/>
      <c r="D310" s="392"/>
      <c r="E310" s="392"/>
      <c r="F310" s="392"/>
      <c r="G310" s="392"/>
      <c r="H310" s="392"/>
      <c r="I310" s="392"/>
      <c r="J310" s="392"/>
      <c r="K310" s="392"/>
      <c r="O310" s="394"/>
      <c r="Q310" s="394"/>
      <c r="S310" s="394"/>
      <c r="U310" s="394"/>
      <c r="V310" s="392"/>
      <c r="W310" s="394"/>
      <c r="X310" s="392"/>
      <c r="Y310" s="395">
        <f t="shared" si="74"/>
        <v>0</v>
      </c>
      <c r="Z310" s="394"/>
      <c r="AA310" s="396" t="str">
        <f t="shared" si="75"/>
        <v xml:space="preserve"> </v>
      </c>
      <c r="AC310" s="397" t="str">
        <f t="shared" si="76"/>
        <v xml:space="preserve"> </v>
      </c>
      <c r="AF310" s="394"/>
      <c r="AG310" s="401" t="str">
        <f t="shared" si="77"/>
        <v xml:space="preserve"> </v>
      </c>
      <c r="AI310" s="397" t="str">
        <f t="shared" si="78"/>
        <v xml:space="preserve"> </v>
      </c>
      <c r="AL310" s="394"/>
      <c r="AM310" s="396" t="str">
        <f t="shared" si="79"/>
        <v xml:space="preserve"> </v>
      </c>
      <c r="AO310" s="397" t="str">
        <f t="shared" si="80"/>
        <v xml:space="preserve"> </v>
      </c>
      <c r="AR310" s="394"/>
      <c r="AS310" s="396" t="str">
        <f t="shared" si="81"/>
        <v xml:space="preserve"> </v>
      </c>
      <c r="AU310" s="397" t="str">
        <f t="shared" si="82"/>
        <v xml:space="preserve"> </v>
      </c>
      <c r="AX310" s="394"/>
      <c r="AY310" s="396" t="str">
        <f t="shared" si="83"/>
        <v xml:space="preserve"> </v>
      </c>
      <c r="BA310" s="397" t="str">
        <f t="shared" si="84"/>
        <v xml:space="preserve"> </v>
      </c>
      <c r="BE310" s="392"/>
      <c r="BF310" s="392"/>
      <c r="BG310" s="392"/>
    </row>
    <row r="311" spans="1:59" s="63" customFormat="1" ht="46.9" customHeight="1" x14ac:dyDescent="0.2">
      <c r="A311" s="392"/>
      <c r="B311" s="393"/>
      <c r="C311" s="392"/>
      <c r="D311" s="392"/>
      <c r="E311" s="392"/>
      <c r="F311" s="392"/>
      <c r="G311" s="392"/>
      <c r="H311" s="392"/>
      <c r="I311" s="392"/>
      <c r="J311" s="392"/>
      <c r="K311" s="392"/>
      <c r="O311" s="394"/>
      <c r="Q311" s="394"/>
      <c r="S311" s="394"/>
      <c r="U311" s="394"/>
      <c r="V311" s="392"/>
      <c r="W311" s="394"/>
      <c r="X311" s="392"/>
      <c r="Y311" s="395">
        <f t="shared" si="74"/>
        <v>0</v>
      </c>
      <c r="Z311" s="394"/>
      <c r="AA311" s="396" t="str">
        <f t="shared" si="75"/>
        <v xml:space="preserve"> </v>
      </c>
      <c r="AC311" s="397" t="str">
        <f t="shared" si="76"/>
        <v xml:space="preserve"> </v>
      </c>
      <c r="AF311" s="394"/>
      <c r="AG311" s="401" t="str">
        <f t="shared" si="77"/>
        <v xml:space="preserve"> </v>
      </c>
      <c r="AI311" s="397" t="str">
        <f t="shared" si="78"/>
        <v xml:space="preserve"> </v>
      </c>
      <c r="AL311" s="394"/>
      <c r="AM311" s="396" t="str">
        <f t="shared" si="79"/>
        <v xml:space="preserve"> </v>
      </c>
      <c r="AO311" s="397" t="str">
        <f t="shared" si="80"/>
        <v xml:space="preserve"> </v>
      </c>
      <c r="AR311" s="394"/>
      <c r="AS311" s="396" t="str">
        <f t="shared" si="81"/>
        <v xml:space="preserve"> </v>
      </c>
      <c r="AU311" s="397" t="str">
        <f t="shared" si="82"/>
        <v xml:space="preserve"> </v>
      </c>
      <c r="AX311" s="394"/>
      <c r="AY311" s="396" t="str">
        <f t="shared" si="83"/>
        <v xml:space="preserve"> </v>
      </c>
      <c r="BA311" s="397" t="str">
        <f t="shared" si="84"/>
        <v xml:space="preserve"> </v>
      </c>
      <c r="BE311" s="392"/>
      <c r="BF311" s="392"/>
      <c r="BG311" s="392"/>
    </row>
    <row r="312" spans="1:59" s="63" customFormat="1" ht="46.9" customHeight="1" x14ac:dyDescent="0.2">
      <c r="A312" s="392"/>
      <c r="B312" s="393"/>
      <c r="C312" s="392"/>
      <c r="D312" s="392"/>
      <c r="E312" s="392"/>
      <c r="F312" s="392"/>
      <c r="G312" s="392"/>
      <c r="H312" s="392"/>
      <c r="I312" s="392"/>
      <c r="J312" s="392"/>
      <c r="K312" s="392"/>
      <c r="O312" s="394"/>
      <c r="Q312" s="394"/>
      <c r="S312" s="394"/>
      <c r="U312" s="394"/>
      <c r="V312" s="392"/>
      <c r="W312" s="394"/>
      <c r="X312" s="392"/>
      <c r="Y312" s="395">
        <f t="shared" si="74"/>
        <v>0</v>
      </c>
      <c r="Z312" s="394"/>
      <c r="AA312" s="396" t="str">
        <f t="shared" si="75"/>
        <v xml:space="preserve"> </v>
      </c>
      <c r="AC312" s="397" t="str">
        <f t="shared" si="76"/>
        <v xml:space="preserve"> </v>
      </c>
      <c r="AF312" s="394"/>
      <c r="AG312" s="401" t="str">
        <f t="shared" si="77"/>
        <v xml:space="preserve"> </v>
      </c>
      <c r="AI312" s="397" t="str">
        <f t="shared" si="78"/>
        <v xml:space="preserve"> </v>
      </c>
      <c r="AL312" s="394"/>
      <c r="AM312" s="396" t="str">
        <f t="shared" si="79"/>
        <v xml:space="preserve"> </v>
      </c>
      <c r="AO312" s="397" t="str">
        <f t="shared" si="80"/>
        <v xml:space="preserve"> </v>
      </c>
      <c r="AR312" s="394"/>
      <c r="AS312" s="396" t="str">
        <f t="shared" si="81"/>
        <v xml:space="preserve"> </v>
      </c>
      <c r="AU312" s="397" t="str">
        <f t="shared" si="82"/>
        <v xml:space="preserve"> </v>
      </c>
      <c r="AX312" s="394"/>
      <c r="AY312" s="396" t="str">
        <f t="shared" si="83"/>
        <v xml:space="preserve"> </v>
      </c>
      <c r="BA312" s="397" t="str">
        <f t="shared" si="84"/>
        <v xml:space="preserve"> </v>
      </c>
      <c r="BE312" s="392"/>
      <c r="BF312" s="392"/>
      <c r="BG312" s="392"/>
    </row>
    <row r="313" spans="1:59" s="63" customFormat="1" ht="46.9" customHeight="1" x14ac:dyDescent="0.2">
      <c r="A313" s="392"/>
      <c r="B313" s="393"/>
      <c r="C313" s="392"/>
      <c r="D313" s="392"/>
      <c r="E313" s="392"/>
      <c r="F313" s="392"/>
      <c r="G313" s="392"/>
      <c r="H313" s="392"/>
      <c r="I313" s="392"/>
      <c r="J313" s="392"/>
      <c r="K313" s="392"/>
      <c r="O313" s="394"/>
      <c r="Q313" s="394"/>
      <c r="S313" s="394"/>
      <c r="U313" s="394"/>
      <c r="V313" s="392"/>
      <c r="W313" s="394"/>
      <c r="X313" s="392"/>
      <c r="Y313" s="395">
        <f t="shared" si="74"/>
        <v>0</v>
      </c>
      <c r="Z313" s="394"/>
      <c r="AA313" s="396" t="str">
        <f t="shared" si="75"/>
        <v xml:space="preserve"> </v>
      </c>
      <c r="AC313" s="397" t="str">
        <f t="shared" si="76"/>
        <v xml:space="preserve"> </v>
      </c>
      <c r="AF313" s="394"/>
      <c r="AG313" s="401" t="str">
        <f t="shared" si="77"/>
        <v xml:space="preserve"> </v>
      </c>
      <c r="AI313" s="397" t="str">
        <f t="shared" si="78"/>
        <v xml:space="preserve"> </v>
      </c>
      <c r="AL313" s="394"/>
      <c r="AM313" s="396" t="str">
        <f t="shared" si="79"/>
        <v xml:space="preserve"> </v>
      </c>
      <c r="AO313" s="397" t="str">
        <f t="shared" si="80"/>
        <v xml:space="preserve"> </v>
      </c>
      <c r="AR313" s="394"/>
      <c r="AS313" s="396" t="str">
        <f t="shared" si="81"/>
        <v xml:space="preserve"> </v>
      </c>
      <c r="AU313" s="397" t="str">
        <f t="shared" si="82"/>
        <v xml:space="preserve"> </v>
      </c>
      <c r="AX313" s="394"/>
      <c r="AY313" s="396" t="str">
        <f t="shared" si="83"/>
        <v xml:space="preserve"> </v>
      </c>
      <c r="BA313" s="397" t="str">
        <f t="shared" si="84"/>
        <v xml:space="preserve"> </v>
      </c>
      <c r="BE313" s="392"/>
      <c r="BF313" s="392"/>
      <c r="BG313" s="392"/>
    </row>
    <row r="314" spans="1:59" s="63" customFormat="1" ht="46.9" customHeight="1" x14ac:dyDescent="0.2">
      <c r="A314" s="392"/>
      <c r="B314" s="393"/>
      <c r="C314" s="392"/>
      <c r="D314" s="392"/>
      <c r="E314" s="392"/>
      <c r="F314" s="392"/>
      <c r="G314" s="392"/>
      <c r="H314" s="392"/>
      <c r="I314" s="392"/>
      <c r="J314" s="392"/>
      <c r="K314" s="392"/>
      <c r="O314" s="394"/>
      <c r="Q314" s="394"/>
      <c r="S314" s="394"/>
      <c r="U314" s="394"/>
      <c r="V314" s="392"/>
      <c r="W314" s="394"/>
      <c r="X314" s="392"/>
      <c r="Y314" s="395">
        <f t="shared" si="74"/>
        <v>0</v>
      </c>
      <c r="Z314" s="394"/>
      <c r="AA314" s="396" t="str">
        <f t="shared" si="75"/>
        <v xml:space="preserve"> </v>
      </c>
      <c r="AC314" s="397" t="str">
        <f t="shared" si="76"/>
        <v xml:space="preserve"> </v>
      </c>
      <c r="AF314" s="394"/>
      <c r="AG314" s="401" t="str">
        <f t="shared" si="77"/>
        <v xml:space="preserve"> </v>
      </c>
      <c r="AI314" s="397" t="str">
        <f t="shared" si="78"/>
        <v xml:space="preserve"> </v>
      </c>
      <c r="AL314" s="394"/>
      <c r="AM314" s="396" t="str">
        <f t="shared" si="79"/>
        <v xml:space="preserve"> </v>
      </c>
      <c r="AO314" s="397" t="str">
        <f t="shared" si="80"/>
        <v xml:space="preserve"> </v>
      </c>
      <c r="AR314" s="394"/>
      <c r="AS314" s="396" t="str">
        <f t="shared" si="81"/>
        <v xml:space="preserve"> </v>
      </c>
      <c r="AU314" s="397" t="str">
        <f t="shared" si="82"/>
        <v xml:space="preserve"> </v>
      </c>
      <c r="AX314" s="394"/>
      <c r="AY314" s="396" t="str">
        <f t="shared" si="83"/>
        <v xml:space="preserve"> </v>
      </c>
      <c r="BA314" s="397" t="str">
        <f t="shared" si="84"/>
        <v xml:space="preserve"> </v>
      </c>
      <c r="BE314" s="392"/>
      <c r="BF314" s="392"/>
      <c r="BG314" s="392"/>
    </row>
    <row r="315" spans="1:59" s="63" customFormat="1" ht="46.9" customHeight="1" x14ac:dyDescent="0.2">
      <c r="A315" s="392"/>
      <c r="B315" s="393"/>
      <c r="C315" s="392"/>
      <c r="D315" s="392"/>
      <c r="E315" s="392"/>
      <c r="F315" s="392"/>
      <c r="G315" s="392"/>
      <c r="H315" s="392"/>
      <c r="I315" s="392"/>
      <c r="J315" s="392"/>
      <c r="K315" s="392"/>
      <c r="O315" s="394"/>
      <c r="Q315" s="394"/>
      <c r="S315" s="394"/>
      <c r="U315" s="394"/>
      <c r="V315" s="392"/>
      <c r="W315" s="394"/>
      <c r="X315" s="392"/>
      <c r="Y315" s="395">
        <f t="shared" si="74"/>
        <v>0</v>
      </c>
      <c r="Z315" s="394"/>
      <c r="AA315" s="396" t="str">
        <f t="shared" si="75"/>
        <v xml:space="preserve"> </v>
      </c>
      <c r="AC315" s="397" t="str">
        <f t="shared" si="76"/>
        <v xml:space="preserve"> </v>
      </c>
      <c r="AF315" s="394"/>
      <c r="AG315" s="401" t="str">
        <f t="shared" si="77"/>
        <v xml:space="preserve"> </v>
      </c>
      <c r="AI315" s="397" t="str">
        <f t="shared" si="78"/>
        <v xml:space="preserve"> </v>
      </c>
      <c r="AL315" s="394"/>
      <c r="AM315" s="396" t="str">
        <f t="shared" si="79"/>
        <v xml:space="preserve"> </v>
      </c>
      <c r="AO315" s="397" t="str">
        <f t="shared" si="80"/>
        <v xml:space="preserve"> </v>
      </c>
      <c r="AR315" s="394"/>
      <c r="AS315" s="396" t="str">
        <f t="shared" si="81"/>
        <v xml:space="preserve"> </v>
      </c>
      <c r="AU315" s="397" t="str">
        <f t="shared" si="82"/>
        <v xml:space="preserve"> </v>
      </c>
      <c r="AX315" s="394"/>
      <c r="AY315" s="396" t="str">
        <f t="shared" si="83"/>
        <v xml:space="preserve"> </v>
      </c>
      <c r="BA315" s="397" t="str">
        <f t="shared" si="84"/>
        <v xml:space="preserve"> </v>
      </c>
      <c r="BE315" s="392"/>
      <c r="BF315" s="392"/>
      <c r="BG315" s="392"/>
    </row>
    <row r="316" spans="1:59" s="63" customFormat="1" ht="46.9" customHeight="1" x14ac:dyDescent="0.2">
      <c r="A316" s="392"/>
      <c r="B316" s="393"/>
      <c r="C316" s="392"/>
      <c r="D316" s="392"/>
      <c r="E316" s="392"/>
      <c r="F316" s="392"/>
      <c r="G316" s="392"/>
      <c r="H316" s="392"/>
      <c r="I316" s="392"/>
      <c r="J316" s="392"/>
      <c r="K316" s="392"/>
      <c r="O316" s="394"/>
      <c r="Q316" s="394"/>
      <c r="S316" s="394"/>
      <c r="U316" s="394"/>
      <c r="V316" s="392"/>
      <c r="W316" s="394"/>
      <c r="X316" s="392"/>
      <c r="Y316" s="395">
        <f t="shared" si="74"/>
        <v>0</v>
      </c>
      <c r="Z316" s="394"/>
      <c r="AA316" s="396" t="str">
        <f t="shared" si="75"/>
        <v xml:space="preserve"> </v>
      </c>
      <c r="AC316" s="397" t="str">
        <f t="shared" si="76"/>
        <v xml:space="preserve"> </v>
      </c>
      <c r="AF316" s="394"/>
      <c r="AG316" s="401" t="str">
        <f t="shared" si="77"/>
        <v xml:space="preserve"> </v>
      </c>
      <c r="AI316" s="397" t="str">
        <f t="shared" si="78"/>
        <v xml:space="preserve"> </v>
      </c>
      <c r="AL316" s="394"/>
      <c r="AM316" s="396" t="str">
        <f t="shared" si="79"/>
        <v xml:space="preserve"> </v>
      </c>
      <c r="AO316" s="397" t="str">
        <f t="shared" si="80"/>
        <v xml:space="preserve"> </v>
      </c>
      <c r="AR316" s="394"/>
      <c r="AS316" s="396" t="str">
        <f t="shared" si="81"/>
        <v xml:space="preserve"> </v>
      </c>
      <c r="AU316" s="397" t="str">
        <f t="shared" si="82"/>
        <v xml:space="preserve"> </v>
      </c>
      <c r="AX316" s="394"/>
      <c r="AY316" s="396" t="str">
        <f t="shared" si="83"/>
        <v xml:space="preserve"> </v>
      </c>
      <c r="BA316" s="397" t="str">
        <f t="shared" si="84"/>
        <v xml:space="preserve"> </v>
      </c>
      <c r="BE316" s="392"/>
      <c r="BF316" s="392"/>
      <c r="BG316" s="392"/>
    </row>
    <row r="317" spans="1:59" s="63" customFormat="1" ht="46.9" customHeight="1" x14ac:dyDescent="0.2">
      <c r="A317" s="392"/>
      <c r="B317" s="393"/>
      <c r="C317" s="392"/>
      <c r="D317" s="392"/>
      <c r="E317" s="392"/>
      <c r="F317" s="392"/>
      <c r="G317" s="392"/>
      <c r="H317" s="392"/>
      <c r="I317" s="392"/>
      <c r="J317" s="392"/>
      <c r="K317" s="392"/>
      <c r="O317" s="394"/>
      <c r="Q317" s="394"/>
      <c r="S317" s="394"/>
      <c r="U317" s="394"/>
      <c r="V317" s="392"/>
      <c r="W317" s="394"/>
      <c r="X317" s="392"/>
      <c r="Y317" s="395">
        <f t="shared" si="74"/>
        <v>0</v>
      </c>
      <c r="Z317" s="394"/>
      <c r="AA317" s="396" t="str">
        <f t="shared" si="75"/>
        <v xml:space="preserve"> </v>
      </c>
      <c r="AC317" s="397" t="str">
        <f t="shared" si="76"/>
        <v xml:space="preserve"> </v>
      </c>
      <c r="AF317" s="394"/>
      <c r="AG317" s="401" t="str">
        <f t="shared" si="77"/>
        <v xml:space="preserve"> </v>
      </c>
      <c r="AI317" s="397" t="str">
        <f t="shared" si="78"/>
        <v xml:space="preserve"> </v>
      </c>
      <c r="AL317" s="394"/>
      <c r="AM317" s="396" t="str">
        <f t="shared" si="79"/>
        <v xml:space="preserve"> </v>
      </c>
      <c r="AO317" s="397" t="str">
        <f t="shared" si="80"/>
        <v xml:space="preserve"> </v>
      </c>
      <c r="AR317" s="394"/>
      <c r="AS317" s="396" t="str">
        <f t="shared" si="81"/>
        <v xml:space="preserve"> </v>
      </c>
      <c r="AU317" s="397" t="str">
        <f t="shared" si="82"/>
        <v xml:space="preserve"> </v>
      </c>
      <c r="AX317" s="394"/>
      <c r="AY317" s="396" t="str">
        <f t="shared" si="83"/>
        <v xml:space="preserve"> </v>
      </c>
      <c r="BA317" s="397" t="str">
        <f t="shared" si="84"/>
        <v xml:space="preserve"> </v>
      </c>
      <c r="BE317" s="392"/>
      <c r="BF317" s="392"/>
      <c r="BG317" s="392"/>
    </row>
    <row r="318" spans="1:59" s="63" customFormat="1" ht="46.9" customHeight="1" x14ac:dyDescent="0.2">
      <c r="A318" s="392"/>
      <c r="B318" s="393"/>
      <c r="C318" s="392"/>
      <c r="D318" s="392"/>
      <c r="E318" s="392"/>
      <c r="F318" s="392"/>
      <c r="G318" s="392"/>
      <c r="H318" s="392"/>
      <c r="I318" s="392"/>
      <c r="J318" s="392"/>
      <c r="K318" s="392"/>
      <c r="O318" s="394"/>
      <c r="Q318" s="394"/>
      <c r="S318" s="394"/>
      <c r="U318" s="394"/>
      <c r="V318" s="392"/>
      <c r="W318" s="394"/>
      <c r="X318" s="392"/>
      <c r="Y318" s="395">
        <f t="shared" si="74"/>
        <v>0</v>
      </c>
      <c r="Z318" s="394"/>
      <c r="AA318" s="396" t="str">
        <f t="shared" si="75"/>
        <v xml:space="preserve"> </v>
      </c>
      <c r="AC318" s="397" t="str">
        <f t="shared" si="76"/>
        <v xml:space="preserve"> </v>
      </c>
      <c r="AF318" s="394"/>
      <c r="AG318" s="401" t="str">
        <f t="shared" si="77"/>
        <v xml:space="preserve"> </v>
      </c>
      <c r="AI318" s="397" t="str">
        <f t="shared" si="78"/>
        <v xml:space="preserve"> </v>
      </c>
      <c r="AL318" s="394"/>
      <c r="AM318" s="396" t="str">
        <f t="shared" si="79"/>
        <v xml:space="preserve"> </v>
      </c>
      <c r="AO318" s="397" t="str">
        <f t="shared" si="80"/>
        <v xml:space="preserve"> </v>
      </c>
      <c r="AR318" s="394"/>
      <c r="AS318" s="396" t="str">
        <f t="shared" si="81"/>
        <v xml:space="preserve"> </v>
      </c>
      <c r="AU318" s="397" t="str">
        <f t="shared" si="82"/>
        <v xml:space="preserve"> </v>
      </c>
      <c r="AX318" s="394"/>
      <c r="AY318" s="396" t="str">
        <f t="shared" si="83"/>
        <v xml:space="preserve"> </v>
      </c>
      <c r="BA318" s="397" t="str">
        <f t="shared" si="84"/>
        <v xml:space="preserve"> </v>
      </c>
      <c r="BE318" s="392"/>
      <c r="BF318" s="392"/>
      <c r="BG318" s="392"/>
    </row>
    <row r="319" spans="1:59" s="63" customFormat="1" ht="46.9" customHeight="1" x14ac:dyDescent="0.2">
      <c r="A319" s="392"/>
      <c r="B319" s="393"/>
      <c r="C319" s="392"/>
      <c r="D319" s="392"/>
      <c r="E319" s="392"/>
      <c r="F319" s="392"/>
      <c r="G319" s="392"/>
      <c r="H319" s="392"/>
      <c r="I319" s="392"/>
      <c r="J319" s="392"/>
      <c r="K319" s="392"/>
      <c r="O319" s="394"/>
      <c r="Q319" s="394"/>
      <c r="S319" s="394"/>
      <c r="U319" s="394"/>
      <c r="V319" s="392"/>
      <c r="W319" s="394"/>
      <c r="X319" s="392"/>
      <c r="Y319" s="395">
        <f t="shared" si="74"/>
        <v>0</v>
      </c>
      <c r="Z319" s="394"/>
      <c r="AA319" s="396" t="str">
        <f t="shared" si="75"/>
        <v xml:space="preserve"> </v>
      </c>
      <c r="AC319" s="397" t="str">
        <f t="shared" si="76"/>
        <v xml:space="preserve"> </v>
      </c>
      <c r="AF319" s="394"/>
      <c r="AG319" s="401" t="str">
        <f t="shared" si="77"/>
        <v xml:space="preserve"> </v>
      </c>
      <c r="AI319" s="397" t="str">
        <f t="shared" si="78"/>
        <v xml:space="preserve"> </v>
      </c>
      <c r="AL319" s="394"/>
      <c r="AM319" s="396" t="str">
        <f t="shared" si="79"/>
        <v xml:space="preserve"> </v>
      </c>
      <c r="AO319" s="397" t="str">
        <f t="shared" si="80"/>
        <v xml:space="preserve"> </v>
      </c>
      <c r="AR319" s="394"/>
      <c r="AS319" s="396" t="str">
        <f t="shared" si="81"/>
        <v xml:space="preserve"> </v>
      </c>
      <c r="AU319" s="397" t="str">
        <f t="shared" si="82"/>
        <v xml:space="preserve"> </v>
      </c>
      <c r="AX319" s="394"/>
      <c r="AY319" s="396" t="str">
        <f t="shared" si="83"/>
        <v xml:space="preserve"> </v>
      </c>
      <c r="BA319" s="397" t="str">
        <f t="shared" si="84"/>
        <v xml:space="preserve"> </v>
      </c>
      <c r="BE319" s="392"/>
      <c r="BF319" s="392"/>
      <c r="BG319" s="392"/>
    </row>
    <row r="320" spans="1:59" s="63" customFormat="1" ht="46.9" customHeight="1" x14ac:dyDescent="0.2">
      <c r="A320" s="392"/>
      <c r="B320" s="393"/>
      <c r="C320" s="392"/>
      <c r="D320" s="392"/>
      <c r="E320" s="392"/>
      <c r="F320" s="392"/>
      <c r="G320" s="392"/>
      <c r="H320" s="392"/>
      <c r="I320" s="392"/>
      <c r="J320" s="392"/>
      <c r="K320" s="392"/>
      <c r="O320" s="394"/>
      <c r="Q320" s="394"/>
      <c r="S320" s="394"/>
      <c r="U320" s="394"/>
      <c r="V320" s="392"/>
      <c r="W320" s="394"/>
      <c r="X320" s="392"/>
      <c r="Y320" s="395">
        <f t="shared" si="74"/>
        <v>0</v>
      </c>
      <c r="Z320" s="394"/>
      <c r="AA320" s="396" t="str">
        <f t="shared" si="75"/>
        <v xml:space="preserve"> </v>
      </c>
      <c r="AC320" s="397" t="str">
        <f t="shared" si="76"/>
        <v xml:space="preserve"> </v>
      </c>
      <c r="AF320" s="394"/>
      <c r="AG320" s="401" t="str">
        <f t="shared" si="77"/>
        <v xml:space="preserve"> </v>
      </c>
      <c r="AI320" s="397" t="str">
        <f t="shared" si="78"/>
        <v xml:space="preserve"> </v>
      </c>
      <c r="AL320" s="394"/>
      <c r="AM320" s="396" t="str">
        <f t="shared" si="79"/>
        <v xml:space="preserve"> </v>
      </c>
      <c r="AO320" s="397" t="str">
        <f t="shared" si="80"/>
        <v xml:space="preserve"> </v>
      </c>
      <c r="AR320" s="394"/>
      <c r="AS320" s="396" t="str">
        <f t="shared" si="81"/>
        <v xml:space="preserve"> </v>
      </c>
      <c r="AU320" s="397" t="str">
        <f t="shared" si="82"/>
        <v xml:space="preserve"> </v>
      </c>
      <c r="AX320" s="394"/>
      <c r="AY320" s="396" t="str">
        <f t="shared" si="83"/>
        <v xml:space="preserve"> </v>
      </c>
      <c r="BA320" s="397" t="str">
        <f t="shared" si="84"/>
        <v xml:space="preserve"> </v>
      </c>
      <c r="BE320" s="392"/>
      <c r="BF320" s="392"/>
      <c r="BG320" s="392"/>
    </row>
    <row r="321" spans="1:59" s="63" customFormat="1" ht="46.9" customHeight="1" x14ac:dyDescent="0.2">
      <c r="A321" s="392"/>
      <c r="B321" s="393"/>
      <c r="C321" s="392"/>
      <c r="D321" s="392"/>
      <c r="E321" s="392"/>
      <c r="F321" s="392"/>
      <c r="G321" s="392"/>
      <c r="H321" s="392"/>
      <c r="I321" s="392"/>
      <c r="J321" s="392"/>
      <c r="K321" s="392"/>
      <c r="O321" s="394"/>
      <c r="Q321" s="394"/>
      <c r="S321" s="394"/>
      <c r="U321" s="394"/>
      <c r="V321" s="392"/>
      <c r="W321" s="394"/>
      <c r="X321" s="392"/>
      <c r="Y321" s="395">
        <f t="shared" si="74"/>
        <v>0</v>
      </c>
      <c r="Z321" s="394"/>
      <c r="AA321" s="396" t="str">
        <f t="shared" si="75"/>
        <v xml:space="preserve"> </v>
      </c>
      <c r="AC321" s="397" t="str">
        <f t="shared" si="76"/>
        <v xml:space="preserve"> </v>
      </c>
      <c r="AF321" s="394"/>
      <c r="AG321" s="401" t="str">
        <f t="shared" si="77"/>
        <v xml:space="preserve"> </v>
      </c>
      <c r="AI321" s="397" t="str">
        <f t="shared" si="78"/>
        <v xml:space="preserve"> </v>
      </c>
      <c r="AL321" s="394"/>
      <c r="AM321" s="396" t="str">
        <f t="shared" si="79"/>
        <v xml:space="preserve"> </v>
      </c>
      <c r="AO321" s="397" t="str">
        <f t="shared" si="80"/>
        <v xml:space="preserve"> </v>
      </c>
      <c r="AR321" s="394"/>
      <c r="AS321" s="396" t="str">
        <f t="shared" si="81"/>
        <v xml:space="preserve"> </v>
      </c>
      <c r="AU321" s="397" t="str">
        <f t="shared" si="82"/>
        <v xml:space="preserve"> </v>
      </c>
      <c r="AX321" s="394"/>
      <c r="AY321" s="396" t="str">
        <f t="shared" si="83"/>
        <v xml:space="preserve"> </v>
      </c>
      <c r="BA321" s="397" t="str">
        <f t="shared" si="84"/>
        <v xml:space="preserve"> </v>
      </c>
      <c r="BE321" s="392"/>
      <c r="BF321" s="392"/>
      <c r="BG321" s="392"/>
    </row>
    <row r="322" spans="1:59" s="63" customFormat="1" ht="46.9" customHeight="1" x14ac:dyDescent="0.2">
      <c r="A322" s="392"/>
      <c r="B322" s="393"/>
      <c r="C322" s="392"/>
      <c r="D322" s="392"/>
      <c r="E322" s="392"/>
      <c r="F322" s="392"/>
      <c r="G322" s="392"/>
      <c r="H322" s="392"/>
      <c r="I322" s="392"/>
      <c r="J322" s="392"/>
      <c r="K322" s="392"/>
      <c r="O322" s="394"/>
      <c r="Q322" s="394"/>
      <c r="S322" s="394"/>
      <c r="U322" s="394"/>
      <c r="V322" s="392"/>
      <c r="W322" s="394"/>
      <c r="X322" s="392"/>
      <c r="Y322" s="395">
        <f t="shared" si="74"/>
        <v>0</v>
      </c>
      <c r="Z322" s="394"/>
      <c r="AA322" s="396" t="str">
        <f t="shared" si="75"/>
        <v xml:space="preserve"> </v>
      </c>
      <c r="AC322" s="397" t="str">
        <f t="shared" si="76"/>
        <v xml:space="preserve"> </v>
      </c>
      <c r="AF322" s="394"/>
      <c r="AG322" s="401" t="str">
        <f t="shared" si="77"/>
        <v xml:space="preserve"> </v>
      </c>
      <c r="AI322" s="397" t="str">
        <f t="shared" si="78"/>
        <v xml:space="preserve"> </v>
      </c>
      <c r="AL322" s="394"/>
      <c r="AM322" s="396" t="str">
        <f t="shared" si="79"/>
        <v xml:space="preserve"> </v>
      </c>
      <c r="AO322" s="397" t="str">
        <f t="shared" si="80"/>
        <v xml:space="preserve"> </v>
      </c>
      <c r="AR322" s="394"/>
      <c r="AS322" s="396" t="str">
        <f t="shared" si="81"/>
        <v xml:space="preserve"> </v>
      </c>
      <c r="AU322" s="397" t="str">
        <f t="shared" si="82"/>
        <v xml:space="preserve"> </v>
      </c>
      <c r="AX322" s="394"/>
      <c r="AY322" s="396" t="str">
        <f t="shared" si="83"/>
        <v xml:space="preserve"> </v>
      </c>
      <c r="BA322" s="397" t="str">
        <f t="shared" si="84"/>
        <v xml:space="preserve"> </v>
      </c>
      <c r="BE322" s="392"/>
      <c r="BF322" s="392"/>
      <c r="BG322" s="392"/>
    </row>
    <row r="323" spans="1:59" s="63" customFormat="1" ht="46.9" customHeight="1" x14ac:dyDescent="0.2">
      <c r="A323" s="392"/>
      <c r="B323" s="393"/>
      <c r="C323" s="392"/>
      <c r="D323" s="392"/>
      <c r="E323" s="392"/>
      <c r="F323" s="392"/>
      <c r="G323" s="392"/>
      <c r="H323" s="392"/>
      <c r="I323" s="392"/>
      <c r="J323" s="392"/>
      <c r="K323" s="392"/>
      <c r="O323" s="394"/>
      <c r="Q323" s="394"/>
      <c r="S323" s="394"/>
      <c r="U323" s="394"/>
      <c r="V323" s="392"/>
      <c r="W323" s="394"/>
      <c r="X323" s="392"/>
      <c r="Y323" s="395">
        <f t="shared" si="74"/>
        <v>0</v>
      </c>
      <c r="Z323" s="394"/>
      <c r="AA323" s="396" t="str">
        <f t="shared" si="75"/>
        <v xml:space="preserve"> </v>
      </c>
      <c r="AC323" s="397" t="str">
        <f t="shared" si="76"/>
        <v xml:space="preserve"> </v>
      </c>
      <c r="AF323" s="394"/>
      <c r="AG323" s="401" t="str">
        <f t="shared" si="77"/>
        <v xml:space="preserve"> </v>
      </c>
      <c r="AI323" s="397" t="str">
        <f t="shared" si="78"/>
        <v xml:space="preserve"> </v>
      </c>
      <c r="AL323" s="394"/>
      <c r="AM323" s="396" t="str">
        <f t="shared" si="79"/>
        <v xml:space="preserve"> </v>
      </c>
      <c r="AO323" s="397" t="str">
        <f t="shared" si="80"/>
        <v xml:space="preserve"> </v>
      </c>
      <c r="AR323" s="394"/>
      <c r="AS323" s="396" t="str">
        <f t="shared" si="81"/>
        <v xml:space="preserve"> </v>
      </c>
      <c r="AU323" s="397" t="str">
        <f t="shared" si="82"/>
        <v xml:space="preserve"> </v>
      </c>
      <c r="AX323" s="394"/>
      <c r="AY323" s="396" t="str">
        <f t="shared" si="83"/>
        <v xml:space="preserve"> </v>
      </c>
      <c r="BA323" s="397" t="str">
        <f t="shared" si="84"/>
        <v xml:space="preserve"> </v>
      </c>
      <c r="BE323" s="392"/>
      <c r="BF323" s="392"/>
      <c r="BG323" s="392"/>
    </row>
    <row r="324" spans="1:59" s="63" customFormat="1" ht="46.9" customHeight="1" x14ac:dyDescent="0.2">
      <c r="A324" s="392"/>
      <c r="B324" s="393"/>
      <c r="C324" s="392"/>
      <c r="D324" s="392"/>
      <c r="E324" s="392"/>
      <c r="F324" s="392"/>
      <c r="G324" s="392"/>
      <c r="H324" s="392"/>
      <c r="I324" s="392"/>
      <c r="J324" s="392"/>
      <c r="K324" s="392"/>
      <c r="O324" s="394"/>
      <c r="Q324" s="394"/>
      <c r="S324" s="394"/>
      <c r="U324" s="394"/>
      <c r="V324" s="392"/>
      <c r="W324" s="394"/>
      <c r="X324" s="392"/>
      <c r="Y324" s="395">
        <f t="shared" si="74"/>
        <v>0</v>
      </c>
      <c r="Z324" s="394"/>
      <c r="AA324" s="396" t="str">
        <f t="shared" si="75"/>
        <v xml:space="preserve"> </v>
      </c>
      <c r="AC324" s="397" t="str">
        <f t="shared" si="76"/>
        <v xml:space="preserve"> </v>
      </c>
      <c r="AF324" s="394"/>
      <c r="AG324" s="401" t="str">
        <f t="shared" si="77"/>
        <v xml:space="preserve"> </v>
      </c>
      <c r="AI324" s="397" t="str">
        <f t="shared" si="78"/>
        <v xml:space="preserve"> </v>
      </c>
      <c r="AL324" s="394"/>
      <c r="AM324" s="396" t="str">
        <f t="shared" si="79"/>
        <v xml:space="preserve"> </v>
      </c>
      <c r="AO324" s="397" t="str">
        <f t="shared" si="80"/>
        <v xml:space="preserve"> </v>
      </c>
      <c r="AR324" s="394"/>
      <c r="AS324" s="396" t="str">
        <f t="shared" si="81"/>
        <v xml:space="preserve"> </v>
      </c>
      <c r="AU324" s="397" t="str">
        <f t="shared" si="82"/>
        <v xml:space="preserve"> </v>
      </c>
      <c r="AX324" s="394"/>
      <c r="AY324" s="396" t="str">
        <f t="shared" si="83"/>
        <v xml:space="preserve"> </v>
      </c>
      <c r="BA324" s="397" t="str">
        <f t="shared" si="84"/>
        <v xml:space="preserve"> </v>
      </c>
      <c r="BE324" s="392"/>
      <c r="BF324" s="392"/>
      <c r="BG324" s="392"/>
    </row>
    <row r="325" spans="1:59" s="63" customFormat="1" ht="46.9" customHeight="1" x14ac:dyDescent="0.2">
      <c r="A325" s="392"/>
      <c r="B325" s="393"/>
      <c r="C325" s="392"/>
      <c r="D325" s="392"/>
      <c r="E325" s="392"/>
      <c r="F325" s="392"/>
      <c r="G325" s="392"/>
      <c r="H325" s="392"/>
      <c r="I325" s="392"/>
      <c r="J325" s="392"/>
      <c r="K325" s="392"/>
      <c r="O325" s="394"/>
      <c r="Q325" s="394"/>
      <c r="S325" s="394"/>
      <c r="U325" s="394"/>
      <c r="V325" s="392"/>
      <c r="W325" s="394"/>
      <c r="X325" s="392"/>
      <c r="Y325" s="395">
        <f t="shared" si="74"/>
        <v>0</v>
      </c>
      <c r="Z325" s="394"/>
      <c r="AA325" s="396" t="str">
        <f t="shared" si="75"/>
        <v xml:space="preserve"> </v>
      </c>
      <c r="AC325" s="397" t="str">
        <f t="shared" si="76"/>
        <v xml:space="preserve"> </v>
      </c>
      <c r="AF325" s="394"/>
      <c r="AG325" s="401" t="str">
        <f t="shared" si="77"/>
        <v xml:space="preserve"> </v>
      </c>
      <c r="AI325" s="397" t="str">
        <f t="shared" si="78"/>
        <v xml:space="preserve"> </v>
      </c>
      <c r="AL325" s="394"/>
      <c r="AM325" s="396" t="str">
        <f t="shared" si="79"/>
        <v xml:space="preserve"> </v>
      </c>
      <c r="AO325" s="397" t="str">
        <f t="shared" si="80"/>
        <v xml:space="preserve"> </v>
      </c>
      <c r="AR325" s="394"/>
      <c r="AS325" s="396" t="str">
        <f t="shared" si="81"/>
        <v xml:space="preserve"> </v>
      </c>
      <c r="AU325" s="397" t="str">
        <f t="shared" si="82"/>
        <v xml:space="preserve"> </v>
      </c>
      <c r="AX325" s="394"/>
      <c r="AY325" s="396" t="str">
        <f t="shared" si="83"/>
        <v xml:space="preserve"> </v>
      </c>
      <c r="BA325" s="397" t="str">
        <f t="shared" si="84"/>
        <v xml:space="preserve"> </v>
      </c>
      <c r="BE325" s="392"/>
      <c r="BF325" s="392"/>
      <c r="BG325" s="392"/>
    </row>
    <row r="326" spans="1:59" s="63" customFormat="1" ht="46.9" customHeight="1" x14ac:dyDescent="0.2">
      <c r="A326" s="392"/>
      <c r="B326" s="393"/>
      <c r="C326" s="392"/>
      <c r="D326" s="392"/>
      <c r="E326" s="392"/>
      <c r="F326" s="392"/>
      <c r="G326" s="392"/>
      <c r="H326" s="392"/>
      <c r="I326" s="392"/>
      <c r="J326" s="392"/>
      <c r="K326" s="392"/>
      <c r="O326" s="394"/>
      <c r="Q326" s="394"/>
      <c r="S326" s="394"/>
      <c r="U326" s="394"/>
      <c r="V326" s="392"/>
      <c r="W326" s="394"/>
      <c r="X326" s="392"/>
      <c r="Y326" s="395">
        <f t="shared" si="74"/>
        <v>0</v>
      </c>
      <c r="Z326" s="394"/>
      <c r="AA326" s="396" t="str">
        <f t="shared" si="75"/>
        <v xml:space="preserve"> </v>
      </c>
      <c r="AC326" s="397" t="str">
        <f t="shared" si="76"/>
        <v xml:space="preserve"> </v>
      </c>
      <c r="AF326" s="394"/>
      <c r="AG326" s="401" t="str">
        <f t="shared" si="77"/>
        <v xml:space="preserve"> </v>
      </c>
      <c r="AI326" s="397" t="str">
        <f t="shared" si="78"/>
        <v xml:space="preserve"> </v>
      </c>
      <c r="AL326" s="394"/>
      <c r="AM326" s="396" t="str">
        <f t="shared" si="79"/>
        <v xml:space="preserve"> </v>
      </c>
      <c r="AO326" s="397" t="str">
        <f t="shared" si="80"/>
        <v xml:space="preserve"> </v>
      </c>
      <c r="AR326" s="394"/>
      <c r="AS326" s="396" t="str">
        <f t="shared" si="81"/>
        <v xml:space="preserve"> </v>
      </c>
      <c r="AU326" s="397" t="str">
        <f t="shared" si="82"/>
        <v xml:space="preserve"> </v>
      </c>
      <c r="AX326" s="394"/>
      <c r="AY326" s="396" t="str">
        <f t="shared" si="83"/>
        <v xml:space="preserve"> </v>
      </c>
      <c r="BA326" s="397" t="str">
        <f t="shared" si="84"/>
        <v xml:space="preserve"> </v>
      </c>
      <c r="BE326" s="392"/>
      <c r="BF326" s="392"/>
      <c r="BG326" s="392"/>
    </row>
    <row r="327" spans="1:59" s="63" customFormat="1" ht="46.9" customHeight="1" x14ac:dyDescent="0.2">
      <c r="A327" s="392"/>
      <c r="B327" s="393"/>
      <c r="C327" s="392"/>
      <c r="D327" s="392"/>
      <c r="E327" s="392"/>
      <c r="F327" s="392"/>
      <c r="G327" s="392"/>
      <c r="H327" s="392"/>
      <c r="I327" s="392"/>
      <c r="J327" s="392"/>
      <c r="K327" s="392"/>
      <c r="O327" s="394"/>
      <c r="Q327" s="394"/>
      <c r="S327" s="394"/>
      <c r="U327" s="394"/>
      <c r="V327" s="392"/>
      <c r="W327" s="394"/>
      <c r="X327" s="392"/>
      <c r="Y327" s="395">
        <f t="shared" si="74"/>
        <v>0</v>
      </c>
      <c r="Z327" s="394"/>
      <c r="AA327" s="396" t="str">
        <f t="shared" si="75"/>
        <v xml:space="preserve"> </v>
      </c>
      <c r="AC327" s="397" t="str">
        <f t="shared" si="76"/>
        <v xml:space="preserve"> </v>
      </c>
      <c r="AF327" s="394"/>
      <c r="AG327" s="401" t="str">
        <f t="shared" si="77"/>
        <v xml:space="preserve"> </v>
      </c>
      <c r="AI327" s="397" t="str">
        <f t="shared" si="78"/>
        <v xml:space="preserve"> </v>
      </c>
      <c r="AL327" s="394"/>
      <c r="AM327" s="396" t="str">
        <f t="shared" si="79"/>
        <v xml:space="preserve"> </v>
      </c>
      <c r="AO327" s="397" t="str">
        <f t="shared" si="80"/>
        <v xml:space="preserve"> </v>
      </c>
      <c r="AR327" s="394"/>
      <c r="AS327" s="396" t="str">
        <f t="shared" si="81"/>
        <v xml:space="preserve"> </v>
      </c>
      <c r="AU327" s="397" t="str">
        <f t="shared" si="82"/>
        <v xml:space="preserve"> </v>
      </c>
      <c r="AX327" s="394"/>
      <c r="AY327" s="396" t="str">
        <f t="shared" si="83"/>
        <v xml:space="preserve"> </v>
      </c>
      <c r="BA327" s="397" t="str">
        <f t="shared" si="84"/>
        <v xml:space="preserve"> </v>
      </c>
      <c r="BE327" s="392"/>
      <c r="BF327" s="392"/>
      <c r="BG327" s="392"/>
    </row>
    <row r="328" spans="1:59" s="63" customFormat="1" ht="46.9" customHeight="1" x14ac:dyDescent="0.2">
      <c r="A328" s="392"/>
      <c r="B328" s="393"/>
      <c r="C328" s="392"/>
      <c r="D328" s="392"/>
      <c r="E328" s="392"/>
      <c r="F328" s="392"/>
      <c r="G328" s="392"/>
      <c r="H328" s="392"/>
      <c r="I328" s="392"/>
      <c r="J328" s="392"/>
      <c r="K328" s="392"/>
      <c r="O328" s="394"/>
      <c r="Q328" s="394"/>
      <c r="S328" s="394"/>
      <c r="U328" s="394"/>
      <c r="V328" s="392"/>
      <c r="W328" s="394"/>
      <c r="X328" s="392"/>
      <c r="Y328" s="395">
        <f t="shared" si="74"/>
        <v>0</v>
      </c>
      <c r="Z328" s="394"/>
      <c r="AA328" s="396" t="str">
        <f t="shared" si="75"/>
        <v xml:space="preserve"> </v>
      </c>
      <c r="AC328" s="397" t="str">
        <f t="shared" si="76"/>
        <v xml:space="preserve"> </v>
      </c>
      <c r="AF328" s="394"/>
      <c r="AG328" s="401" t="str">
        <f t="shared" si="77"/>
        <v xml:space="preserve"> </v>
      </c>
      <c r="AI328" s="397" t="str">
        <f t="shared" si="78"/>
        <v xml:space="preserve"> </v>
      </c>
      <c r="AL328" s="394"/>
      <c r="AM328" s="396" t="str">
        <f t="shared" si="79"/>
        <v xml:space="preserve"> </v>
      </c>
      <c r="AO328" s="397" t="str">
        <f t="shared" si="80"/>
        <v xml:space="preserve"> </v>
      </c>
      <c r="AR328" s="394"/>
      <c r="AS328" s="396" t="str">
        <f t="shared" si="81"/>
        <v xml:space="preserve"> </v>
      </c>
      <c r="AU328" s="397" t="str">
        <f t="shared" si="82"/>
        <v xml:space="preserve"> </v>
      </c>
      <c r="AX328" s="394"/>
      <c r="AY328" s="396" t="str">
        <f t="shared" si="83"/>
        <v xml:space="preserve"> </v>
      </c>
      <c r="BA328" s="397" t="str">
        <f t="shared" si="84"/>
        <v xml:space="preserve"> </v>
      </c>
      <c r="BE328" s="392"/>
      <c r="BF328" s="392"/>
      <c r="BG328" s="392"/>
    </row>
    <row r="329" spans="1:59" s="63" customFormat="1" ht="46.9" customHeight="1" x14ac:dyDescent="0.2">
      <c r="A329" s="392"/>
      <c r="B329" s="393"/>
      <c r="C329" s="392"/>
      <c r="D329" s="392"/>
      <c r="E329" s="392"/>
      <c r="F329" s="392"/>
      <c r="G329" s="392"/>
      <c r="H329" s="392"/>
      <c r="I329" s="392"/>
      <c r="J329" s="392"/>
      <c r="K329" s="392"/>
      <c r="O329" s="394"/>
      <c r="Q329" s="394"/>
      <c r="S329" s="394"/>
      <c r="U329" s="394"/>
      <c r="V329" s="392"/>
      <c r="W329" s="394"/>
      <c r="X329" s="392"/>
      <c r="Y329" s="395">
        <f t="shared" ref="Y329:Y392" si="85">O329+Q329+S329+U329+W329</f>
        <v>0</v>
      </c>
      <c r="Z329" s="394"/>
      <c r="AA329" s="396" t="str">
        <f t="shared" ref="AA329:AA392" si="86">IF(O329=0," ",Z329/O329)</f>
        <v xml:space="preserve"> </v>
      </c>
      <c r="AC329" s="397" t="str">
        <f t="shared" ref="AC329:AC392" si="87">IF(N329=0," ",AB329/N329)</f>
        <v xml:space="preserve"> </v>
      </c>
      <c r="AF329" s="394"/>
      <c r="AG329" s="401" t="str">
        <f t="shared" ref="AG329:AG392" si="88">IF(Q329=0," ",AF329/Q329)</f>
        <v xml:space="preserve"> </v>
      </c>
      <c r="AI329" s="397" t="str">
        <f t="shared" ref="AI329:AI392" si="89">IF(P329=0," ",AH329/P329)</f>
        <v xml:space="preserve"> </v>
      </c>
      <c r="AL329" s="394"/>
      <c r="AM329" s="396" t="str">
        <f t="shared" ref="AM329:AM392" si="90">IF(Q329=0," ",AL329/Q329)</f>
        <v xml:space="preserve"> </v>
      </c>
      <c r="AO329" s="397" t="str">
        <f t="shared" ref="AO329:AO392" si="91">IF(P329=0," ",AN329/P329)</f>
        <v xml:space="preserve"> </v>
      </c>
      <c r="AR329" s="394"/>
      <c r="AS329" s="396" t="str">
        <f t="shared" si="81"/>
        <v xml:space="preserve"> </v>
      </c>
      <c r="AU329" s="397" t="str">
        <f t="shared" si="82"/>
        <v xml:space="preserve"> </v>
      </c>
      <c r="AX329" s="394"/>
      <c r="AY329" s="396" t="str">
        <f t="shared" si="83"/>
        <v xml:space="preserve"> </v>
      </c>
      <c r="BA329" s="397" t="str">
        <f t="shared" si="84"/>
        <v xml:space="preserve"> </v>
      </c>
      <c r="BE329" s="392"/>
      <c r="BF329" s="392"/>
      <c r="BG329" s="392"/>
    </row>
    <row r="330" spans="1:59" s="63" customFormat="1" ht="46.9" customHeight="1" x14ac:dyDescent="0.2">
      <c r="A330" s="392"/>
      <c r="B330" s="393"/>
      <c r="C330" s="392"/>
      <c r="D330" s="392"/>
      <c r="E330" s="392"/>
      <c r="F330" s="392"/>
      <c r="G330" s="392"/>
      <c r="H330" s="392"/>
      <c r="I330" s="392"/>
      <c r="J330" s="392"/>
      <c r="K330" s="392"/>
      <c r="O330" s="394"/>
      <c r="Q330" s="394"/>
      <c r="S330" s="394"/>
      <c r="U330" s="394"/>
      <c r="V330" s="392"/>
      <c r="W330" s="394"/>
      <c r="X330" s="392"/>
      <c r="Y330" s="395">
        <f t="shared" si="85"/>
        <v>0</v>
      </c>
      <c r="Z330" s="394"/>
      <c r="AA330" s="396" t="str">
        <f t="shared" si="86"/>
        <v xml:space="preserve"> </v>
      </c>
      <c r="AC330" s="397" t="str">
        <f t="shared" si="87"/>
        <v xml:space="preserve"> </v>
      </c>
      <c r="AF330" s="394"/>
      <c r="AG330" s="401" t="str">
        <f t="shared" si="88"/>
        <v xml:space="preserve"> </v>
      </c>
      <c r="AI330" s="397" t="str">
        <f t="shared" si="89"/>
        <v xml:space="preserve"> </v>
      </c>
      <c r="AL330" s="394"/>
      <c r="AM330" s="396" t="str">
        <f t="shared" si="90"/>
        <v xml:space="preserve"> </v>
      </c>
      <c r="AO330" s="397" t="str">
        <f t="shared" si="91"/>
        <v xml:space="preserve"> </v>
      </c>
      <c r="AR330" s="394"/>
      <c r="AS330" s="396" t="str">
        <f t="shared" si="81"/>
        <v xml:space="preserve"> </v>
      </c>
      <c r="AU330" s="397" t="str">
        <f t="shared" si="82"/>
        <v xml:space="preserve"> </v>
      </c>
      <c r="AX330" s="394"/>
      <c r="AY330" s="396" t="str">
        <f t="shared" si="83"/>
        <v xml:space="preserve"> </v>
      </c>
      <c r="BA330" s="397" t="str">
        <f t="shared" si="84"/>
        <v xml:space="preserve"> </v>
      </c>
      <c r="BE330" s="392"/>
      <c r="BF330" s="392"/>
      <c r="BG330" s="392"/>
    </row>
    <row r="331" spans="1:59" s="63" customFormat="1" ht="46.9" customHeight="1" x14ac:dyDescent="0.2">
      <c r="A331" s="392"/>
      <c r="B331" s="393"/>
      <c r="C331" s="392"/>
      <c r="D331" s="392"/>
      <c r="E331" s="392"/>
      <c r="F331" s="392"/>
      <c r="G331" s="392"/>
      <c r="H331" s="392"/>
      <c r="I331" s="392"/>
      <c r="J331" s="392"/>
      <c r="K331" s="392"/>
      <c r="O331" s="394"/>
      <c r="Q331" s="394"/>
      <c r="S331" s="394"/>
      <c r="U331" s="394"/>
      <c r="V331" s="392"/>
      <c r="W331" s="394"/>
      <c r="X331" s="392"/>
      <c r="Y331" s="395">
        <f t="shared" si="85"/>
        <v>0</v>
      </c>
      <c r="Z331" s="394"/>
      <c r="AA331" s="396" t="str">
        <f t="shared" si="86"/>
        <v xml:space="preserve"> </v>
      </c>
      <c r="AC331" s="397" t="str">
        <f t="shared" si="87"/>
        <v xml:space="preserve"> </v>
      </c>
      <c r="AF331" s="394"/>
      <c r="AG331" s="401" t="str">
        <f t="shared" si="88"/>
        <v xml:space="preserve"> </v>
      </c>
      <c r="AI331" s="397" t="str">
        <f t="shared" si="89"/>
        <v xml:space="preserve"> </v>
      </c>
      <c r="AL331" s="394"/>
      <c r="AM331" s="396" t="str">
        <f t="shared" si="90"/>
        <v xml:space="preserve"> </v>
      </c>
      <c r="AO331" s="397" t="str">
        <f t="shared" si="91"/>
        <v xml:space="preserve"> </v>
      </c>
      <c r="AR331" s="394"/>
      <c r="AS331" s="396" t="str">
        <f t="shared" si="81"/>
        <v xml:space="preserve"> </v>
      </c>
      <c r="AU331" s="397" t="str">
        <f t="shared" si="82"/>
        <v xml:space="preserve"> </v>
      </c>
      <c r="AX331" s="394"/>
      <c r="AY331" s="396" t="str">
        <f t="shared" si="83"/>
        <v xml:space="preserve"> </v>
      </c>
      <c r="BA331" s="397" t="str">
        <f t="shared" si="84"/>
        <v xml:space="preserve"> </v>
      </c>
      <c r="BE331" s="392"/>
      <c r="BF331" s="392"/>
      <c r="BG331" s="392"/>
    </row>
    <row r="332" spans="1:59" s="63" customFormat="1" ht="46.9" customHeight="1" x14ac:dyDescent="0.2">
      <c r="A332" s="392"/>
      <c r="B332" s="393"/>
      <c r="C332" s="392"/>
      <c r="D332" s="392"/>
      <c r="E332" s="392"/>
      <c r="F332" s="392"/>
      <c r="G332" s="392"/>
      <c r="H332" s="392"/>
      <c r="I332" s="392"/>
      <c r="J332" s="392"/>
      <c r="K332" s="392"/>
      <c r="O332" s="394"/>
      <c r="Q332" s="394"/>
      <c r="S332" s="394"/>
      <c r="U332" s="394"/>
      <c r="V332" s="392"/>
      <c r="W332" s="394"/>
      <c r="X332" s="392"/>
      <c r="Y332" s="395">
        <f t="shared" si="85"/>
        <v>0</v>
      </c>
      <c r="Z332" s="394"/>
      <c r="AA332" s="396" t="str">
        <f t="shared" si="86"/>
        <v xml:space="preserve"> </v>
      </c>
      <c r="AC332" s="397" t="str">
        <f t="shared" si="87"/>
        <v xml:space="preserve"> </v>
      </c>
      <c r="AF332" s="394"/>
      <c r="AG332" s="401" t="str">
        <f t="shared" si="88"/>
        <v xml:space="preserve"> </v>
      </c>
      <c r="AI332" s="397" t="str">
        <f t="shared" si="89"/>
        <v xml:space="preserve"> </v>
      </c>
      <c r="AL332" s="394"/>
      <c r="AM332" s="396" t="str">
        <f t="shared" si="90"/>
        <v xml:space="preserve"> </v>
      </c>
      <c r="AO332" s="397" t="str">
        <f t="shared" si="91"/>
        <v xml:space="preserve"> </v>
      </c>
      <c r="AR332" s="394"/>
      <c r="AS332" s="396" t="str">
        <f t="shared" si="81"/>
        <v xml:space="preserve"> </v>
      </c>
      <c r="AU332" s="397" t="str">
        <f t="shared" si="82"/>
        <v xml:space="preserve"> </v>
      </c>
      <c r="AX332" s="394"/>
      <c r="AY332" s="396" t="str">
        <f t="shared" si="83"/>
        <v xml:space="preserve"> </v>
      </c>
      <c r="BA332" s="397" t="str">
        <f t="shared" si="84"/>
        <v xml:space="preserve"> </v>
      </c>
      <c r="BE332" s="392"/>
      <c r="BF332" s="392"/>
      <c r="BG332" s="392"/>
    </row>
    <row r="333" spans="1:59" s="63" customFormat="1" ht="46.9" customHeight="1" x14ac:dyDescent="0.2">
      <c r="A333" s="392"/>
      <c r="B333" s="393"/>
      <c r="C333" s="392"/>
      <c r="D333" s="392"/>
      <c r="E333" s="392"/>
      <c r="F333" s="392"/>
      <c r="G333" s="392"/>
      <c r="H333" s="392"/>
      <c r="I333" s="392"/>
      <c r="J333" s="392"/>
      <c r="K333" s="392"/>
      <c r="O333" s="394"/>
      <c r="Q333" s="394"/>
      <c r="S333" s="394"/>
      <c r="U333" s="394"/>
      <c r="V333" s="392"/>
      <c r="W333" s="394"/>
      <c r="X333" s="392"/>
      <c r="Y333" s="395">
        <f t="shared" si="85"/>
        <v>0</v>
      </c>
      <c r="Z333" s="394"/>
      <c r="AA333" s="396" t="str">
        <f t="shared" si="86"/>
        <v xml:space="preserve"> </v>
      </c>
      <c r="AC333" s="397" t="str">
        <f t="shared" si="87"/>
        <v xml:space="preserve"> </v>
      </c>
      <c r="AF333" s="394"/>
      <c r="AG333" s="401" t="str">
        <f t="shared" si="88"/>
        <v xml:space="preserve"> </v>
      </c>
      <c r="AI333" s="397" t="str">
        <f t="shared" si="89"/>
        <v xml:space="preserve"> </v>
      </c>
      <c r="AL333" s="394"/>
      <c r="AM333" s="396" t="str">
        <f t="shared" si="90"/>
        <v xml:space="preserve"> </v>
      </c>
      <c r="AO333" s="397" t="str">
        <f t="shared" si="91"/>
        <v xml:space="preserve"> </v>
      </c>
      <c r="AR333" s="394"/>
      <c r="AS333" s="396" t="str">
        <f t="shared" si="81"/>
        <v xml:space="preserve"> </v>
      </c>
      <c r="AU333" s="397" t="str">
        <f t="shared" si="82"/>
        <v xml:space="preserve"> </v>
      </c>
      <c r="AX333" s="394"/>
      <c r="AY333" s="396" t="str">
        <f t="shared" si="83"/>
        <v xml:space="preserve"> </v>
      </c>
      <c r="BA333" s="397" t="str">
        <f t="shared" si="84"/>
        <v xml:space="preserve"> </v>
      </c>
      <c r="BE333" s="392"/>
      <c r="BF333" s="392"/>
      <c r="BG333" s="392"/>
    </row>
    <row r="334" spans="1:59" s="63" customFormat="1" ht="46.9" customHeight="1" x14ac:dyDescent="0.2">
      <c r="A334" s="392"/>
      <c r="B334" s="393"/>
      <c r="C334" s="392"/>
      <c r="D334" s="392"/>
      <c r="E334" s="392"/>
      <c r="F334" s="392"/>
      <c r="G334" s="392"/>
      <c r="H334" s="392"/>
      <c r="I334" s="392"/>
      <c r="J334" s="392"/>
      <c r="K334" s="392"/>
      <c r="O334" s="394"/>
      <c r="Q334" s="394"/>
      <c r="S334" s="394"/>
      <c r="U334" s="394"/>
      <c r="V334" s="392"/>
      <c r="W334" s="394"/>
      <c r="X334" s="392"/>
      <c r="Y334" s="395">
        <f t="shared" si="85"/>
        <v>0</v>
      </c>
      <c r="Z334" s="394"/>
      <c r="AA334" s="396" t="str">
        <f t="shared" si="86"/>
        <v xml:space="preserve"> </v>
      </c>
      <c r="AC334" s="397" t="str">
        <f t="shared" si="87"/>
        <v xml:space="preserve"> </v>
      </c>
      <c r="AF334" s="394"/>
      <c r="AG334" s="401" t="str">
        <f t="shared" si="88"/>
        <v xml:space="preserve"> </v>
      </c>
      <c r="AI334" s="397" t="str">
        <f t="shared" si="89"/>
        <v xml:space="preserve"> </v>
      </c>
      <c r="AL334" s="394"/>
      <c r="AM334" s="396" t="str">
        <f t="shared" si="90"/>
        <v xml:space="preserve"> </v>
      </c>
      <c r="AO334" s="397" t="str">
        <f t="shared" si="91"/>
        <v xml:space="preserve"> </v>
      </c>
      <c r="AR334" s="394"/>
      <c r="AS334" s="396" t="str">
        <f t="shared" si="81"/>
        <v xml:space="preserve"> </v>
      </c>
      <c r="AU334" s="397" t="str">
        <f t="shared" si="82"/>
        <v xml:space="preserve"> </v>
      </c>
      <c r="AX334" s="394"/>
      <c r="AY334" s="396" t="str">
        <f t="shared" si="83"/>
        <v xml:space="preserve"> </v>
      </c>
      <c r="BA334" s="397" t="str">
        <f t="shared" si="84"/>
        <v xml:space="preserve"> </v>
      </c>
      <c r="BE334" s="392"/>
      <c r="BF334" s="392"/>
      <c r="BG334" s="392"/>
    </row>
    <row r="335" spans="1:59" s="63" customFormat="1" ht="46.9" customHeight="1" x14ac:dyDescent="0.2">
      <c r="A335" s="392"/>
      <c r="B335" s="393"/>
      <c r="C335" s="392"/>
      <c r="D335" s="392"/>
      <c r="E335" s="392"/>
      <c r="F335" s="392"/>
      <c r="G335" s="392"/>
      <c r="H335" s="392"/>
      <c r="I335" s="392"/>
      <c r="J335" s="392"/>
      <c r="K335" s="392"/>
      <c r="O335" s="394"/>
      <c r="Q335" s="394"/>
      <c r="S335" s="394"/>
      <c r="U335" s="394"/>
      <c r="V335" s="392"/>
      <c r="W335" s="394"/>
      <c r="X335" s="392"/>
      <c r="Y335" s="395">
        <f t="shared" si="85"/>
        <v>0</v>
      </c>
      <c r="Z335" s="394"/>
      <c r="AA335" s="396" t="str">
        <f t="shared" si="86"/>
        <v xml:space="preserve"> </v>
      </c>
      <c r="AC335" s="397" t="str">
        <f t="shared" si="87"/>
        <v xml:space="preserve"> </v>
      </c>
      <c r="AF335" s="394"/>
      <c r="AG335" s="401" t="str">
        <f t="shared" si="88"/>
        <v xml:space="preserve"> </v>
      </c>
      <c r="AI335" s="397" t="str">
        <f t="shared" si="89"/>
        <v xml:space="preserve"> </v>
      </c>
      <c r="AL335" s="394"/>
      <c r="AM335" s="396" t="str">
        <f t="shared" si="90"/>
        <v xml:space="preserve"> </v>
      </c>
      <c r="AO335" s="397" t="str">
        <f t="shared" si="91"/>
        <v xml:space="preserve"> </v>
      </c>
      <c r="AR335" s="394"/>
      <c r="AS335" s="396" t="str">
        <f t="shared" si="81"/>
        <v xml:space="preserve"> </v>
      </c>
      <c r="AU335" s="397" t="str">
        <f t="shared" si="82"/>
        <v xml:space="preserve"> </v>
      </c>
      <c r="AX335" s="394"/>
      <c r="AY335" s="396" t="str">
        <f t="shared" si="83"/>
        <v xml:space="preserve"> </v>
      </c>
      <c r="BA335" s="397" t="str">
        <f t="shared" si="84"/>
        <v xml:space="preserve"> </v>
      </c>
      <c r="BE335" s="392"/>
      <c r="BF335" s="392"/>
      <c r="BG335" s="392"/>
    </row>
    <row r="336" spans="1:59" s="63" customFormat="1" ht="46.9" customHeight="1" x14ac:dyDescent="0.2">
      <c r="A336" s="392"/>
      <c r="B336" s="393"/>
      <c r="C336" s="392"/>
      <c r="D336" s="392"/>
      <c r="E336" s="392"/>
      <c r="F336" s="392"/>
      <c r="G336" s="392"/>
      <c r="H336" s="392"/>
      <c r="I336" s="392"/>
      <c r="J336" s="392"/>
      <c r="K336" s="392"/>
      <c r="O336" s="394"/>
      <c r="Q336" s="394"/>
      <c r="S336" s="394"/>
      <c r="U336" s="394"/>
      <c r="V336" s="392"/>
      <c r="W336" s="394"/>
      <c r="X336" s="392"/>
      <c r="Y336" s="395">
        <f t="shared" si="85"/>
        <v>0</v>
      </c>
      <c r="Z336" s="394"/>
      <c r="AA336" s="396" t="str">
        <f t="shared" si="86"/>
        <v xml:space="preserve"> </v>
      </c>
      <c r="AC336" s="397" t="str">
        <f t="shared" si="87"/>
        <v xml:space="preserve"> </v>
      </c>
      <c r="AF336" s="394"/>
      <c r="AG336" s="401" t="str">
        <f t="shared" si="88"/>
        <v xml:space="preserve"> </v>
      </c>
      <c r="AI336" s="397" t="str">
        <f t="shared" si="89"/>
        <v xml:space="preserve"> </v>
      </c>
      <c r="AL336" s="394"/>
      <c r="AM336" s="396" t="str">
        <f t="shared" si="90"/>
        <v xml:space="preserve"> </v>
      </c>
      <c r="AO336" s="397" t="str">
        <f t="shared" si="91"/>
        <v xml:space="preserve"> </v>
      </c>
      <c r="AR336" s="394"/>
      <c r="AS336" s="396" t="str">
        <f t="shared" si="81"/>
        <v xml:space="preserve"> </v>
      </c>
      <c r="AU336" s="397" t="str">
        <f t="shared" si="82"/>
        <v xml:space="preserve"> </v>
      </c>
      <c r="AX336" s="394"/>
      <c r="AY336" s="396" t="str">
        <f t="shared" si="83"/>
        <v xml:space="preserve"> </v>
      </c>
      <c r="BA336" s="397" t="str">
        <f t="shared" si="84"/>
        <v xml:space="preserve"> </v>
      </c>
      <c r="BE336" s="392"/>
      <c r="BF336" s="392"/>
      <c r="BG336" s="392"/>
    </row>
    <row r="337" spans="1:59" s="63" customFormat="1" ht="46.9" customHeight="1" x14ac:dyDescent="0.2">
      <c r="A337" s="392"/>
      <c r="B337" s="393"/>
      <c r="C337" s="392"/>
      <c r="D337" s="392"/>
      <c r="E337" s="392"/>
      <c r="F337" s="392"/>
      <c r="G337" s="392"/>
      <c r="H337" s="392"/>
      <c r="I337" s="392"/>
      <c r="J337" s="392"/>
      <c r="K337" s="392"/>
      <c r="O337" s="394"/>
      <c r="Q337" s="394"/>
      <c r="S337" s="394"/>
      <c r="U337" s="394"/>
      <c r="V337" s="392"/>
      <c r="W337" s="394"/>
      <c r="X337" s="392"/>
      <c r="Y337" s="395">
        <f t="shared" si="85"/>
        <v>0</v>
      </c>
      <c r="Z337" s="394"/>
      <c r="AA337" s="396" t="str">
        <f t="shared" si="86"/>
        <v xml:space="preserve"> </v>
      </c>
      <c r="AC337" s="397" t="str">
        <f t="shared" si="87"/>
        <v xml:space="preserve"> </v>
      </c>
      <c r="AF337" s="394"/>
      <c r="AG337" s="401" t="str">
        <f t="shared" si="88"/>
        <v xml:space="preserve"> </v>
      </c>
      <c r="AI337" s="397" t="str">
        <f t="shared" si="89"/>
        <v xml:space="preserve"> </v>
      </c>
      <c r="AL337" s="394"/>
      <c r="AM337" s="396" t="str">
        <f t="shared" si="90"/>
        <v xml:space="preserve"> </v>
      </c>
      <c r="AO337" s="397" t="str">
        <f t="shared" si="91"/>
        <v xml:space="preserve"> </v>
      </c>
      <c r="AR337" s="394"/>
      <c r="AS337" s="396" t="str">
        <f t="shared" si="81"/>
        <v xml:space="preserve"> </v>
      </c>
      <c r="AU337" s="397" t="str">
        <f t="shared" si="82"/>
        <v xml:space="preserve"> </v>
      </c>
      <c r="AX337" s="394"/>
      <c r="AY337" s="396" t="str">
        <f t="shared" si="83"/>
        <v xml:space="preserve"> </v>
      </c>
      <c r="BA337" s="397" t="str">
        <f t="shared" si="84"/>
        <v xml:space="preserve"> </v>
      </c>
      <c r="BE337" s="392"/>
      <c r="BF337" s="392"/>
      <c r="BG337" s="392"/>
    </row>
    <row r="338" spans="1:59" s="63" customFormat="1" ht="46.9" customHeight="1" x14ac:dyDescent="0.2">
      <c r="A338" s="392"/>
      <c r="B338" s="393"/>
      <c r="C338" s="392"/>
      <c r="D338" s="392"/>
      <c r="E338" s="392"/>
      <c r="F338" s="392"/>
      <c r="G338" s="392"/>
      <c r="H338" s="392"/>
      <c r="I338" s="392"/>
      <c r="J338" s="392"/>
      <c r="K338" s="392"/>
      <c r="O338" s="394"/>
      <c r="Q338" s="394"/>
      <c r="S338" s="394"/>
      <c r="U338" s="394"/>
      <c r="V338" s="392"/>
      <c r="W338" s="394"/>
      <c r="X338" s="392"/>
      <c r="Y338" s="395">
        <f t="shared" si="85"/>
        <v>0</v>
      </c>
      <c r="Z338" s="394"/>
      <c r="AA338" s="396" t="str">
        <f t="shared" si="86"/>
        <v xml:space="preserve"> </v>
      </c>
      <c r="AC338" s="397" t="str">
        <f t="shared" si="87"/>
        <v xml:space="preserve"> </v>
      </c>
      <c r="AF338" s="394"/>
      <c r="AG338" s="401" t="str">
        <f t="shared" si="88"/>
        <v xml:space="preserve"> </v>
      </c>
      <c r="AI338" s="397" t="str">
        <f t="shared" si="89"/>
        <v xml:space="preserve"> </v>
      </c>
      <c r="AL338" s="394"/>
      <c r="AM338" s="396" t="str">
        <f t="shared" si="90"/>
        <v xml:space="preserve"> </v>
      </c>
      <c r="AO338" s="397" t="str">
        <f t="shared" si="91"/>
        <v xml:space="preserve"> </v>
      </c>
      <c r="AR338" s="394"/>
      <c r="AS338" s="396" t="str">
        <f t="shared" si="81"/>
        <v xml:space="preserve"> </v>
      </c>
      <c r="AU338" s="397" t="str">
        <f t="shared" si="82"/>
        <v xml:space="preserve"> </v>
      </c>
      <c r="AX338" s="394"/>
      <c r="AY338" s="396" t="str">
        <f t="shared" si="83"/>
        <v xml:space="preserve"> </v>
      </c>
      <c r="BA338" s="397" t="str">
        <f t="shared" si="84"/>
        <v xml:space="preserve"> </v>
      </c>
      <c r="BE338" s="392"/>
      <c r="BF338" s="392"/>
      <c r="BG338" s="392"/>
    </row>
    <row r="339" spans="1:59" s="63" customFormat="1" ht="46.9" customHeight="1" x14ac:dyDescent="0.2">
      <c r="A339" s="392"/>
      <c r="B339" s="393"/>
      <c r="C339" s="392"/>
      <c r="D339" s="392"/>
      <c r="E339" s="392"/>
      <c r="F339" s="392"/>
      <c r="G339" s="392"/>
      <c r="H339" s="392"/>
      <c r="I339" s="392"/>
      <c r="J339" s="392"/>
      <c r="K339" s="392"/>
      <c r="O339" s="394"/>
      <c r="Q339" s="394"/>
      <c r="S339" s="394"/>
      <c r="U339" s="394"/>
      <c r="V339" s="392"/>
      <c r="W339" s="394"/>
      <c r="X339" s="392"/>
      <c r="Y339" s="395">
        <f t="shared" si="85"/>
        <v>0</v>
      </c>
      <c r="Z339" s="394"/>
      <c r="AA339" s="396" t="str">
        <f t="shared" si="86"/>
        <v xml:space="preserve"> </v>
      </c>
      <c r="AC339" s="397" t="str">
        <f t="shared" si="87"/>
        <v xml:space="preserve"> </v>
      </c>
      <c r="AF339" s="394"/>
      <c r="AG339" s="401" t="str">
        <f t="shared" si="88"/>
        <v xml:space="preserve"> </v>
      </c>
      <c r="AI339" s="397" t="str">
        <f t="shared" si="89"/>
        <v xml:space="preserve"> </v>
      </c>
      <c r="AL339" s="394"/>
      <c r="AM339" s="396" t="str">
        <f t="shared" si="90"/>
        <v xml:space="preserve"> </v>
      </c>
      <c r="AO339" s="397" t="str">
        <f t="shared" si="91"/>
        <v xml:space="preserve"> </v>
      </c>
      <c r="AR339" s="394"/>
      <c r="AS339" s="396" t="str">
        <f t="shared" si="81"/>
        <v xml:space="preserve"> </v>
      </c>
      <c r="AU339" s="397" t="str">
        <f t="shared" si="82"/>
        <v xml:space="preserve"> </v>
      </c>
      <c r="AX339" s="394"/>
      <c r="AY339" s="396" t="str">
        <f t="shared" si="83"/>
        <v xml:space="preserve"> </v>
      </c>
      <c r="BA339" s="397" t="str">
        <f t="shared" si="84"/>
        <v xml:space="preserve"> </v>
      </c>
      <c r="BE339" s="392"/>
      <c r="BF339" s="392"/>
      <c r="BG339" s="392"/>
    </row>
    <row r="340" spans="1:59" s="63" customFormat="1" ht="46.9" customHeight="1" x14ac:dyDescent="0.2">
      <c r="A340" s="392"/>
      <c r="B340" s="393"/>
      <c r="C340" s="392"/>
      <c r="D340" s="392"/>
      <c r="E340" s="392"/>
      <c r="F340" s="392"/>
      <c r="G340" s="392"/>
      <c r="H340" s="392"/>
      <c r="I340" s="392"/>
      <c r="J340" s="392"/>
      <c r="K340" s="392"/>
      <c r="O340" s="394"/>
      <c r="Q340" s="394"/>
      <c r="S340" s="394"/>
      <c r="U340" s="394"/>
      <c r="V340" s="392"/>
      <c r="W340" s="394"/>
      <c r="X340" s="392"/>
      <c r="Y340" s="395">
        <f t="shared" si="85"/>
        <v>0</v>
      </c>
      <c r="Z340" s="394"/>
      <c r="AA340" s="396" t="str">
        <f t="shared" si="86"/>
        <v xml:space="preserve"> </v>
      </c>
      <c r="AC340" s="397" t="str">
        <f t="shared" si="87"/>
        <v xml:space="preserve"> </v>
      </c>
      <c r="AF340" s="394"/>
      <c r="AG340" s="401" t="str">
        <f t="shared" si="88"/>
        <v xml:space="preserve"> </v>
      </c>
      <c r="AI340" s="397" t="str">
        <f t="shared" si="89"/>
        <v xml:space="preserve"> </v>
      </c>
      <c r="AL340" s="394"/>
      <c r="AM340" s="396" t="str">
        <f t="shared" si="90"/>
        <v xml:space="preserve"> </v>
      </c>
      <c r="AO340" s="397" t="str">
        <f t="shared" si="91"/>
        <v xml:space="preserve"> </v>
      </c>
      <c r="AR340" s="394"/>
      <c r="AS340" s="396" t="str">
        <f t="shared" si="81"/>
        <v xml:space="preserve"> </v>
      </c>
      <c r="AU340" s="397" t="str">
        <f t="shared" si="82"/>
        <v xml:space="preserve"> </v>
      </c>
      <c r="AX340" s="394"/>
      <c r="AY340" s="396" t="str">
        <f t="shared" si="83"/>
        <v xml:space="preserve"> </v>
      </c>
      <c r="BA340" s="397" t="str">
        <f t="shared" si="84"/>
        <v xml:space="preserve"> </v>
      </c>
      <c r="BE340" s="392"/>
      <c r="BF340" s="392"/>
      <c r="BG340" s="392"/>
    </row>
    <row r="341" spans="1:59" s="63" customFormat="1" ht="46.9" customHeight="1" x14ac:dyDescent="0.2">
      <c r="A341" s="392"/>
      <c r="B341" s="393"/>
      <c r="C341" s="392"/>
      <c r="D341" s="392"/>
      <c r="E341" s="392"/>
      <c r="F341" s="392"/>
      <c r="G341" s="392"/>
      <c r="H341" s="392"/>
      <c r="I341" s="392"/>
      <c r="J341" s="392"/>
      <c r="K341" s="392"/>
      <c r="O341" s="394"/>
      <c r="Q341" s="394"/>
      <c r="S341" s="394"/>
      <c r="U341" s="394"/>
      <c r="V341" s="392"/>
      <c r="W341" s="394"/>
      <c r="X341" s="392"/>
      <c r="Y341" s="395">
        <f t="shared" si="85"/>
        <v>0</v>
      </c>
      <c r="Z341" s="394"/>
      <c r="AA341" s="396" t="str">
        <f t="shared" si="86"/>
        <v xml:space="preserve"> </v>
      </c>
      <c r="AC341" s="397" t="str">
        <f t="shared" si="87"/>
        <v xml:space="preserve"> </v>
      </c>
      <c r="AF341" s="394"/>
      <c r="AG341" s="401" t="str">
        <f t="shared" si="88"/>
        <v xml:space="preserve"> </v>
      </c>
      <c r="AI341" s="397" t="str">
        <f t="shared" si="89"/>
        <v xml:space="preserve"> </v>
      </c>
      <c r="AL341" s="394"/>
      <c r="AM341" s="396" t="str">
        <f t="shared" si="90"/>
        <v xml:space="preserve"> </v>
      </c>
      <c r="AO341" s="397" t="str">
        <f t="shared" si="91"/>
        <v xml:space="preserve"> </v>
      </c>
      <c r="AR341" s="394"/>
      <c r="AS341" s="396" t="str">
        <f t="shared" si="81"/>
        <v xml:space="preserve"> </v>
      </c>
      <c r="AU341" s="397" t="str">
        <f t="shared" si="82"/>
        <v xml:space="preserve"> </v>
      </c>
      <c r="AX341" s="394"/>
      <c r="AY341" s="396" t="str">
        <f t="shared" si="83"/>
        <v xml:space="preserve"> </v>
      </c>
      <c r="BA341" s="397" t="str">
        <f t="shared" si="84"/>
        <v xml:space="preserve"> </v>
      </c>
      <c r="BE341" s="392"/>
      <c r="BF341" s="392"/>
      <c r="BG341" s="392"/>
    </row>
    <row r="342" spans="1:59" s="63" customFormat="1" ht="46.9" customHeight="1" x14ac:dyDescent="0.2">
      <c r="A342" s="392"/>
      <c r="B342" s="393"/>
      <c r="C342" s="392"/>
      <c r="D342" s="392"/>
      <c r="E342" s="392"/>
      <c r="F342" s="392"/>
      <c r="G342" s="392"/>
      <c r="H342" s="392"/>
      <c r="I342" s="392"/>
      <c r="J342" s="392"/>
      <c r="K342" s="392"/>
      <c r="O342" s="394"/>
      <c r="Q342" s="394"/>
      <c r="S342" s="394"/>
      <c r="U342" s="394"/>
      <c r="V342" s="392"/>
      <c r="W342" s="394"/>
      <c r="X342" s="392"/>
      <c r="Y342" s="395">
        <f t="shared" si="85"/>
        <v>0</v>
      </c>
      <c r="Z342" s="394"/>
      <c r="AA342" s="396" t="str">
        <f t="shared" si="86"/>
        <v xml:space="preserve"> </v>
      </c>
      <c r="AC342" s="397" t="str">
        <f t="shared" si="87"/>
        <v xml:space="preserve"> </v>
      </c>
      <c r="AF342" s="394"/>
      <c r="AG342" s="401" t="str">
        <f t="shared" si="88"/>
        <v xml:space="preserve"> </v>
      </c>
      <c r="AI342" s="397" t="str">
        <f t="shared" si="89"/>
        <v xml:space="preserve"> </v>
      </c>
      <c r="AL342" s="394"/>
      <c r="AM342" s="396" t="str">
        <f t="shared" si="90"/>
        <v xml:space="preserve"> </v>
      </c>
      <c r="AO342" s="397" t="str">
        <f t="shared" si="91"/>
        <v xml:space="preserve"> </v>
      </c>
      <c r="AR342" s="394"/>
      <c r="AS342" s="396" t="str">
        <f t="shared" si="81"/>
        <v xml:space="preserve"> </v>
      </c>
      <c r="AU342" s="397" t="str">
        <f t="shared" si="82"/>
        <v xml:space="preserve"> </v>
      </c>
      <c r="AX342" s="394"/>
      <c r="AY342" s="396" t="str">
        <f t="shared" si="83"/>
        <v xml:space="preserve"> </v>
      </c>
      <c r="BA342" s="397" t="str">
        <f t="shared" si="84"/>
        <v xml:space="preserve"> </v>
      </c>
      <c r="BE342" s="392"/>
      <c r="BF342" s="392"/>
      <c r="BG342" s="392"/>
    </row>
    <row r="343" spans="1:59" s="63" customFormat="1" ht="46.9" customHeight="1" x14ac:dyDescent="0.2">
      <c r="A343" s="392"/>
      <c r="B343" s="393"/>
      <c r="C343" s="392"/>
      <c r="D343" s="392"/>
      <c r="E343" s="392"/>
      <c r="F343" s="392"/>
      <c r="G343" s="392"/>
      <c r="H343" s="392"/>
      <c r="I343" s="392"/>
      <c r="J343" s="392"/>
      <c r="K343" s="392"/>
      <c r="O343" s="394"/>
      <c r="Q343" s="394"/>
      <c r="S343" s="394"/>
      <c r="U343" s="394"/>
      <c r="V343" s="392"/>
      <c r="W343" s="394"/>
      <c r="X343" s="392"/>
      <c r="Y343" s="395">
        <f t="shared" si="85"/>
        <v>0</v>
      </c>
      <c r="Z343" s="394"/>
      <c r="AA343" s="396" t="str">
        <f t="shared" si="86"/>
        <v xml:space="preserve"> </v>
      </c>
      <c r="AC343" s="397" t="str">
        <f t="shared" si="87"/>
        <v xml:space="preserve"> </v>
      </c>
      <c r="AF343" s="394"/>
      <c r="AG343" s="401" t="str">
        <f t="shared" si="88"/>
        <v xml:space="preserve"> </v>
      </c>
      <c r="AI343" s="397" t="str">
        <f t="shared" si="89"/>
        <v xml:space="preserve"> </v>
      </c>
      <c r="AL343" s="394"/>
      <c r="AM343" s="396" t="str">
        <f t="shared" si="90"/>
        <v xml:space="preserve"> </v>
      </c>
      <c r="AO343" s="397" t="str">
        <f t="shared" si="91"/>
        <v xml:space="preserve"> </v>
      </c>
      <c r="AR343" s="394"/>
      <c r="AS343" s="396" t="str">
        <f t="shared" si="81"/>
        <v xml:space="preserve"> </v>
      </c>
      <c r="AU343" s="397" t="str">
        <f t="shared" si="82"/>
        <v xml:space="preserve"> </v>
      </c>
      <c r="AX343" s="394"/>
      <c r="AY343" s="396" t="str">
        <f t="shared" si="83"/>
        <v xml:space="preserve"> </v>
      </c>
      <c r="BA343" s="397" t="str">
        <f t="shared" si="84"/>
        <v xml:space="preserve"> </v>
      </c>
      <c r="BE343" s="392"/>
      <c r="BF343" s="392"/>
      <c r="BG343" s="392"/>
    </row>
    <row r="344" spans="1:59" s="63" customFormat="1" ht="46.9" customHeight="1" x14ac:dyDescent="0.2">
      <c r="A344" s="392"/>
      <c r="B344" s="393"/>
      <c r="C344" s="392"/>
      <c r="D344" s="392"/>
      <c r="E344" s="392"/>
      <c r="F344" s="392"/>
      <c r="G344" s="392"/>
      <c r="H344" s="392"/>
      <c r="I344" s="392"/>
      <c r="J344" s="392"/>
      <c r="K344" s="392"/>
      <c r="O344" s="394"/>
      <c r="Q344" s="394"/>
      <c r="S344" s="394"/>
      <c r="U344" s="394"/>
      <c r="V344" s="392"/>
      <c r="W344" s="394"/>
      <c r="X344" s="392"/>
      <c r="Y344" s="395">
        <f t="shared" si="85"/>
        <v>0</v>
      </c>
      <c r="Z344" s="394"/>
      <c r="AA344" s="396" t="str">
        <f t="shared" si="86"/>
        <v xml:space="preserve"> </v>
      </c>
      <c r="AC344" s="397" t="str">
        <f t="shared" si="87"/>
        <v xml:space="preserve"> </v>
      </c>
      <c r="AF344" s="394"/>
      <c r="AG344" s="401" t="str">
        <f t="shared" si="88"/>
        <v xml:space="preserve"> </v>
      </c>
      <c r="AI344" s="397" t="str">
        <f t="shared" si="89"/>
        <v xml:space="preserve"> </v>
      </c>
      <c r="AL344" s="394"/>
      <c r="AM344" s="396" t="str">
        <f t="shared" si="90"/>
        <v xml:space="preserve"> </v>
      </c>
      <c r="AO344" s="397" t="str">
        <f t="shared" si="91"/>
        <v xml:space="preserve"> </v>
      </c>
      <c r="AR344" s="394"/>
      <c r="AS344" s="396" t="str">
        <f t="shared" si="81"/>
        <v xml:space="preserve"> </v>
      </c>
      <c r="AU344" s="397" t="str">
        <f t="shared" si="82"/>
        <v xml:space="preserve"> </v>
      </c>
      <c r="AX344" s="394"/>
      <c r="AY344" s="396" t="str">
        <f t="shared" si="83"/>
        <v xml:space="preserve"> </v>
      </c>
      <c r="BA344" s="397" t="str">
        <f t="shared" si="84"/>
        <v xml:space="preserve"> </v>
      </c>
      <c r="BE344" s="392"/>
      <c r="BF344" s="392"/>
      <c r="BG344" s="392"/>
    </row>
    <row r="345" spans="1:59" s="63" customFormat="1" ht="46.9" customHeight="1" x14ac:dyDescent="0.2">
      <c r="A345" s="392"/>
      <c r="B345" s="393"/>
      <c r="C345" s="392"/>
      <c r="D345" s="392"/>
      <c r="E345" s="392"/>
      <c r="F345" s="392"/>
      <c r="G345" s="392"/>
      <c r="H345" s="392"/>
      <c r="I345" s="392"/>
      <c r="J345" s="392"/>
      <c r="K345" s="392"/>
      <c r="O345" s="394"/>
      <c r="Q345" s="394"/>
      <c r="S345" s="394"/>
      <c r="U345" s="394"/>
      <c r="V345" s="392"/>
      <c r="W345" s="394"/>
      <c r="X345" s="392"/>
      <c r="Y345" s="395">
        <f t="shared" si="85"/>
        <v>0</v>
      </c>
      <c r="Z345" s="394"/>
      <c r="AA345" s="396" t="str">
        <f t="shared" si="86"/>
        <v xml:space="preserve"> </v>
      </c>
      <c r="AC345" s="397" t="str">
        <f t="shared" si="87"/>
        <v xml:space="preserve"> </v>
      </c>
      <c r="AF345" s="394"/>
      <c r="AG345" s="401" t="str">
        <f t="shared" si="88"/>
        <v xml:space="preserve"> </v>
      </c>
      <c r="AI345" s="397" t="str">
        <f t="shared" si="89"/>
        <v xml:space="preserve"> </v>
      </c>
      <c r="AL345" s="394"/>
      <c r="AM345" s="396" t="str">
        <f t="shared" si="90"/>
        <v xml:space="preserve"> </v>
      </c>
      <c r="AO345" s="397" t="str">
        <f t="shared" si="91"/>
        <v xml:space="preserve"> </v>
      </c>
      <c r="AR345" s="394"/>
      <c r="AS345" s="396" t="str">
        <f t="shared" si="81"/>
        <v xml:space="preserve"> </v>
      </c>
      <c r="AU345" s="397" t="str">
        <f t="shared" si="82"/>
        <v xml:space="preserve"> </v>
      </c>
      <c r="AX345" s="394"/>
      <c r="AY345" s="396" t="str">
        <f t="shared" si="83"/>
        <v xml:space="preserve"> </v>
      </c>
      <c r="BA345" s="397" t="str">
        <f t="shared" si="84"/>
        <v xml:space="preserve"> </v>
      </c>
      <c r="BE345" s="392"/>
      <c r="BF345" s="392"/>
      <c r="BG345" s="392"/>
    </row>
    <row r="346" spans="1:59" s="63" customFormat="1" ht="46.9" customHeight="1" x14ac:dyDescent="0.2">
      <c r="A346" s="392"/>
      <c r="B346" s="393"/>
      <c r="C346" s="392"/>
      <c r="D346" s="392"/>
      <c r="E346" s="392"/>
      <c r="F346" s="392"/>
      <c r="G346" s="392"/>
      <c r="H346" s="392"/>
      <c r="I346" s="392"/>
      <c r="J346" s="392"/>
      <c r="K346" s="392"/>
      <c r="O346" s="394"/>
      <c r="Q346" s="394"/>
      <c r="S346" s="394"/>
      <c r="U346" s="394"/>
      <c r="V346" s="392"/>
      <c r="W346" s="394"/>
      <c r="X346" s="392"/>
      <c r="Y346" s="395">
        <f t="shared" si="85"/>
        <v>0</v>
      </c>
      <c r="Z346" s="394"/>
      <c r="AA346" s="396" t="str">
        <f t="shared" si="86"/>
        <v xml:space="preserve"> </v>
      </c>
      <c r="AC346" s="397" t="str">
        <f t="shared" si="87"/>
        <v xml:space="preserve"> </v>
      </c>
      <c r="AF346" s="394"/>
      <c r="AG346" s="401" t="str">
        <f t="shared" si="88"/>
        <v xml:space="preserve"> </v>
      </c>
      <c r="AI346" s="397" t="str">
        <f t="shared" si="89"/>
        <v xml:space="preserve"> </v>
      </c>
      <c r="AL346" s="394"/>
      <c r="AM346" s="396" t="str">
        <f t="shared" si="90"/>
        <v xml:space="preserve"> </v>
      </c>
      <c r="AO346" s="397" t="str">
        <f t="shared" si="91"/>
        <v xml:space="preserve"> </v>
      </c>
      <c r="AR346" s="394"/>
      <c r="AS346" s="396" t="str">
        <f t="shared" si="81"/>
        <v xml:space="preserve"> </v>
      </c>
      <c r="AU346" s="397" t="str">
        <f t="shared" si="82"/>
        <v xml:space="preserve"> </v>
      </c>
      <c r="AX346" s="394"/>
      <c r="AY346" s="396" t="str">
        <f t="shared" si="83"/>
        <v xml:space="preserve"> </v>
      </c>
      <c r="BA346" s="397" t="str">
        <f t="shared" si="84"/>
        <v xml:space="preserve"> </v>
      </c>
      <c r="BE346" s="392"/>
      <c r="BF346" s="392"/>
      <c r="BG346" s="392"/>
    </row>
    <row r="347" spans="1:59" s="63" customFormat="1" ht="46.9" customHeight="1" x14ac:dyDescent="0.2">
      <c r="A347" s="392"/>
      <c r="B347" s="393"/>
      <c r="C347" s="392"/>
      <c r="D347" s="392"/>
      <c r="E347" s="392"/>
      <c r="F347" s="392"/>
      <c r="G347" s="392"/>
      <c r="H347" s="392"/>
      <c r="I347" s="392"/>
      <c r="J347" s="392"/>
      <c r="K347" s="392"/>
      <c r="O347" s="394"/>
      <c r="Q347" s="394"/>
      <c r="S347" s="394"/>
      <c r="U347" s="394"/>
      <c r="V347" s="392"/>
      <c r="W347" s="394"/>
      <c r="X347" s="392"/>
      <c r="Y347" s="395">
        <f t="shared" si="85"/>
        <v>0</v>
      </c>
      <c r="Z347" s="394"/>
      <c r="AA347" s="396" t="str">
        <f t="shared" si="86"/>
        <v xml:space="preserve"> </v>
      </c>
      <c r="AC347" s="397" t="str">
        <f t="shared" si="87"/>
        <v xml:space="preserve"> </v>
      </c>
      <c r="AF347" s="394"/>
      <c r="AG347" s="401" t="str">
        <f t="shared" si="88"/>
        <v xml:space="preserve"> </v>
      </c>
      <c r="AI347" s="397" t="str">
        <f t="shared" si="89"/>
        <v xml:space="preserve"> </v>
      </c>
      <c r="AL347" s="394"/>
      <c r="AM347" s="396" t="str">
        <f t="shared" si="90"/>
        <v xml:space="preserve"> </v>
      </c>
      <c r="AO347" s="397" t="str">
        <f t="shared" si="91"/>
        <v xml:space="preserve"> </v>
      </c>
      <c r="AR347" s="394"/>
      <c r="AS347" s="396" t="str">
        <f t="shared" si="81"/>
        <v xml:space="preserve"> </v>
      </c>
      <c r="AU347" s="397" t="str">
        <f t="shared" si="82"/>
        <v xml:space="preserve"> </v>
      </c>
      <c r="AX347" s="394"/>
      <c r="AY347" s="396" t="str">
        <f t="shared" si="83"/>
        <v xml:space="preserve"> </v>
      </c>
      <c r="BA347" s="397" t="str">
        <f t="shared" si="84"/>
        <v xml:space="preserve"> </v>
      </c>
      <c r="BE347" s="392"/>
      <c r="BF347" s="392"/>
      <c r="BG347" s="392"/>
    </row>
    <row r="348" spans="1:59" s="63" customFormat="1" ht="46.9" customHeight="1" x14ac:dyDescent="0.2">
      <c r="A348" s="392"/>
      <c r="B348" s="393"/>
      <c r="C348" s="392"/>
      <c r="D348" s="392"/>
      <c r="E348" s="392"/>
      <c r="F348" s="392"/>
      <c r="G348" s="392"/>
      <c r="H348" s="392"/>
      <c r="I348" s="392"/>
      <c r="J348" s="392"/>
      <c r="K348" s="392"/>
      <c r="O348" s="394"/>
      <c r="Q348" s="394"/>
      <c r="S348" s="394"/>
      <c r="U348" s="394"/>
      <c r="V348" s="392"/>
      <c r="W348" s="394"/>
      <c r="X348" s="392"/>
      <c r="Y348" s="395">
        <f t="shared" si="85"/>
        <v>0</v>
      </c>
      <c r="Z348" s="394"/>
      <c r="AA348" s="396" t="str">
        <f t="shared" si="86"/>
        <v xml:space="preserve"> </v>
      </c>
      <c r="AC348" s="397" t="str">
        <f t="shared" si="87"/>
        <v xml:space="preserve"> </v>
      </c>
      <c r="AF348" s="394"/>
      <c r="AG348" s="401" t="str">
        <f t="shared" si="88"/>
        <v xml:space="preserve"> </v>
      </c>
      <c r="AI348" s="397" t="str">
        <f t="shared" si="89"/>
        <v xml:space="preserve"> </v>
      </c>
      <c r="AL348" s="394"/>
      <c r="AM348" s="396" t="str">
        <f t="shared" si="90"/>
        <v xml:space="preserve"> </v>
      </c>
      <c r="AO348" s="397" t="str">
        <f t="shared" si="91"/>
        <v xml:space="preserve"> </v>
      </c>
      <c r="AR348" s="394"/>
      <c r="AS348" s="396" t="str">
        <f t="shared" si="81"/>
        <v xml:space="preserve"> </v>
      </c>
      <c r="AU348" s="397" t="str">
        <f t="shared" si="82"/>
        <v xml:space="preserve"> </v>
      </c>
      <c r="AX348" s="394"/>
      <c r="AY348" s="396" t="str">
        <f t="shared" si="83"/>
        <v xml:space="preserve"> </v>
      </c>
      <c r="BA348" s="397" t="str">
        <f t="shared" si="84"/>
        <v xml:space="preserve"> </v>
      </c>
      <c r="BE348" s="392"/>
      <c r="BF348" s="392"/>
      <c r="BG348" s="392"/>
    </row>
    <row r="349" spans="1:59" s="63" customFormat="1" ht="46.9" customHeight="1" x14ac:dyDescent="0.2">
      <c r="A349" s="392"/>
      <c r="B349" s="393"/>
      <c r="C349" s="392"/>
      <c r="D349" s="392"/>
      <c r="E349" s="392"/>
      <c r="F349" s="392"/>
      <c r="G349" s="392"/>
      <c r="H349" s="392"/>
      <c r="I349" s="392"/>
      <c r="J349" s="392"/>
      <c r="K349" s="392"/>
      <c r="O349" s="394"/>
      <c r="Q349" s="394"/>
      <c r="S349" s="394"/>
      <c r="U349" s="394"/>
      <c r="V349" s="392"/>
      <c r="W349" s="394"/>
      <c r="X349" s="392"/>
      <c r="Y349" s="395">
        <f t="shared" si="85"/>
        <v>0</v>
      </c>
      <c r="Z349" s="394"/>
      <c r="AA349" s="396" t="str">
        <f t="shared" si="86"/>
        <v xml:space="preserve"> </v>
      </c>
      <c r="AC349" s="397" t="str">
        <f t="shared" si="87"/>
        <v xml:space="preserve"> </v>
      </c>
      <c r="AF349" s="394"/>
      <c r="AG349" s="401" t="str">
        <f t="shared" si="88"/>
        <v xml:space="preserve"> </v>
      </c>
      <c r="AI349" s="397" t="str">
        <f t="shared" si="89"/>
        <v xml:space="preserve"> </v>
      </c>
      <c r="AL349" s="394"/>
      <c r="AM349" s="396" t="str">
        <f t="shared" si="90"/>
        <v xml:space="preserve"> </v>
      </c>
      <c r="AO349" s="397" t="str">
        <f t="shared" si="91"/>
        <v xml:space="preserve"> </v>
      </c>
      <c r="AR349" s="394"/>
      <c r="AS349" s="396" t="str">
        <f t="shared" si="81"/>
        <v xml:space="preserve"> </v>
      </c>
      <c r="AU349" s="397" t="str">
        <f t="shared" si="82"/>
        <v xml:space="preserve"> </v>
      </c>
      <c r="AX349" s="394"/>
      <c r="AY349" s="396" t="str">
        <f t="shared" si="83"/>
        <v xml:space="preserve"> </v>
      </c>
      <c r="BA349" s="397" t="str">
        <f t="shared" si="84"/>
        <v xml:space="preserve"> </v>
      </c>
      <c r="BE349" s="392"/>
      <c r="BF349" s="392"/>
      <c r="BG349" s="392"/>
    </row>
    <row r="350" spans="1:59" s="63" customFormat="1" ht="46.9" customHeight="1" x14ac:dyDescent="0.2">
      <c r="A350" s="392"/>
      <c r="B350" s="393"/>
      <c r="C350" s="392"/>
      <c r="D350" s="392"/>
      <c r="E350" s="392"/>
      <c r="F350" s="392"/>
      <c r="G350" s="392"/>
      <c r="H350" s="392"/>
      <c r="I350" s="392"/>
      <c r="J350" s="392"/>
      <c r="K350" s="392"/>
      <c r="O350" s="394"/>
      <c r="Q350" s="394"/>
      <c r="S350" s="394"/>
      <c r="U350" s="394"/>
      <c r="V350" s="392"/>
      <c r="W350" s="394"/>
      <c r="X350" s="392"/>
      <c r="Y350" s="395">
        <f t="shared" si="85"/>
        <v>0</v>
      </c>
      <c r="Z350" s="394"/>
      <c r="AA350" s="396" t="str">
        <f t="shared" si="86"/>
        <v xml:space="preserve"> </v>
      </c>
      <c r="AC350" s="397" t="str">
        <f t="shared" si="87"/>
        <v xml:space="preserve"> </v>
      </c>
      <c r="AF350" s="394"/>
      <c r="AG350" s="401" t="str">
        <f t="shared" si="88"/>
        <v xml:space="preserve"> </v>
      </c>
      <c r="AI350" s="397" t="str">
        <f t="shared" si="89"/>
        <v xml:space="preserve"> </v>
      </c>
      <c r="AL350" s="394"/>
      <c r="AM350" s="396" t="str">
        <f t="shared" si="90"/>
        <v xml:space="preserve"> </v>
      </c>
      <c r="AO350" s="397" t="str">
        <f t="shared" si="91"/>
        <v xml:space="preserve"> </v>
      </c>
      <c r="AR350" s="394"/>
      <c r="AS350" s="396" t="str">
        <f t="shared" si="81"/>
        <v xml:space="preserve"> </v>
      </c>
      <c r="AU350" s="397" t="str">
        <f t="shared" si="82"/>
        <v xml:space="preserve"> </v>
      </c>
      <c r="AX350" s="394"/>
      <c r="AY350" s="396" t="str">
        <f t="shared" si="83"/>
        <v xml:space="preserve"> </v>
      </c>
      <c r="BA350" s="397" t="str">
        <f t="shared" si="84"/>
        <v xml:space="preserve"> </v>
      </c>
      <c r="BE350" s="392"/>
      <c r="BF350" s="392"/>
      <c r="BG350" s="392"/>
    </row>
    <row r="351" spans="1:59" s="63" customFormat="1" ht="46.9" customHeight="1" x14ac:dyDescent="0.2">
      <c r="A351" s="392"/>
      <c r="B351" s="393"/>
      <c r="C351" s="392"/>
      <c r="D351" s="392"/>
      <c r="E351" s="392"/>
      <c r="F351" s="392"/>
      <c r="G351" s="392"/>
      <c r="H351" s="392"/>
      <c r="I351" s="392"/>
      <c r="J351" s="392"/>
      <c r="K351" s="392"/>
      <c r="O351" s="394"/>
      <c r="Q351" s="394"/>
      <c r="S351" s="394"/>
      <c r="U351" s="394"/>
      <c r="V351" s="392"/>
      <c r="W351" s="394"/>
      <c r="X351" s="392"/>
      <c r="Y351" s="395">
        <f t="shared" si="85"/>
        <v>0</v>
      </c>
      <c r="Z351" s="394"/>
      <c r="AA351" s="396" t="str">
        <f t="shared" si="86"/>
        <v xml:space="preserve"> </v>
      </c>
      <c r="AC351" s="397" t="str">
        <f t="shared" si="87"/>
        <v xml:space="preserve"> </v>
      </c>
      <c r="AF351" s="394"/>
      <c r="AG351" s="401" t="str">
        <f t="shared" si="88"/>
        <v xml:space="preserve"> </v>
      </c>
      <c r="AI351" s="397" t="str">
        <f t="shared" si="89"/>
        <v xml:space="preserve"> </v>
      </c>
      <c r="AL351" s="394"/>
      <c r="AM351" s="396" t="str">
        <f t="shared" si="90"/>
        <v xml:space="preserve"> </v>
      </c>
      <c r="AO351" s="397" t="str">
        <f t="shared" si="91"/>
        <v xml:space="preserve"> </v>
      </c>
      <c r="AR351" s="394"/>
      <c r="AS351" s="396" t="str">
        <f t="shared" si="81"/>
        <v xml:space="preserve"> </v>
      </c>
      <c r="AU351" s="397" t="str">
        <f t="shared" si="82"/>
        <v xml:space="preserve"> </v>
      </c>
      <c r="AX351" s="394"/>
      <c r="AY351" s="396" t="str">
        <f t="shared" si="83"/>
        <v xml:space="preserve"> </v>
      </c>
      <c r="BA351" s="397" t="str">
        <f t="shared" si="84"/>
        <v xml:space="preserve"> </v>
      </c>
      <c r="BE351" s="392"/>
      <c r="BF351" s="392"/>
      <c r="BG351" s="392"/>
    </row>
    <row r="352" spans="1:59" s="63" customFormat="1" ht="46.9" customHeight="1" x14ac:dyDescent="0.2">
      <c r="A352" s="392"/>
      <c r="B352" s="393"/>
      <c r="C352" s="392"/>
      <c r="D352" s="392"/>
      <c r="E352" s="392"/>
      <c r="F352" s="392"/>
      <c r="G352" s="392"/>
      <c r="H352" s="392"/>
      <c r="I352" s="392"/>
      <c r="J352" s="392"/>
      <c r="K352" s="392"/>
      <c r="O352" s="394"/>
      <c r="Q352" s="394"/>
      <c r="S352" s="394"/>
      <c r="U352" s="394"/>
      <c r="V352" s="392"/>
      <c r="W352" s="394"/>
      <c r="X352" s="392"/>
      <c r="Y352" s="395">
        <f t="shared" si="85"/>
        <v>0</v>
      </c>
      <c r="Z352" s="394"/>
      <c r="AA352" s="396" t="str">
        <f t="shared" si="86"/>
        <v xml:space="preserve"> </v>
      </c>
      <c r="AC352" s="397" t="str">
        <f t="shared" si="87"/>
        <v xml:space="preserve"> </v>
      </c>
      <c r="AF352" s="394"/>
      <c r="AG352" s="401" t="str">
        <f t="shared" si="88"/>
        <v xml:space="preserve"> </v>
      </c>
      <c r="AI352" s="397" t="str">
        <f t="shared" si="89"/>
        <v xml:space="preserve"> </v>
      </c>
      <c r="AL352" s="394"/>
      <c r="AM352" s="396" t="str">
        <f t="shared" si="90"/>
        <v xml:space="preserve"> </v>
      </c>
      <c r="AO352" s="397" t="str">
        <f t="shared" si="91"/>
        <v xml:space="preserve"> </v>
      </c>
      <c r="AR352" s="394"/>
      <c r="AS352" s="396" t="str">
        <f t="shared" si="81"/>
        <v xml:space="preserve"> </v>
      </c>
      <c r="AU352" s="397" t="str">
        <f t="shared" si="82"/>
        <v xml:space="preserve"> </v>
      </c>
      <c r="AX352" s="394"/>
      <c r="AY352" s="396" t="str">
        <f t="shared" si="83"/>
        <v xml:space="preserve"> </v>
      </c>
      <c r="BA352" s="397" t="str">
        <f t="shared" si="84"/>
        <v xml:space="preserve"> </v>
      </c>
      <c r="BE352" s="392"/>
      <c r="BF352" s="392"/>
      <c r="BG352" s="392"/>
    </row>
    <row r="353" spans="1:59" s="63" customFormat="1" ht="46.9" customHeight="1" x14ac:dyDescent="0.2">
      <c r="A353" s="392"/>
      <c r="B353" s="393"/>
      <c r="C353" s="392"/>
      <c r="D353" s="392"/>
      <c r="E353" s="392"/>
      <c r="F353" s="392"/>
      <c r="G353" s="392"/>
      <c r="H353" s="392"/>
      <c r="I353" s="392"/>
      <c r="J353" s="392"/>
      <c r="K353" s="392"/>
      <c r="O353" s="394"/>
      <c r="Q353" s="394"/>
      <c r="S353" s="394"/>
      <c r="U353" s="394"/>
      <c r="V353" s="392"/>
      <c r="W353" s="394"/>
      <c r="X353" s="392"/>
      <c r="Y353" s="395">
        <f t="shared" si="85"/>
        <v>0</v>
      </c>
      <c r="Z353" s="394"/>
      <c r="AA353" s="396" t="str">
        <f t="shared" si="86"/>
        <v xml:space="preserve"> </v>
      </c>
      <c r="AC353" s="397" t="str">
        <f t="shared" si="87"/>
        <v xml:space="preserve"> </v>
      </c>
      <c r="AF353" s="394"/>
      <c r="AG353" s="401" t="str">
        <f t="shared" si="88"/>
        <v xml:space="preserve"> </v>
      </c>
      <c r="AI353" s="397" t="str">
        <f t="shared" si="89"/>
        <v xml:space="preserve"> </v>
      </c>
      <c r="AL353" s="394"/>
      <c r="AM353" s="396" t="str">
        <f t="shared" si="90"/>
        <v xml:space="preserve"> </v>
      </c>
      <c r="AO353" s="397" t="str">
        <f t="shared" si="91"/>
        <v xml:space="preserve"> </v>
      </c>
      <c r="AR353" s="394"/>
      <c r="AS353" s="396" t="str">
        <f t="shared" si="81"/>
        <v xml:space="preserve"> </v>
      </c>
      <c r="AU353" s="397" t="str">
        <f t="shared" si="82"/>
        <v xml:space="preserve"> </v>
      </c>
      <c r="AX353" s="394"/>
      <c r="AY353" s="396" t="str">
        <f t="shared" si="83"/>
        <v xml:space="preserve"> </v>
      </c>
      <c r="BA353" s="397" t="str">
        <f t="shared" si="84"/>
        <v xml:space="preserve"> </v>
      </c>
      <c r="BE353" s="392"/>
      <c r="BF353" s="392"/>
      <c r="BG353" s="392"/>
    </row>
    <row r="354" spans="1:59" s="63" customFormat="1" ht="46.9" customHeight="1" x14ac:dyDescent="0.2">
      <c r="A354" s="392"/>
      <c r="B354" s="393"/>
      <c r="C354" s="392"/>
      <c r="D354" s="392"/>
      <c r="E354" s="392"/>
      <c r="F354" s="392"/>
      <c r="G354" s="392"/>
      <c r="H354" s="392"/>
      <c r="I354" s="392"/>
      <c r="J354" s="392"/>
      <c r="K354" s="392"/>
      <c r="O354" s="394"/>
      <c r="Q354" s="394"/>
      <c r="S354" s="394"/>
      <c r="U354" s="394"/>
      <c r="V354" s="392"/>
      <c r="W354" s="394"/>
      <c r="X354" s="392"/>
      <c r="Y354" s="395">
        <f t="shared" si="85"/>
        <v>0</v>
      </c>
      <c r="Z354" s="394"/>
      <c r="AA354" s="396" t="str">
        <f t="shared" si="86"/>
        <v xml:space="preserve"> </v>
      </c>
      <c r="AC354" s="397" t="str">
        <f t="shared" si="87"/>
        <v xml:space="preserve"> </v>
      </c>
      <c r="AF354" s="394"/>
      <c r="AG354" s="401" t="str">
        <f t="shared" si="88"/>
        <v xml:space="preserve"> </v>
      </c>
      <c r="AI354" s="397" t="str">
        <f t="shared" si="89"/>
        <v xml:space="preserve"> </v>
      </c>
      <c r="AL354" s="394"/>
      <c r="AM354" s="396" t="str">
        <f t="shared" si="90"/>
        <v xml:space="preserve"> </v>
      </c>
      <c r="AO354" s="397" t="str">
        <f t="shared" si="91"/>
        <v xml:space="preserve"> </v>
      </c>
      <c r="AR354" s="394"/>
      <c r="AS354" s="396" t="str">
        <f t="shared" si="81"/>
        <v xml:space="preserve"> </v>
      </c>
      <c r="AU354" s="397" t="str">
        <f t="shared" si="82"/>
        <v xml:space="preserve"> </v>
      </c>
      <c r="AX354" s="394"/>
      <c r="AY354" s="396" t="str">
        <f t="shared" si="83"/>
        <v xml:space="preserve"> </v>
      </c>
      <c r="BA354" s="397" t="str">
        <f t="shared" si="84"/>
        <v xml:space="preserve"> </v>
      </c>
      <c r="BE354" s="392"/>
      <c r="BF354" s="392"/>
      <c r="BG354" s="392"/>
    </row>
    <row r="355" spans="1:59" s="63" customFormat="1" ht="46.9" customHeight="1" x14ac:dyDescent="0.2">
      <c r="A355" s="392"/>
      <c r="B355" s="393"/>
      <c r="C355" s="392"/>
      <c r="D355" s="392"/>
      <c r="E355" s="392"/>
      <c r="F355" s="392"/>
      <c r="G355" s="392"/>
      <c r="H355" s="392"/>
      <c r="I355" s="392"/>
      <c r="J355" s="392"/>
      <c r="K355" s="392"/>
      <c r="O355" s="394"/>
      <c r="Q355" s="394"/>
      <c r="S355" s="394"/>
      <c r="U355" s="394"/>
      <c r="V355" s="392"/>
      <c r="W355" s="394"/>
      <c r="X355" s="392"/>
      <c r="Y355" s="395">
        <f t="shared" si="85"/>
        <v>0</v>
      </c>
      <c r="Z355" s="394"/>
      <c r="AA355" s="396" t="str">
        <f t="shared" si="86"/>
        <v xml:space="preserve"> </v>
      </c>
      <c r="AC355" s="397" t="str">
        <f t="shared" si="87"/>
        <v xml:space="preserve"> </v>
      </c>
      <c r="AF355" s="394"/>
      <c r="AG355" s="401" t="str">
        <f t="shared" si="88"/>
        <v xml:space="preserve"> </v>
      </c>
      <c r="AI355" s="397" t="str">
        <f t="shared" si="89"/>
        <v xml:space="preserve"> </v>
      </c>
      <c r="AL355" s="394"/>
      <c r="AM355" s="396" t="str">
        <f t="shared" si="90"/>
        <v xml:space="preserve"> </v>
      </c>
      <c r="AO355" s="397" t="str">
        <f t="shared" si="91"/>
        <v xml:space="preserve"> </v>
      </c>
      <c r="AR355" s="394"/>
      <c r="AS355" s="396" t="str">
        <f t="shared" si="81"/>
        <v xml:space="preserve"> </v>
      </c>
      <c r="AU355" s="397" t="str">
        <f t="shared" si="82"/>
        <v xml:space="preserve"> </v>
      </c>
      <c r="AX355" s="394"/>
      <c r="AY355" s="396" t="str">
        <f t="shared" si="83"/>
        <v xml:space="preserve"> </v>
      </c>
      <c r="BA355" s="397" t="str">
        <f t="shared" si="84"/>
        <v xml:space="preserve"> </v>
      </c>
      <c r="BE355" s="392"/>
      <c r="BF355" s="392"/>
      <c r="BG355" s="392"/>
    </row>
    <row r="356" spans="1:59" s="63" customFormat="1" ht="46.9" customHeight="1" x14ac:dyDescent="0.2">
      <c r="A356" s="392"/>
      <c r="B356" s="393"/>
      <c r="C356" s="392"/>
      <c r="D356" s="392"/>
      <c r="E356" s="392"/>
      <c r="F356" s="392"/>
      <c r="G356" s="392"/>
      <c r="H356" s="392"/>
      <c r="I356" s="392"/>
      <c r="J356" s="392"/>
      <c r="K356" s="392"/>
      <c r="O356" s="394"/>
      <c r="Q356" s="394"/>
      <c r="S356" s="394"/>
      <c r="U356" s="394"/>
      <c r="V356" s="392"/>
      <c r="W356" s="394"/>
      <c r="X356" s="392"/>
      <c r="Y356" s="395">
        <f t="shared" si="85"/>
        <v>0</v>
      </c>
      <c r="Z356" s="394"/>
      <c r="AA356" s="396" t="str">
        <f t="shared" si="86"/>
        <v xml:space="preserve"> </v>
      </c>
      <c r="AC356" s="397" t="str">
        <f t="shared" si="87"/>
        <v xml:space="preserve"> </v>
      </c>
      <c r="AF356" s="394"/>
      <c r="AG356" s="401" t="str">
        <f t="shared" si="88"/>
        <v xml:space="preserve"> </v>
      </c>
      <c r="AI356" s="397" t="str">
        <f t="shared" si="89"/>
        <v xml:space="preserve"> </v>
      </c>
      <c r="AL356" s="394"/>
      <c r="AM356" s="396" t="str">
        <f t="shared" si="90"/>
        <v xml:space="preserve"> </v>
      </c>
      <c r="AO356" s="397" t="str">
        <f t="shared" si="91"/>
        <v xml:space="preserve"> </v>
      </c>
      <c r="AR356" s="394"/>
      <c r="AS356" s="396" t="str">
        <f t="shared" si="81"/>
        <v xml:space="preserve"> </v>
      </c>
      <c r="AU356" s="397" t="str">
        <f t="shared" si="82"/>
        <v xml:space="preserve"> </v>
      </c>
      <c r="AX356" s="394"/>
      <c r="AY356" s="396" t="str">
        <f t="shared" si="83"/>
        <v xml:space="preserve"> </v>
      </c>
      <c r="BA356" s="397" t="str">
        <f t="shared" si="84"/>
        <v xml:space="preserve"> </v>
      </c>
      <c r="BE356" s="392"/>
      <c r="BF356" s="392"/>
      <c r="BG356" s="392"/>
    </row>
    <row r="357" spans="1:59" s="63" customFormat="1" ht="46.9" customHeight="1" x14ac:dyDescent="0.2">
      <c r="A357" s="392"/>
      <c r="B357" s="393"/>
      <c r="C357" s="392"/>
      <c r="D357" s="392"/>
      <c r="E357" s="392"/>
      <c r="F357" s="392"/>
      <c r="G357" s="392"/>
      <c r="H357" s="392"/>
      <c r="I357" s="392"/>
      <c r="J357" s="392"/>
      <c r="K357" s="392"/>
      <c r="O357" s="394"/>
      <c r="Q357" s="394"/>
      <c r="S357" s="394"/>
      <c r="U357" s="394"/>
      <c r="V357" s="392"/>
      <c r="W357" s="394"/>
      <c r="X357" s="392"/>
      <c r="Y357" s="395">
        <f t="shared" si="85"/>
        <v>0</v>
      </c>
      <c r="Z357" s="394"/>
      <c r="AA357" s="396" t="str">
        <f t="shared" si="86"/>
        <v xml:space="preserve"> </v>
      </c>
      <c r="AC357" s="397" t="str">
        <f t="shared" si="87"/>
        <v xml:space="preserve"> </v>
      </c>
      <c r="AF357" s="394"/>
      <c r="AG357" s="401" t="str">
        <f t="shared" si="88"/>
        <v xml:space="preserve"> </v>
      </c>
      <c r="AI357" s="397" t="str">
        <f t="shared" si="89"/>
        <v xml:space="preserve"> </v>
      </c>
      <c r="AL357" s="394"/>
      <c r="AM357" s="396" t="str">
        <f t="shared" si="90"/>
        <v xml:space="preserve"> </v>
      </c>
      <c r="AO357" s="397" t="str">
        <f t="shared" si="91"/>
        <v xml:space="preserve"> </v>
      </c>
      <c r="AR357" s="394"/>
      <c r="AS357" s="396" t="str">
        <f t="shared" si="81"/>
        <v xml:space="preserve"> </v>
      </c>
      <c r="AU357" s="397" t="str">
        <f t="shared" si="82"/>
        <v xml:space="preserve"> </v>
      </c>
      <c r="AX357" s="394"/>
      <c r="AY357" s="396" t="str">
        <f t="shared" si="83"/>
        <v xml:space="preserve"> </v>
      </c>
      <c r="BA357" s="397" t="str">
        <f t="shared" si="84"/>
        <v xml:space="preserve"> </v>
      </c>
      <c r="BE357" s="392"/>
      <c r="BF357" s="392"/>
      <c r="BG357" s="392"/>
    </row>
    <row r="358" spans="1:59" s="63" customFormat="1" ht="46.9" customHeight="1" x14ac:dyDescent="0.2">
      <c r="A358" s="392"/>
      <c r="B358" s="393"/>
      <c r="C358" s="392"/>
      <c r="D358" s="392"/>
      <c r="E358" s="392"/>
      <c r="F358" s="392"/>
      <c r="G358" s="392"/>
      <c r="H358" s="392"/>
      <c r="I358" s="392"/>
      <c r="J358" s="392"/>
      <c r="K358" s="392"/>
      <c r="O358" s="394"/>
      <c r="Q358" s="394"/>
      <c r="S358" s="394"/>
      <c r="U358" s="394"/>
      <c r="V358" s="392"/>
      <c r="W358" s="394"/>
      <c r="X358" s="392"/>
      <c r="Y358" s="395">
        <f t="shared" si="85"/>
        <v>0</v>
      </c>
      <c r="Z358" s="394"/>
      <c r="AA358" s="396" t="str">
        <f t="shared" si="86"/>
        <v xml:space="preserve"> </v>
      </c>
      <c r="AC358" s="397" t="str">
        <f t="shared" si="87"/>
        <v xml:space="preserve"> </v>
      </c>
      <c r="AF358" s="394"/>
      <c r="AG358" s="401" t="str">
        <f t="shared" si="88"/>
        <v xml:space="preserve"> </v>
      </c>
      <c r="AI358" s="397" t="str">
        <f t="shared" si="89"/>
        <v xml:space="preserve"> </v>
      </c>
      <c r="AL358" s="394"/>
      <c r="AM358" s="396" t="str">
        <f t="shared" si="90"/>
        <v xml:space="preserve"> </v>
      </c>
      <c r="AO358" s="397" t="str">
        <f t="shared" si="91"/>
        <v xml:space="preserve"> </v>
      </c>
      <c r="AR358" s="394"/>
      <c r="AS358" s="396" t="str">
        <f t="shared" si="81"/>
        <v xml:space="preserve"> </v>
      </c>
      <c r="AU358" s="397" t="str">
        <f t="shared" si="82"/>
        <v xml:space="preserve"> </v>
      </c>
      <c r="AX358" s="394"/>
      <c r="AY358" s="396" t="str">
        <f t="shared" si="83"/>
        <v xml:space="preserve"> </v>
      </c>
      <c r="BA358" s="397" t="str">
        <f t="shared" si="84"/>
        <v xml:space="preserve"> </v>
      </c>
      <c r="BE358" s="392"/>
      <c r="BF358" s="392"/>
      <c r="BG358" s="392"/>
    </row>
    <row r="359" spans="1:59" s="63" customFormat="1" ht="46.9" customHeight="1" x14ac:dyDescent="0.2">
      <c r="A359" s="392"/>
      <c r="B359" s="393"/>
      <c r="C359" s="392"/>
      <c r="D359" s="392"/>
      <c r="E359" s="392"/>
      <c r="F359" s="392"/>
      <c r="G359" s="392"/>
      <c r="H359" s="392"/>
      <c r="I359" s="392"/>
      <c r="J359" s="392"/>
      <c r="K359" s="392"/>
      <c r="O359" s="394"/>
      <c r="Q359" s="394"/>
      <c r="S359" s="394"/>
      <c r="U359" s="394"/>
      <c r="V359" s="392"/>
      <c r="W359" s="394"/>
      <c r="X359" s="392"/>
      <c r="Y359" s="395">
        <f t="shared" si="85"/>
        <v>0</v>
      </c>
      <c r="Z359" s="394"/>
      <c r="AA359" s="396" t="str">
        <f t="shared" si="86"/>
        <v xml:space="preserve"> </v>
      </c>
      <c r="AC359" s="397" t="str">
        <f t="shared" si="87"/>
        <v xml:space="preserve"> </v>
      </c>
      <c r="AF359" s="394"/>
      <c r="AG359" s="401" t="str">
        <f t="shared" si="88"/>
        <v xml:space="preserve"> </v>
      </c>
      <c r="AI359" s="397" t="str">
        <f t="shared" si="89"/>
        <v xml:space="preserve"> </v>
      </c>
      <c r="AL359" s="394"/>
      <c r="AM359" s="396" t="str">
        <f t="shared" si="90"/>
        <v xml:space="preserve"> </v>
      </c>
      <c r="AO359" s="397" t="str">
        <f t="shared" si="91"/>
        <v xml:space="preserve"> </v>
      </c>
      <c r="AR359" s="394"/>
      <c r="AS359" s="396" t="str">
        <f t="shared" ref="AS359:AS422" si="92">IF(Q359=0," ",AR359/Q359)</f>
        <v xml:space="preserve"> </v>
      </c>
      <c r="AU359" s="397" t="str">
        <f t="shared" ref="AU359:AU422" si="93">IF(P359=0," ",AT359/P359)</f>
        <v xml:space="preserve"> </v>
      </c>
      <c r="AX359" s="394"/>
      <c r="AY359" s="396" t="str">
        <f t="shared" ref="AY359:AY422" si="94">IF(Q359=0," ",AX359/Q359)</f>
        <v xml:space="preserve"> </v>
      </c>
      <c r="BA359" s="397" t="str">
        <f t="shared" ref="BA359:BA422" si="95">IF(P359=0," ",AZ359/P359)</f>
        <v xml:space="preserve"> </v>
      </c>
      <c r="BE359" s="392"/>
      <c r="BF359" s="392"/>
      <c r="BG359" s="392"/>
    </row>
    <row r="360" spans="1:59" s="63" customFormat="1" ht="46.9" customHeight="1" x14ac:dyDescent="0.2">
      <c r="A360" s="392"/>
      <c r="B360" s="393"/>
      <c r="C360" s="392"/>
      <c r="D360" s="392"/>
      <c r="E360" s="392"/>
      <c r="F360" s="392"/>
      <c r="G360" s="392"/>
      <c r="H360" s="392"/>
      <c r="I360" s="392"/>
      <c r="J360" s="392"/>
      <c r="K360" s="392"/>
      <c r="O360" s="394"/>
      <c r="Q360" s="394"/>
      <c r="S360" s="394"/>
      <c r="U360" s="394"/>
      <c r="V360" s="392"/>
      <c r="W360" s="394"/>
      <c r="X360" s="392"/>
      <c r="Y360" s="395">
        <f t="shared" si="85"/>
        <v>0</v>
      </c>
      <c r="Z360" s="394"/>
      <c r="AA360" s="396" t="str">
        <f t="shared" si="86"/>
        <v xml:space="preserve"> </v>
      </c>
      <c r="AC360" s="397" t="str">
        <f t="shared" si="87"/>
        <v xml:space="preserve"> </v>
      </c>
      <c r="AF360" s="394"/>
      <c r="AG360" s="401" t="str">
        <f t="shared" si="88"/>
        <v xml:space="preserve"> </v>
      </c>
      <c r="AI360" s="397" t="str">
        <f t="shared" si="89"/>
        <v xml:space="preserve"> </v>
      </c>
      <c r="AL360" s="394"/>
      <c r="AM360" s="396" t="str">
        <f t="shared" si="90"/>
        <v xml:space="preserve"> </v>
      </c>
      <c r="AO360" s="397" t="str">
        <f t="shared" si="91"/>
        <v xml:space="preserve"> </v>
      </c>
      <c r="AR360" s="394"/>
      <c r="AS360" s="396" t="str">
        <f t="shared" si="92"/>
        <v xml:space="preserve"> </v>
      </c>
      <c r="AU360" s="397" t="str">
        <f t="shared" si="93"/>
        <v xml:space="preserve"> </v>
      </c>
      <c r="AX360" s="394"/>
      <c r="AY360" s="396" t="str">
        <f t="shared" si="94"/>
        <v xml:space="preserve"> </v>
      </c>
      <c r="BA360" s="397" t="str">
        <f t="shared" si="95"/>
        <v xml:space="preserve"> </v>
      </c>
      <c r="BE360" s="392"/>
      <c r="BF360" s="392"/>
      <c r="BG360" s="392"/>
    </row>
    <row r="361" spans="1:59" s="63" customFormat="1" ht="46.9" customHeight="1" x14ac:dyDescent="0.2">
      <c r="A361" s="392"/>
      <c r="B361" s="393"/>
      <c r="C361" s="392"/>
      <c r="D361" s="392"/>
      <c r="E361" s="392"/>
      <c r="F361" s="392"/>
      <c r="G361" s="392"/>
      <c r="H361" s="392"/>
      <c r="I361" s="392"/>
      <c r="J361" s="392"/>
      <c r="K361" s="392"/>
      <c r="O361" s="394"/>
      <c r="Q361" s="394"/>
      <c r="S361" s="394"/>
      <c r="U361" s="394"/>
      <c r="V361" s="392"/>
      <c r="W361" s="394"/>
      <c r="X361" s="392"/>
      <c r="Y361" s="395">
        <f t="shared" si="85"/>
        <v>0</v>
      </c>
      <c r="Z361" s="394"/>
      <c r="AA361" s="396" t="str">
        <f t="shared" si="86"/>
        <v xml:space="preserve"> </v>
      </c>
      <c r="AC361" s="397" t="str">
        <f t="shared" si="87"/>
        <v xml:space="preserve"> </v>
      </c>
      <c r="AF361" s="394"/>
      <c r="AG361" s="401" t="str">
        <f t="shared" si="88"/>
        <v xml:space="preserve"> </v>
      </c>
      <c r="AI361" s="397" t="str">
        <f t="shared" si="89"/>
        <v xml:space="preserve"> </v>
      </c>
      <c r="AL361" s="394"/>
      <c r="AM361" s="396" t="str">
        <f t="shared" si="90"/>
        <v xml:space="preserve"> </v>
      </c>
      <c r="AO361" s="397" t="str">
        <f t="shared" si="91"/>
        <v xml:space="preserve"> </v>
      </c>
      <c r="AR361" s="394"/>
      <c r="AS361" s="396" t="str">
        <f t="shared" si="92"/>
        <v xml:space="preserve"> </v>
      </c>
      <c r="AU361" s="397" t="str">
        <f t="shared" si="93"/>
        <v xml:space="preserve"> </v>
      </c>
      <c r="AX361" s="394"/>
      <c r="AY361" s="396" t="str">
        <f t="shared" si="94"/>
        <v xml:space="preserve"> </v>
      </c>
      <c r="BA361" s="397" t="str">
        <f t="shared" si="95"/>
        <v xml:space="preserve"> </v>
      </c>
      <c r="BE361" s="392"/>
      <c r="BF361" s="392"/>
      <c r="BG361" s="392"/>
    </row>
    <row r="362" spans="1:59" s="63" customFormat="1" ht="46.9" customHeight="1" x14ac:dyDescent="0.2">
      <c r="A362" s="392"/>
      <c r="B362" s="393"/>
      <c r="C362" s="392"/>
      <c r="D362" s="392"/>
      <c r="E362" s="392"/>
      <c r="F362" s="392"/>
      <c r="G362" s="392"/>
      <c r="H362" s="392"/>
      <c r="I362" s="392"/>
      <c r="J362" s="392"/>
      <c r="K362" s="392"/>
      <c r="O362" s="394"/>
      <c r="Q362" s="394"/>
      <c r="S362" s="394"/>
      <c r="U362" s="394"/>
      <c r="V362" s="392"/>
      <c r="W362" s="394"/>
      <c r="X362" s="392"/>
      <c r="Y362" s="395">
        <f t="shared" si="85"/>
        <v>0</v>
      </c>
      <c r="Z362" s="394"/>
      <c r="AA362" s="396" t="str">
        <f t="shared" si="86"/>
        <v xml:space="preserve"> </v>
      </c>
      <c r="AC362" s="397" t="str">
        <f t="shared" si="87"/>
        <v xml:space="preserve"> </v>
      </c>
      <c r="AF362" s="394"/>
      <c r="AG362" s="401" t="str">
        <f t="shared" si="88"/>
        <v xml:space="preserve"> </v>
      </c>
      <c r="AI362" s="397" t="str">
        <f t="shared" si="89"/>
        <v xml:space="preserve"> </v>
      </c>
      <c r="AL362" s="394"/>
      <c r="AM362" s="396" t="str">
        <f t="shared" si="90"/>
        <v xml:space="preserve"> </v>
      </c>
      <c r="AO362" s="397" t="str">
        <f t="shared" si="91"/>
        <v xml:space="preserve"> </v>
      </c>
      <c r="AR362" s="394"/>
      <c r="AS362" s="396" t="str">
        <f t="shared" si="92"/>
        <v xml:space="preserve"> </v>
      </c>
      <c r="AU362" s="397" t="str">
        <f t="shared" si="93"/>
        <v xml:space="preserve"> </v>
      </c>
      <c r="AX362" s="394"/>
      <c r="AY362" s="396" t="str">
        <f t="shared" si="94"/>
        <v xml:space="preserve"> </v>
      </c>
      <c r="BA362" s="397" t="str">
        <f t="shared" si="95"/>
        <v xml:space="preserve"> </v>
      </c>
      <c r="BE362" s="392"/>
      <c r="BF362" s="392"/>
      <c r="BG362" s="392"/>
    </row>
    <row r="363" spans="1:59" s="63" customFormat="1" ht="46.9" customHeight="1" x14ac:dyDescent="0.2">
      <c r="A363" s="392"/>
      <c r="B363" s="393"/>
      <c r="C363" s="392"/>
      <c r="D363" s="392"/>
      <c r="E363" s="392"/>
      <c r="F363" s="392"/>
      <c r="G363" s="392"/>
      <c r="H363" s="392"/>
      <c r="I363" s="392"/>
      <c r="J363" s="392"/>
      <c r="K363" s="392"/>
      <c r="O363" s="394"/>
      <c r="Q363" s="394"/>
      <c r="S363" s="394"/>
      <c r="U363" s="394"/>
      <c r="V363" s="392"/>
      <c r="W363" s="394"/>
      <c r="X363" s="392"/>
      <c r="Y363" s="395">
        <f t="shared" si="85"/>
        <v>0</v>
      </c>
      <c r="Z363" s="394"/>
      <c r="AA363" s="396" t="str">
        <f t="shared" si="86"/>
        <v xml:space="preserve"> </v>
      </c>
      <c r="AC363" s="397" t="str">
        <f t="shared" si="87"/>
        <v xml:space="preserve"> </v>
      </c>
      <c r="AF363" s="394"/>
      <c r="AG363" s="401" t="str">
        <f t="shared" si="88"/>
        <v xml:space="preserve"> </v>
      </c>
      <c r="AI363" s="397" t="str">
        <f t="shared" si="89"/>
        <v xml:space="preserve"> </v>
      </c>
      <c r="AL363" s="394"/>
      <c r="AM363" s="396" t="str">
        <f t="shared" si="90"/>
        <v xml:space="preserve"> </v>
      </c>
      <c r="AO363" s="397" t="str">
        <f t="shared" si="91"/>
        <v xml:space="preserve"> </v>
      </c>
      <c r="AR363" s="394"/>
      <c r="AS363" s="396" t="str">
        <f t="shared" si="92"/>
        <v xml:space="preserve"> </v>
      </c>
      <c r="AU363" s="397" t="str">
        <f t="shared" si="93"/>
        <v xml:space="preserve"> </v>
      </c>
      <c r="AX363" s="394"/>
      <c r="AY363" s="396" t="str">
        <f t="shared" si="94"/>
        <v xml:space="preserve"> </v>
      </c>
      <c r="BA363" s="397" t="str">
        <f t="shared" si="95"/>
        <v xml:space="preserve"> </v>
      </c>
      <c r="BE363" s="392"/>
      <c r="BF363" s="392"/>
      <c r="BG363" s="392"/>
    </row>
    <row r="364" spans="1:59" s="63" customFormat="1" ht="46.9" customHeight="1" x14ac:dyDescent="0.2">
      <c r="A364" s="392"/>
      <c r="B364" s="393"/>
      <c r="C364" s="392"/>
      <c r="D364" s="392"/>
      <c r="E364" s="392"/>
      <c r="F364" s="392"/>
      <c r="G364" s="392"/>
      <c r="H364" s="392"/>
      <c r="I364" s="392"/>
      <c r="J364" s="392"/>
      <c r="K364" s="392"/>
      <c r="O364" s="394"/>
      <c r="Q364" s="394"/>
      <c r="S364" s="394"/>
      <c r="U364" s="394"/>
      <c r="V364" s="392"/>
      <c r="W364" s="394"/>
      <c r="X364" s="392"/>
      <c r="Y364" s="395">
        <f t="shared" si="85"/>
        <v>0</v>
      </c>
      <c r="Z364" s="394"/>
      <c r="AA364" s="396" t="str">
        <f t="shared" si="86"/>
        <v xml:space="preserve"> </v>
      </c>
      <c r="AC364" s="397" t="str">
        <f t="shared" si="87"/>
        <v xml:space="preserve"> </v>
      </c>
      <c r="AF364" s="394"/>
      <c r="AG364" s="401" t="str">
        <f t="shared" si="88"/>
        <v xml:space="preserve"> </v>
      </c>
      <c r="AI364" s="397" t="str">
        <f t="shared" si="89"/>
        <v xml:space="preserve"> </v>
      </c>
      <c r="AL364" s="394"/>
      <c r="AM364" s="396" t="str">
        <f t="shared" si="90"/>
        <v xml:space="preserve"> </v>
      </c>
      <c r="AO364" s="397" t="str">
        <f t="shared" si="91"/>
        <v xml:space="preserve"> </v>
      </c>
      <c r="AR364" s="394"/>
      <c r="AS364" s="396" t="str">
        <f t="shared" si="92"/>
        <v xml:space="preserve"> </v>
      </c>
      <c r="AU364" s="397" t="str">
        <f t="shared" si="93"/>
        <v xml:space="preserve"> </v>
      </c>
      <c r="AX364" s="394"/>
      <c r="AY364" s="396" t="str">
        <f t="shared" si="94"/>
        <v xml:space="preserve"> </v>
      </c>
      <c r="BA364" s="397" t="str">
        <f t="shared" si="95"/>
        <v xml:space="preserve"> </v>
      </c>
      <c r="BE364" s="392"/>
      <c r="BF364" s="392"/>
      <c r="BG364" s="392"/>
    </row>
    <row r="365" spans="1:59" s="63" customFormat="1" ht="46.9" customHeight="1" x14ac:dyDescent="0.2">
      <c r="A365" s="392"/>
      <c r="B365" s="393"/>
      <c r="C365" s="392"/>
      <c r="D365" s="392"/>
      <c r="E365" s="392"/>
      <c r="F365" s="392"/>
      <c r="G365" s="392"/>
      <c r="H365" s="392"/>
      <c r="I365" s="392"/>
      <c r="J365" s="392"/>
      <c r="K365" s="392"/>
      <c r="O365" s="394"/>
      <c r="Q365" s="394"/>
      <c r="S365" s="394"/>
      <c r="U365" s="394"/>
      <c r="V365" s="392"/>
      <c r="W365" s="394"/>
      <c r="X365" s="392"/>
      <c r="Y365" s="395">
        <f t="shared" si="85"/>
        <v>0</v>
      </c>
      <c r="Z365" s="394"/>
      <c r="AA365" s="396" t="str">
        <f t="shared" si="86"/>
        <v xml:space="preserve"> </v>
      </c>
      <c r="AC365" s="397" t="str">
        <f t="shared" si="87"/>
        <v xml:space="preserve"> </v>
      </c>
      <c r="AF365" s="394"/>
      <c r="AG365" s="401" t="str">
        <f t="shared" si="88"/>
        <v xml:space="preserve"> </v>
      </c>
      <c r="AI365" s="397" t="str">
        <f t="shared" si="89"/>
        <v xml:space="preserve"> </v>
      </c>
      <c r="AL365" s="394"/>
      <c r="AM365" s="396" t="str">
        <f t="shared" si="90"/>
        <v xml:space="preserve"> </v>
      </c>
      <c r="AO365" s="397" t="str">
        <f t="shared" si="91"/>
        <v xml:space="preserve"> </v>
      </c>
      <c r="AR365" s="394"/>
      <c r="AS365" s="396" t="str">
        <f t="shared" si="92"/>
        <v xml:space="preserve"> </v>
      </c>
      <c r="AU365" s="397" t="str">
        <f t="shared" si="93"/>
        <v xml:space="preserve"> </v>
      </c>
      <c r="AX365" s="394"/>
      <c r="AY365" s="396" t="str">
        <f t="shared" si="94"/>
        <v xml:space="preserve"> </v>
      </c>
      <c r="BA365" s="397" t="str">
        <f t="shared" si="95"/>
        <v xml:space="preserve"> </v>
      </c>
      <c r="BE365" s="392"/>
      <c r="BF365" s="392"/>
      <c r="BG365" s="392"/>
    </row>
    <row r="366" spans="1:59" s="63" customFormat="1" ht="46.9" customHeight="1" x14ac:dyDescent="0.2">
      <c r="A366" s="392"/>
      <c r="B366" s="393"/>
      <c r="C366" s="392"/>
      <c r="D366" s="392"/>
      <c r="E366" s="392"/>
      <c r="F366" s="392"/>
      <c r="G366" s="392"/>
      <c r="H366" s="392"/>
      <c r="I366" s="392"/>
      <c r="J366" s="392"/>
      <c r="K366" s="392"/>
      <c r="O366" s="394"/>
      <c r="Q366" s="394"/>
      <c r="S366" s="394"/>
      <c r="U366" s="394"/>
      <c r="V366" s="392"/>
      <c r="W366" s="394"/>
      <c r="X366" s="392"/>
      <c r="Y366" s="395">
        <f t="shared" si="85"/>
        <v>0</v>
      </c>
      <c r="Z366" s="394"/>
      <c r="AA366" s="396" t="str">
        <f t="shared" si="86"/>
        <v xml:space="preserve"> </v>
      </c>
      <c r="AC366" s="397" t="str">
        <f t="shared" si="87"/>
        <v xml:space="preserve"> </v>
      </c>
      <c r="AF366" s="394"/>
      <c r="AG366" s="401" t="str">
        <f t="shared" si="88"/>
        <v xml:space="preserve"> </v>
      </c>
      <c r="AI366" s="397" t="str">
        <f t="shared" si="89"/>
        <v xml:space="preserve"> </v>
      </c>
      <c r="AL366" s="394"/>
      <c r="AM366" s="396" t="str">
        <f t="shared" si="90"/>
        <v xml:space="preserve"> </v>
      </c>
      <c r="AO366" s="397" t="str">
        <f t="shared" si="91"/>
        <v xml:space="preserve"> </v>
      </c>
      <c r="AR366" s="394"/>
      <c r="AS366" s="396" t="str">
        <f t="shared" si="92"/>
        <v xml:space="preserve"> </v>
      </c>
      <c r="AU366" s="397" t="str">
        <f t="shared" si="93"/>
        <v xml:space="preserve"> </v>
      </c>
      <c r="AX366" s="394"/>
      <c r="AY366" s="396" t="str">
        <f t="shared" si="94"/>
        <v xml:space="preserve"> </v>
      </c>
      <c r="BA366" s="397" t="str">
        <f t="shared" si="95"/>
        <v xml:space="preserve"> </v>
      </c>
      <c r="BE366" s="392"/>
      <c r="BF366" s="392"/>
      <c r="BG366" s="392"/>
    </row>
    <row r="367" spans="1:59" s="63" customFormat="1" ht="46.9" customHeight="1" x14ac:dyDescent="0.2">
      <c r="A367" s="392"/>
      <c r="B367" s="393"/>
      <c r="C367" s="392"/>
      <c r="D367" s="392"/>
      <c r="E367" s="392"/>
      <c r="F367" s="392"/>
      <c r="G367" s="392"/>
      <c r="H367" s="392"/>
      <c r="I367" s="392"/>
      <c r="J367" s="392"/>
      <c r="K367" s="392"/>
      <c r="O367" s="394"/>
      <c r="Q367" s="394"/>
      <c r="S367" s="394"/>
      <c r="U367" s="394"/>
      <c r="V367" s="392"/>
      <c r="W367" s="394"/>
      <c r="X367" s="392"/>
      <c r="Y367" s="395">
        <f t="shared" si="85"/>
        <v>0</v>
      </c>
      <c r="Z367" s="394"/>
      <c r="AA367" s="396" t="str">
        <f t="shared" si="86"/>
        <v xml:space="preserve"> </v>
      </c>
      <c r="AC367" s="397" t="str">
        <f t="shared" si="87"/>
        <v xml:space="preserve"> </v>
      </c>
      <c r="AF367" s="394"/>
      <c r="AG367" s="401" t="str">
        <f t="shared" si="88"/>
        <v xml:space="preserve"> </v>
      </c>
      <c r="AI367" s="397" t="str">
        <f t="shared" si="89"/>
        <v xml:space="preserve"> </v>
      </c>
      <c r="AL367" s="394"/>
      <c r="AM367" s="396" t="str">
        <f t="shared" si="90"/>
        <v xml:space="preserve"> </v>
      </c>
      <c r="AO367" s="397" t="str">
        <f t="shared" si="91"/>
        <v xml:space="preserve"> </v>
      </c>
      <c r="AR367" s="394"/>
      <c r="AS367" s="396" t="str">
        <f t="shared" si="92"/>
        <v xml:space="preserve"> </v>
      </c>
      <c r="AU367" s="397" t="str">
        <f t="shared" si="93"/>
        <v xml:space="preserve"> </v>
      </c>
      <c r="AX367" s="394"/>
      <c r="AY367" s="396" t="str">
        <f t="shared" si="94"/>
        <v xml:space="preserve"> </v>
      </c>
      <c r="BA367" s="397" t="str">
        <f t="shared" si="95"/>
        <v xml:space="preserve"> </v>
      </c>
      <c r="BE367" s="392"/>
      <c r="BF367" s="392"/>
      <c r="BG367" s="392"/>
    </row>
    <row r="368" spans="1:59" s="63" customFormat="1" ht="46.9" customHeight="1" x14ac:dyDescent="0.2">
      <c r="A368" s="392"/>
      <c r="B368" s="393"/>
      <c r="C368" s="392"/>
      <c r="D368" s="392"/>
      <c r="E368" s="392"/>
      <c r="F368" s="392"/>
      <c r="G368" s="392"/>
      <c r="H368" s="392"/>
      <c r="I368" s="392"/>
      <c r="J368" s="392"/>
      <c r="K368" s="392"/>
      <c r="O368" s="394"/>
      <c r="Q368" s="394"/>
      <c r="S368" s="394"/>
      <c r="U368" s="394"/>
      <c r="V368" s="392"/>
      <c r="W368" s="394"/>
      <c r="X368" s="392"/>
      <c r="Y368" s="395">
        <f t="shared" si="85"/>
        <v>0</v>
      </c>
      <c r="Z368" s="394"/>
      <c r="AA368" s="396" t="str">
        <f t="shared" si="86"/>
        <v xml:space="preserve"> </v>
      </c>
      <c r="AC368" s="397" t="str">
        <f t="shared" si="87"/>
        <v xml:space="preserve"> </v>
      </c>
      <c r="AF368" s="394"/>
      <c r="AG368" s="401" t="str">
        <f t="shared" si="88"/>
        <v xml:space="preserve"> </v>
      </c>
      <c r="AI368" s="397" t="str">
        <f t="shared" si="89"/>
        <v xml:space="preserve"> </v>
      </c>
      <c r="AL368" s="394"/>
      <c r="AM368" s="396" t="str">
        <f t="shared" si="90"/>
        <v xml:space="preserve"> </v>
      </c>
      <c r="AO368" s="397" t="str">
        <f t="shared" si="91"/>
        <v xml:space="preserve"> </v>
      </c>
      <c r="AR368" s="394"/>
      <c r="AS368" s="396" t="str">
        <f t="shared" si="92"/>
        <v xml:space="preserve"> </v>
      </c>
      <c r="AU368" s="397" t="str">
        <f t="shared" si="93"/>
        <v xml:space="preserve"> </v>
      </c>
      <c r="AX368" s="394"/>
      <c r="AY368" s="396" t="str">
        <f t="shared" si="94"/>
        <v xml:space="preserve"> </v>
      </c>
      <c r="BA368" s="397" t="str">
        <f t="shared" si="95"/>
        <v xml:space="preserve"> </v>
      </c>
      <c r="BE368" s="392"/>
      <c r="BF368" s="392"/>
      <c r="BG368" s="392"/>
    </row>
    <row r="369" spans="1:59" s="63" customFormat="1" ht="46.9" customHeight="1" x14ac:dyDescent="0.2">
      <c r="A369" s="392"/>
      <c r="B369" s="393"/>
      <c r="C369" s="392"/>
      <c r="D369" s="392"/>
      <c r="E369" s="392"/>
      <c r="F369" s="392"/>
      <c r="G369" s="392"/>
      <c r="H369" s="392"/>
      <c r="I369" s="392"/>
      <c r="J369" s="392"/>
      <c r="K369" s="392"/>
      <c r="O369" s="394"/>
      <c r="Q369" s="394"/>
      <c r="S369" s="394"/>
      <c r="U369" s="394"/>
      <c r="V369" s="392"/>
      <c r="W369" s="394"/>
      <c r="X369" s="392"/>
      <c r="Y369" s="395">
        <f t="shared" si="85"/>
        <v>0</v>
      </c>
      <c r="Z369" s="394"/>
      <c r="AA369" s="396" t="str">
        <f t="shared" si="86"/>
        <v xml:space="preserve"> </v>
      </c>
      <c r="AC369" s="397" t="str">
        <f t="shared" si="87"/>
        <v xml:space="preserve"> </v>
      </c>
      <c r="AF369" s="394"/>
      <c r="AG369" s="401" t="str">
        <f t="shared" si="88"/>
        <v xml:space="preserve"> </v>
      </c>
      <c r="AI369" s="397" t="str">
        <f t="shared" si="89"/>
        <v xml:space="preserve"> </v>
      </c>
      <c r="AL369" s="394"/>
      <c r="AM369" s="396" t="str">
        <f t="shared" si="90"/>
        <v xml:space="preserve"> </v>
      </c>
      <c r="AO369" s="397" t="str">
        <f t="shared" si="91"/>
        <v xml:space="preserve"> </v>
      </c>
      <c r="AR369" s="394"/>
      <c r="AS369" s="396" t="str">
        <f t="shared" si="92"/>
        <v xml:space="preserve"> </v>
      </c>
      <c r="AU369" s="397" t="str">
        <f t="shared" si="93"/>
        <v xml:space="preserve"> </v>
      </c>
      <c r="AX369" s="394"/>
      <c r="AY369" s="396" t="str">
        <f t="shared" si="94"/>
        <v xml:space="preserve"> </v>
      </c>
      <c r="BA369" s="397" t="str">
        <f t="shared" si="95"/>
        <v xml:space="preserve"> </v>
      </c>
      <c r="BE369" s="392"/>
      <c r="BF369" s="392"/>
      <c r="BG369" s="392"/>
    </row>
    <row r="370" spans="1:59" s="63" customFormat="1" ht="46.9" customHeight="1" x14ac:dyDescent="0.2">
      <c r="A370" s="392"/>
      <c r="B370" s="393"/>
      <c r="C370" s="392"/>
      <c r="D370" s="392"/>
      <c r="E370" s="392"/>
      <c r="F370" s="392"/>
      <c r="G370" s="392"/>
      <c r="H370" s="392"/>
      <c r="I370" s="392"/>
      <c r="J370" s="392"/>
      <c r="K370" s="392"/>
      <c r="O370" s="394"/>
      <c r="Q370" s="394"/>
      <c r="S370" s="394"/>
      <c r="U370" s="394"/>
      <c r="V370" s="392"/>
      <c r="W370" s="394"/>
      <c r="X370" s="392"/>
      <c r="Y370" s="395">
        <f t="shared" si="85"/>
        <v>0</v>
      </c>
      <c r="Z370" s="394"/>
      <c r="AA370" s="396" t="str">
        <f t="shared" si="86"/>
        <v xml:space="preserve"> </v>
      </c>
      <c r="AC370" s="397" t="str">
        <f t="shared" si="87"/>
        <v xml:space="preserve"> </v>
      </c>
      <c r="AF370" s="394"/>
      <c r="AG370" s="401" t="str">
        <f t="shared" si="88"/>
        <v xml:space="preserve"> </v>
      </c>
      <c r="AI370" s="397" t="str">
        <f t="shared" si="89"/>
        <v xml:space="preserve"> </v>
      </c>
      <c r="AL370" s="394"/>
      <c r="AM370" s="396" t="str">
        <f t="shared" si="90"/>
        <v xml:space="preserve"> </v>
      </c>
      <c r="AO370" s="397" t="str">
        <f t="shared" si="91"/>
        <v xml:space="preserve"> </v>
      </c>
      <c r="AR370" s="394"/>
      <c r="AS370" s="396" t="str">
        <f t="shared" si="92"/>
        <v xml:space="preserve"> </v>
      </c>
      <c r="AU370" s="397" t="str">
        <f t="shared" si="93"/>
        <v xml:space="preserve"> </v>
      </c>
      <c r="AX370" s="394"/>
      <c r="AY370" s="396" t="str">
        <f t="shared" si="94"/>
        <v xml:space="preserve"> </v>
      </c>
      <c r="BA370" s="397" t="str">
        <f t="shared" si="95"/>
        <v xml:space="preserve"> </v>
      </c>
      <c r="BE370" s="392"/>
      <c r="BF370" s="392"/>
      <c r="BG370" s="392"/>
    </row>
    <row r="371" spans="1:59" s="63" customFormat="1" ht="46.9" customHeight="1" x14ac:dyDescent="0.2">
      <c r="A371" s="392"/>
      <c r="B371" s="393"/>
      <c r="C371" s="392"/>
      <c r="D371" s="392"/>
      <c r="E371" s="392"/>
      <c r="F371" s="392"/>
      <c r="G371" s="392"/>
      <c r="H371" s="392"/>
      <c r="I371" s="392"/>
      <c r="J371" s="392"/>
      <c r="K371" s="392"/>
      <c r="O371" s="394"/>
      <c r="Q371" s="394"/>
      <c r="S371" s="394"/>
      <c r="U371" s="394"/>
      <c r="V371" s="392"/>
      <c r="W371" s="394"/>
      <c r="X371" s="392"/>
      <c r="Y371" s="395">
        <f t="shared" si="85"/>
        <v>0</v>
      </c>
      <c r="Z371" s="394"/>
      <c r="AA371" s="396" t="str">
        <f t="shared" si="86"/>
        <v xml:space="preserve"> </v>
      </c>
      <c r="AC371" s="397" t="str">
        <f t="shared" si="87"/>
        <v xml:space="preserve"> </v>
      </c>
      <c r="AF371" s="394"/>
      <c r="AG371" s="401" t="str">
        <f t="shared" si="88"/>
        <v xml:space="preserve"> </v>
      </c>
      <c r="AI371" s="397" t="str">
        <f t="shared" si="89"/>
        <v xml:space="preserve"> </v>
      </c>
      <c r="AL371" s="394"/>
      <c r="AM371" s="396" t="str">
        <f t="shared" si="90"/>
        <v xml:space="preserve"> </v>
      </c>
      <c r="AO371" s="397" t="str">
        <f t="shared" si="91"/>
        <v xml:space="preserve"> </v>
      </c>
      <c r="AR371" s="394"/>
      <c r="AS371" s="396" t="str">
        <f t="shared" si="92"/>
        <v xml:space="preserve"> </v>
      </c>
      <c r="AU371" s="397" t="str">
        <f t="shared" si="93"/>
        <v xml:space="preserve"> </v>
      </c>
      <c r="AX371" s="394"/>
      <c r="AY371" s="396" t="str">
        <f t="shared" si="94"/>
        <v xml:space="preserve"> </v>
      </c>
      <c r="BA371" s="397" t="str">
        <f t="shared" si="95"/>
        <v xml:space="preserve"> </v>
      </c>
      <c r="BE371" s="392"/>
      <c r="BF371" s="392"/>
      <c r="BG371" s="392"/>
    </row>
    <row r="372" spans="1:59" s="63" customFormat="1" ht="46.9" customHeight="1" x14ac:dyDescent="0.2">
      <c r="A372" s="392"/>
      <c r="B372" s="393"/>
      <c r="C372" s="392"/>
      <c r="D372" s="392"/>
      <c r="E372" s="392"/>
      <c r="F372" s="392"/>
      <c r="G372" s="392"/>
      <c r="H372" s="392"/>
      <c r="I372" s="392"/>
      <c r="J372" s="392"/>
      <c r="K372" s="392"/>
      <c r="O372" s="394"/>
      <c r="Q372" s="394"/>
      <c r="S372" s="394"/>
      <c r="U372" s="394"/>
      <c r="V372" s="392"/>
      <c r="W372" s="394"/>
      <c r="X372" s="392"/>
      <c r="Y372" s="395">
        <f t="shared" si="85"/>
        <v>0</v>
      </c>
      <c r="Z372" s="394"/>
      <c r="AA372" s="396" t="str">
        <f t="shared" si="86"/>
        <v xml:space="preserve"> </v>
      </c>
      <c r="AC372" s="397" t="str">
        <f t="shared" si="87"/>
        <v xml:space="preserve"> </v>
      </c>
      <c r="AF372" s="394"/>
      <c r="AG372" s="401" t="str">
        <f t="shared" si="88"/>
        <v xml:space="preserve"> </v>
      </c>
      <c r="AI372" s="397" t="str">
        <f t="shared" si="89"/>
        <v xml:space="preserve"> </v>
      </c>
      <c r="AL372" s="394"/>
      <c r="AM372" s="396" t="str">
        <f t="shared" si="90"/>
        <v xml:space="preserve"> </v>
      </c>
      <c r="AO372" s="397" t="str">
        <f t="shared" si="91"/>
        <v xml:space="preserve"> </v>
      </c>
      <c r="AR372" s="394"/>
      <c r="AS372" s="396" t="str">
        <f t="shared" si="92"/>
        <v xml:space="preserve"> </v>
      </c>
      <c r="AU372" s="397" t="str">
        <f t="shared" si="93"/>
        <v xml:space="preserve"> </v>
      </c>
      <c r="AX372" s="394"/>
      <c r="AY372" s="396" t="str">
        <f t="shared" si="94"/>
        <v xml:space="preserve"> </v>
      </c>
      <c r="BA372" s="397" t="str">
        <f t="shared" si="95"/>
        <v xml:space="preserve"> </v>
      </c>
      <c r="BE372" s="392"/>
      <c r="BF372" s="392"/>
      <c r="BG372" s="392"/>
    </row>
    <row r="373" spans="1:59" s="63" customFormat="1" ht="46.9" customHeight="1" x14ac:dyDescent="0.2">
      <c r="A373" s="392"/>
      <c r="B373" s="393"/>
      <c r="C373" s="392"/>
      <c r="D373" s="392"/>
      <c r="E373" s="392"/>
      <c r="F373" s="392"/>
      <c r="G373" s="392"/>
      <c r="H373" s="392"/>
      <c r="I373" s="392"/>
      <c r="J373" s="392"/>
      <c r="K373" s="392"/>
      <c r="O373" s="394"/>
      <c r="Q373" s="394"/>
      <c r="S373" s="394"/>
      <c r="U373" s="394"/>
      <c r="V373" s="392"/>
      <c r="W373" s="394"/>
      <c r="X373" s="392"/>
      <c r="Y373" s="395">
        <f t="shared" si="85"/>
        <v>0</v>
      </c>
      <c r="Z373" s="394"/>
      <c r="AA373" s="396" t="str">
        <f t="shared" si="86"/>
        <v xml:space="preserve"> </v>
      </c>
      <c r="AC373" s="397" t="str">
        <f t="shared" si="87"/>
        <v xml:space="preserve"> </v>
      </c>
      <c r="AF373" s="394"/>
      <c r="AG373" s="401" t="str">
        <f t="shared" si="88"/>
        <v xml:space="preserve"> </v>
      </c>
      <c r="AI373" s="397" t="str">
        <f t="shared" si="89"/>
        <v xml:space="preserve"> </v>
      </c>
      <c r="AL373" s="394"/>
      <c r="AM373" s="396" t="str">
        <f t="shared" si="90"/>
        <v xml:space="preserve"> </v>
      </c>
      <c r="AO373" s="397" t="str">
        <f t="shared" si="91"/>
        <v xml:space="preserve"> </v>
      </c>
      <c r="AR373" s="394"/>
      <c r="AS373" s="396" t="str">
        <f t="shared" si="92"/>
        <v xml:space="preserve"> </v>
      </c>
      <c r="AU373" s="397" t="str">
        <f t="shared" si="93"/>
        <v xml:space="preserve"> </v>
      </c>
      <c r="AX373" s="394"/>
      <c r="AY373" s="396" t="str">
        <f t="shared" si="94"/>
        <v xml:space="preserve"> </v>
      </c>
      <c r="BA373" s="397" t="str">
        <f t="shared" si="95"/>
        <v xml:space="preserve"> </v>
      </c>
      <c r="BE373" s="392"/>
      <c r="BF373" s="392"/>
      <c r="BG373" s="392"/>
    </row>
    <row r="374" spans="1:59" s="63" customFormat="1" ht="46.9" customHeight="1" x14ac:dyDescent="0.2">
      <c r="A374" s="392"/>
      <c r="B374" s="393"/>
      <c r="C374" s="392"/>
      <c r="D374" s="392"/>
      <c r="E374" s="392"/>
      <c r="F374" s="392"/>
      <c r="G374" s="392"/>
      <c r="H374" s="392"/>
      <c r="I374" s="392"/>
      <c r="J374" s="392"/>
      <c r="K374" s="392"/>
      <c r="O374" s="394"/>
      <c r="Q374" s="394"/>
      <c r="S374" s="394"/>
      <c r="U374" s="394"/>
      <c r="V374" s="392"/>
      <c r="W374" s="394"/>
      <c r="X374" s="392"/>
      <c r="Y374" s="395">
        <f t="shared" si="85"/>
        <v>0</v>
      </c>
      <c r="Z374" s="394"/>
      <c r="AA374" s="396" t="str">
        <f t="shared" si="86"/>
        <v xml:space="preserve"> </v>
      </c>
      <c r="AC374" s="397" t="str">
        <f t="shared" si="87"/>
        <v xml:space="preserve"> </v>
      </c>
      <c r="AF374" s="394"/>
      <c r="AG374" s="401" t="str">
        <f t="shared" si="88"/>
        <v xml:space="preserve"> </v>
      </c>
      <c r="AI374" s="397" t="str">
        <f t="shared" si="89"/>
        <v xml:space="preserve"> </v>
      </c>
      <c r="AL374" s="394"/>
      <c r="AM374" s="396" t="str">
        <f t="shared" si="90"/>
        <v xml:space="preserve"> </v>
      </c>
      <c r="AO374" s="397" t="str">
        <f t="shared" si="91"/>
        <v xml:space="preserve"> </v>
      </c>
      <c r="AR374" s="394"/>
      <c r="AS374" s="396" t="str">
        <f t="shared" si="92"/>
        <v xml:space="preserve"> </v>
      </c>
      <c r="AU374" s="397" t="str">
        <f t="shared" si="93"/>
        <v xml:space="preserve"> </v>
      </c>
      <c r="AX374" s="394"/>
      <c r="AY374" s="396" t="str">
        <f t="shared" si="94"/>
        <v xml:space="preserve"> </v>
      </c>
      <c r="BA374" s="397" t="str">
        <f t="shared" si="95"/>
        <v xml:space="preserve"> </v>
      </c>
      <c r="BE374" s="392"/>
      <c r="BF374" s="392"/>
      <c r="BG374" s="392"/>
    </row>
    <row r="375" spans="1:59" s="63" customFormat="1" ht="46.9" customHeight="1" x14ac:dyDescent="0.2">
      <c r="A375" s="392"/>
      <c r="B375" s="393"/>
      <c r="C375" s="392"/>
      <c r="D375" s="392"/>
      <c r="E375" s="392"/>
      <c r="F375" s="392"/>
      <c r="G375" s="392"/>
      <c r="H375" s="392"/>
      <c r="I375" s="392"/>
      <c r="J375" s="392"/>
      <c r="K375" s="392"/>
      <c r="O375" s="394"/>
      <c r="Q375" s="394"/>
      <c r="S375" s="394"/>
      <c r="U375" s="394"/>
      <c r="V375" s="392"/>
      <c r="W375" s="394"/>
      <c r="X375" s="392"/>
      <c r="Y375" s="395">
        <f t="shared" si="85"/>
        <v>0</v>
      </c>
      <c r="Z375" s="394"/>
      <c r="AA375" s="396" t="str">
        <f t="shared" si="86"/>
        <v xml:space="preserve"> </v>
      </c>
      <c r="AC375" s="397" t="str">
        <f t="shared" si="87"/>
        <v xml:space="preserve"> </v>
      </c>
      <c r="AF375" s="394"/>
      <c r="AG375" s="401" t="str">
        <f t="shared" si="88"/>
        <v xml:space="preserve"> </v>
      </c>
      <c r="AI375" s="397" t="str">
        <f t="shared" si="89"/>
        <v xml:space="preserve"> </v>
      </c>
      <c r="AL375" s="394"/>
      <c r="AM375" s="396" t="str">
        <f t="shared" si="90"/>
        <v xml:space="preserve"> </v>
      </c>
      <c r="AO375" s="397" t="str">
        <f t="shared" si="91"/>
        <v xml:space="preserve"> </v>
      </c>
      <c r="AR375" s="394"/>
      <c r="AS375" s="396" t="str">
        <f t="shared" si="92"/>
        <v xml:space="preserve"> </v>
      </c>
      <c r="AU375" s="397" t="str">
        <f t="shared" si="93"/>
        <v xml:space="preserve"> </v>
      </c>
      <c r="AX375" s="394"/>
      <c r="AY375" s="396" t="str">
        <f t="shared" si="94"/>
        <v xml:space="preserve"> </v>
      </c>
      <c r="BA375" s="397" t="str">
        <f t="shared" si="95"/>
        <v xml:space="preserve"> </v>
      </c>
      <c r="BE375" s="392"/>
      <c r="BF375" s="392"/>
      <c r="BG375" s="392"/>
    </row>
    <row r="376" spans="1:59" s="63" customFormat="1" ht="46.9" customHeight="1" x14ac:dyDescent="0.2">
      <c r="A376" s="392"/>
      <c r="B376" s="393"/>
      <c r="C376" s="392"/>
      <c r="D376" s="392"/>
      <c r="E376" s="392"/>
      <c r="F376" s="392"/>
      <c r="G376" s="392"/>
      <c r="H376" s="392"/>
      <c r="I376" s="392"/>
      <c r="J376" s="392"/>
      <c r="K376" s="392"/>
      <c r="O376" s="394"/>
      <c r="Q376" s="394"/>
      <c r="S376" s="394"/>
      <c r="U376" s="394"/>
      <c r="V376" s="392"/>
      <c r="W376" s="394"/>
      <c r="X376" s="392"/>
      <c r="Y376" s="395">
        <f t="shared" si="85"/>
        <v>0</v>
      </c>
      <c r="Z376" s="394"/>
      <c r="AA376" s="396" t="str">
        <f t="shared" si="86"/>
        <v xml:space="preserve"> </v>
      </c>
      <c r="AC376" s="397" t="str">
        <f t="shared" si="87"/>
        <v xml:space="preserve"> </v>
      </c>
      <c r="AF376" s="394"/>
      <c r="AG376" s="401" t="str">
        <f t="shared" si="88"/>
        <v xml:space="preserve"> </v>
      </c>
      <c r="AI376" s="397" t="str">
        <f t="shared" si="89"/>
        <v xml:space="preserve"> </v>
      </c>
      <c r="AL376" s="394"/>
      <c r="AM376" s="396" t="str">
        <f t="shared" si="90"/>
        <v xml:space="preserve"> </v>
      </c>
      <c r="AO376" s="397" t="str">
        <f t="shared" si="91"/>
        <v xml:space="preserve"> </v>
      </c>
      <c r="AR376" s="394"/>
      <c r="AS376" s="396" t="str">
        <f t="shared" si="92"/>
        <v xml:space="preserve"> </v>
      </c>
      <c r="AU376" s="397" t="str">
        <f t="shared" si="93"/>
        <v xml:space="preserve"> </v>
      </c>
      <c r="AX376" s="394"/>
      <c r="AY376" s="396" t="str">
        <f t="shared" si="94"/>
        <v xml:space="preserve"> </v>
      </c>
      <c r="BA376" s="397" t="str">
        <f t="shared" si="95"/>
        <v xml:space="preserve"> </v>
      </c>
      <c r="BE376" s="392"/>
      <c r="BF376" s="392"/>
      <c r="BG376" s="392"/>
    </row>
    <row r="377" spans="1:59" s="63" customFormat="1" ht="46.9" customHeight="1" x14ac:dyDescent="0.2">
      <c r="A377" s="392"/>
      <c r="B377" s="393"/>
      <c r="C377" s="392"/>
      <c r="D377" s="392"/>
      <c r="E377" s="392"/>
      <c r="F377" s="392"/>
      <c r="G377" s="392"/>
      <c r="H377" s="392"/>
      <c r="I377" s="392"/>
      <c r="J377" s="392"/>
      <c r="K377" s="392"/>
      <c r="O377" s="394"/>
      <c r="Q377" s="394"/>
      <c r="S377" s="394"/>
      <c r="U377" s="394"/>
      <c r="V377" s="392"/>
      <c r="W377" s="394"/>
      <c r="X377" s="392"/>
      <c r="Y377" s="395">
        <f t="shared" si="85"/>
        <v>0</v>
      </c>
      <c r="Z377" s="394"/>
      <c r="AA377" s="396" t="str">
        <f t="shared" si="86"/>
        <v xml:space="preserve"> </v>
      </c>
      <c r="AC377" s="397" t="str">
        <f t="shared" si="87"/>
        <v xml:space="preserve"> </v>
      </c>
      <c r="AF377" s="394"/>
      <c r="AG377" s="401" t="str">
        <f t="shared" si="88"/>
        <v xml:space="preserve"> </v>
      </c>
      <c r="AI377" s="397" t="str">
        <f t="shared" si="89"/>
        <v xml:space="preserve"> </v>
      </c>
      <c r="AL377" s="394"/>
      <c r="AM377" s="396" t="str">
        <f t="shared" si="90"/>
        <v xml:space="preserve"> </v>
      </c>
      <c r="AO377" s="397" t="str">
        <f t="shared" si="91"/>
        <v xml:space="preserve"> </v>
      </c>
      <c r="AR377" s="394"/>
      <c r="AS377" s="396" t="str">
        <f t="shared" si="92"/>
        <v xml:space="preserve"> </v>
      </c>
      <c r="AU377" s="397" t="str">
        <f t="shared" si="93"/>
        <v xml:space="preserve"> </v>
      </c>
      <c r="AX377" s="394"/>
      <c r="AY377" s="396" t="str">
        <f t="shared" si="94"/>
        <v xml:space="preserve"> </v>
      </c>
      <c r="BA377" s="397" t="str">
        <f t="shared" si="95"/>
        <v xml:space="preserve"> </v>
      </c>
      <c r="BE377" s="392"/>
      <c r="BF377" s="392"/>
      <c r="BG377" s="392"/>
    </row>
    <row r="378" spans="1:59" s="63" customFormat="1" ht="46.9" customHeight="1" x14ac:dyDescent="0.2">
      <c r="A378" s="392"/>
      <c r="B378" s="393"/>
      <c r="C378" s="392"/>
      <c r="D378" s="392"/>
      <c r="E378" s="392"/>
      <c r="F378" s="392"/>
      <c r="G378" s="392"/>
      <c r="H378" s="392"/>
      <c r="I378" s="392"/>
      <c r="J378" s="392"/>
      <c r="K378" s="392"/>
      <c r="O378" s="394"/>
      <c r="Q378" s="394"/>
      <c r="S378" s="394"/>
      <c r="U378" s="394"/>
      <c r="V378" s="392"/>
      <c r="W378" s="394"/>
      <c r="X378" s="392"/>
      <c r="Y378" s="395">
        <f t="shared" si="85"/>
        <v>0</v>
      </c>
      <c r="Z378" s="394"/>
      <c r="AA378" s="396" t="str">
        <f t="shared" si="86"/>
        <v xml:space="preserve"> </v>
      </c>
      <c r="AC378" s="397" t="str">
        <f t="shared" si="87"/>
        <v xml:space="preserve"> </v>
      </c>
      <c r="AF378" s="394"/>
      <c r="AG378" s="401" t="str">
        <f t="shared" si="88"/>
        <v xml:space="preserve"> </v>
      </c>
      <c r="AI378" s="397" t="str">
        <f t="shared" si="89"/>
        <v xml:space="preserve"> </v>
      </c>
      <c r="AL378" s="394"/>
      <c r="AM378" s="396" t="str">
        <f t="shared" si="90"/>
        <v xml:space="preserve"> </v>
      </c>
      <c r="AO378" s="397" t="str">
        <f t="shared" si="91"/>
        <v xml:space="preserve"> </v>
      </c>
      <c r="AR378" s="394"/>
      <c r="AS378" s="396" t="str">
        <f t="shared" si="92"/>
        <v xml:space="preserve"> </v>
      </c>
      <c r="AU378" s="397" t="str">
        <f t="shared" si="93"/>
        <v xml:space="preserve"> </v>
      </c>
      <c r="AX378" s="394"/>
      <c r="AY378" s="396" t="str">
        <f t="shared" si="94"/>
        <v xml:space="preserve"> </v>
      </c>
      <c r="BA378" s="397" t="str">
        <f t="shared" si="95"/>
        <v xml:space="preserve"> </v>
      </c>
      <c r="BE378" s="392"/>
      <c r="BF378" s="392"/>
      <c r="BG378" s="392"/>
    </row>
    <row r="379" spans="1:59" s="63" customFormat="1" ht="46.9" customHeight="1" x14ac:dyDescent="0.2">
      <c r="A379" s="392"/>
      <c r="B379" s="393"/>
      <c r="C379" s="392"/>
      <c r="D379" s="392"/>
      <c r="E379" s="392"/>
      <c r="F379" s="392"/>
      <c r="G379" s="392"/>
      <c r="H379" s="392"/>
      <c r="I379" s="392"/>
      <c r="J379" s="392"/>
      <c r="K379" s="392"/>
      <c r="O379" s="394"/>
      <c r="Q379" s="394"/>
      <c r="S379" s="394"/>
      <c r="U379" s="394"/>
      <c r="V379" s="392"/>
      <c r="W379" s="394"/>
      <c r="X379" s="392"/>
      <c r="Y379" s="395">
        <f t="shared" si="85"/>
        <v>0</v>
      </c>
      <c r="Z379" s="394"/>
      <c r="AA379" s="396" t="str">
        <f t="shared" si="86"/>
        <v xml:space="preserve"> </v>
      </c>
      <c r="AC379" s="397" t="str">
        <f t="shared" si="87"/>
        <v xml:space="preserve"> </v>
      </c>
      <c r="AF379" s="394"/>
      <c r="AG379" s="401" t="str">
        <f t="shared" si="88"/>
        <v xml:space="preserve"> </v>
      </c>
      <c r="AI379" s="397" t="str">
        <f t="shared" si="89"/>
        <v xml:space="preserve"> </v>
      </c>
      <c r="AL379" s="394"/>
      <c r="AM379" s="396" t="str">
        <f t="shared" si="90"/>
        <v xml:space="preserve"> </v>
      </c>
      <c r="AO379" s="397" t="str">
        <f t="shared" si="91"/>
        <v xml:space="preserve"> </v>
      </c>
      <c r="AR379" s="394"/>
      <c r="AS379" s="396" t="str">
        <f t="shared" si="92"/>
        <v xml:space="preserve"> </v>
      </c>
      <c r="AU379" s="397" t="str">
        <f t="shared" si="93"/>
        <v xml:space="preserve"> </v>
      </c>
      <c r="AX379" s="394"/>
      <c r="AY379" s="396" t="str">
        <f t="shared" si="94"/>
        <v xml:space="preserve"> </v>
      </c>
      <c r="BA379" s="397" t="str">
        <f t="shared" si="95"/>
        <v xml:space="preserve"> </v>
      </c>
      <c r="BE379" s="392"/>
      <c r="BF379" s="392"/>
      <c r="BG379" s="392"/>
    </row>
    <row r="380" spans="1:59" s="63" customFormat="1" ht="46.9" customHeight="1" x14ac:dyDescent="0.2">
      <c r="A380" s="392"/>
      <c r="B380" s="393"/>
      <c r="C380" s="392"/>
      <c r="D380" s="392"/>
      <c r="E380" s="392"/>
      <c r="F380" s="392"/>
      <c r="G380" s="392"/>
      <c r="H380" s="392"/>
      <c r="I380" s="392"/>
      <c r="J380" s="392"/>
      <c r="K380" s="392"/>
      <c r="O380" s="394"/>
      <c r="Q380" s="394"/>
      <c r="S380" s="394"/>
      <c r="U380" s="394"/>
      <c r="V380" s="392"/>
      <c r="W380" s="394"/>
      <c r="X380" s="392"/>
      <c r="Y380" s="395">
        <f t="shared" si="85"/>
        <v>0</v>
      </c>
      <c r="Z380" s="394"/>
      <c r="AA380" s="396" t="str">
        <f t="shared" si="86"/>
        <v xml:space="preserve"> </v>
      </c>
      <c r="AC380" s="397" t="str">
        <f t="shared" si="87"/>
        <v xml:space="preserve"> </v>
      </c>
      <c r="AF380" s="394"/>
      <c r="AG380" s="401" t="str">
        <f t="shared" si="88"/>
        <v xml:space="preserve"> </v>
      </c>
      <c r="AI380" s="397" t="str">
        <f t="shared" si="89"/>
        <v xml:space="preserve"> </v>
      </c>
      <c r="AL380" s="394"/>
      <c r="AM380" s="396" t="str">
        <f t="shared" si="90"/>
        <v xml:space="preserve"> </v>
      </c>
      <c r="AO380" s="397" t="str">
        <f t="shared" si="91"/>
        <v xml:space="preserve"> </v>
      </c>
      <c r="AR380" s="394"/>
      <c r="AS380" s="396" t="str">
        <f t="shared" si="92"/>
        <v xml:space="preserve"> </v>
      </c>
      <c r="AU380" s="397" t="str">
        <f t="shared" si="93"/>
        <v xml:space="preserve"> </v>
      </c>
      <c r="AX380" s="394"/>
      <c r="AY380" s="396" t="str">
        <f t="shared" si="94"/>
        <v xml:space="preserve"> </v>
      </c>
      <c r="BA380" s="397" t="str">
        <f t="shared" si="95"/>
        <v xml:space="preserve"> </v>
      </c>
      <c r="BE380" s="392"/>
      <c r="BF380" s="392"/>
      <c r="BG380" s="392"/>
    </row>
    <row r="381" spans="1:59" s="63" customFormat="1" ht="46.9" customHeight="1" x14ac:dyDescent="0.2">
      <c r="A381" s="392"/>
      <c r="B381" s="393"/>
      <c r="C381" s="392"/>
      <c r="D381" s="392"/>
      <c r="E381" s="392"/>
      <c r="F381" s="392"/>
      <c r="G381" s="392"/>
      <c r="H381" s="392"/>
      <c r="I381" s="392"/>
      <c r="J381" s="392"/>
      <c r="K381" s="392"/>
      <c r="O381" s="394"/>
      <c r="Q381" s="394"/>
      <c r="S381" s="394"/>
      <c r="U381" s="394"/>
      <c r="V381" s="392"/>
      <c r="W381" s="394"/>
      <c r="X381" s="392"/>
      <c r="Y381" s="395">
        <f t="shared" si="85"/>
        <v>0</v>
      </c>
      <c r="Z381" s="394"/>
      <c r="AA381" s="396" t="str">
        <f t="shared" si="86"/>
        <v xml:space="preserve"> </v>
      </c>
      <c r="AC381" s="397" t="str">
        <f t="shared" si="87"/>
        <v xml:space="preserve"> </v>
      </c>
      <c r="AF381" s="394"/>
      <c r="AG381" s="401" t="str">
        <f t="shared" si="88"/>
        <v xml:space="preserve"> </v>
      </c>
      <c r="AI381" s="397" t="str">
        <f t="shared" si="89"/>
        <v xml:space="preserve"> </v>
      </c>
      <c r="AL381" s="394"/>
      <c r="AM381" s="396" t="str">
        <f t="shared" si="90"/>
        <v xml:space="preserve"> </v>
      </c>
      <c r="AO381" s="397" t="str">
        <f t="shared" si="91"/>
        <v xml:space="preserve"> </v>
      </c>
      <c r="AR381" s="394"/>
      <c r="AS381" s="396" t="str">
        <f t="shared" si="92"/>
        <v xml:space="preserve"> </v>
      </c>
      <c r="AU381" s="397" t="str">
        <f t="shared" si="93"/>
        <v xml:space="preserve"> </v>
      </c>
      <c r="AX381" s="394"/>
      <c r="AY381" s="396" t="str">
        <f t="shared" si="94"/>
        <v xml:space="preserve"> </v>
      </c>
      <c r="BA381" s="397" t="str">
        <f t="shared" si="95"/>
        <v xml:space="preserve"> </v>
      </c>
      <c r="BE381" s="392"/>
      <c r="BF381" s="392"/>
      <c r="BG381" s="392"/>
    </row>
    <row r="382" spans="1:59" s="63" customFormat="1" ht="46.9" customHeight="1" x14ac:dyDescent="0.2">
      <c r="A382" s="392"/>
      <c r="B382" s="393"/>
      <c r="C382" s="392"/>
      <c r="D382" s="392"/>
      <c r="E382" s="392"/>
      <c r="F382" s="392"/>
      <c r="G382" s="392"/>
      <c r="H382" s="392"/>
      <c r="I382" s="392"/>
      <c r="J382" s="392"/>
      <c r="K382" s="392"/>
      <c r="O382" s="394"/>
      <c r="Q382" s="394"/>
      <c r="S382" s="394"/>
      <c r="U382" s="394"/>
      <c r="V382" s="392"/>
      <c r="W382" s="394"/>
      <c r="X382" s="392"/>
      <c r="Y382" s="395">
        <f t="shared" si="85"/>
        <v>0</v>
      </c>
      <c r="Z382" s="394"/>
      <c r="AA382" s="396" t="str">
        <f t="shared" si="86"/>
        <v xml:space="preserve"> </v>
      </c>
      <c r="AC382" s="397" t="str">
        <f t="shared" si="87"/>
        <v xml:space="preserve"> </v>
      </c>
      <c r="AF382" s="394"/>
      <c r="AG382" s="401" t="str">
        <f t="shared" si="88"/>
        <v xml:space="preserve"> </v>
      </c>
      <c r="AI382" s="397" t="str">
        <f t="shared" si="89"/>
        <v xml:space="preserve"> </v>
      </c>
      <c r="AL382" s="394"/>
      <c r="AM382" s="396" t="str">
        <f t="shared" si="90"/>
        <v xml:space="preserve"> </v>
      </c>
      <c r="AO382" s="397" t="str">
        <f t="shared" si="91"/>
        <v xml:space="preserve"> </v>
      </c>
      <c r="AR382" s="394"/>
      <c r="AS382" s="396" t="str">
        <f t="shared" si="92"/>
        <v xml:space="preserve"> </v>
      </c>
      <c r="AU382" s="397" t="str">
        <f t="shared" si="93"/>
        <v xml:space="preserve"> </v>
      </c>
      <c r="AX382" s="394"/>
      <c r="AY382" s="396" t="str">
        <f t="shared" si="94"/>
        <v xml:space="preserve"> </v>
      </c>
      <c r="BA382" s="397" t="str">
        <f t="shared" si="95"/>
        <v xml:space="preserve"> </v>
      </c>
      <c r="BE382" s="392"/>
      <c r="BF382" s="392"/>
      <c r="BG382" s="392"/>
    </row>
    <row r="383" spans="1:59" s="63" customFormat="1" ht="46.9" customHeight="1" x14ac:dyDescent="0.2">
      <c r="A383" s="392"/>
      <c r="B383" s="393"/>
      <c r="C383" s="392"/>
      <c r="D383" s="392"/>
      <c r="E383" s="392"/>
      <c r="F383" s="392"/>
      <c r="G383" s="392"/>
      <c r="H383" s="392"/>
      <c r="I383" s="392"/>
      <c r="J383" s="392"/>
      <c r="K383" s="392"/>
      <c r="O383" s="394"/>
      <c r="Q383" s="394"/>
      <c r="S383" s="394"/>
      <c r="U383" s="394"/>
      <c r="V383" s="392"/>
      <c r="W383" s="394"/>
      <c r="X383" s="392"/>
      <c r="Y383" s="395">
        <f t="shared" si="85"/>
        <v>0</v>
      </c>
      <c r="Z383" s="394"/>
      <c r="AA383" s="396" t="str">
        <f t="shared" si="86"/>
        <v xml:space="preserve"> </v>
      </c>
      <c r="AC383" s="397" t="str">
        <f t="shared" si="87"/>
        <v xml:space="preserve"> </v>
      </c>
      <c r="AF383" s="394"/>
      <c r="AG383" s="401" t="str">
        <f t="shared" si="88"/>
        <v xml:space="preserve"> </v>
      </c>
      <c r="AI383" s="397" t="str">
        <f t="shared" si="89"/>
        <v xml:space="preserve"> </v>
      </c>
      <c r="AL383" s="394"/>
      <c r="AM383" s="396" t="str">
        <f t="shared" si="90"/>
        <v xml:space="preserve"> </v>
      </c>
      <c r="AO383" s="397" t="str">
        <f t="shared" si="91"/>
        <v xml:space="preserve"> </v>
      </c>
      <c r="AR383" s="394"/>
      <c r="AS383" s="396" t="str">
        <f t="shared" si="92"/>
        <v xml:space="preserve"> </v>
      </c>
      <c r="AU383" s="397" t="str">
        <f t="shared" si="93"/>
        <v xml:space="preserve"> </v>
      </c>
      <c r="AX383" s="394"/>
      <c r="AY383" s="396" t="str">
        <f t="shared" si="94"/>
        <v xml:space="preserve"> </v>
      </c>
      <c r="BA383" s="397" t="str">
        <f t="shared" si="95"/>
        <v xml:space="preserve"> </v>
      </c>
      <c r="BE383" s="392"/>
      <c r="BF383" s="392"/>
      <c r="BG383" s="392"/>
    </row>
    <row r="384" spans="1:59" s="63" customFormat="1" ht="46.9" customHeight="1" x14ac:dyDescent="0.2">
      <c r="A384" s="392"/>
      <c r="B384" s="393"/>
      <c r="C384" s="392"/>
      <c r="D384" s="392"/>
      <c r="E384" s="392"/>
      <c r="F384" s="392"/>
      <c r="G384" s="392"/>
      <c r="H384" s="392"/>
      <c r="I384" s="392"/>
      <c r="J384" s="392"/>
      <c r="K384" s="392"/>
      <c r="O384" s="394"/>
      <c r="Q384" s="394"/>
      <c r="S384" s="394"/>
      <c r="U384" s="394"/>
      <c r="V384" s="392"/>
      <c r="W384" s="394"/>
      <c r="X384" s="392"/>
      <c r="Y384" s="395">
        <f t="shared" si="85"/>
        <v>0</v>
      </c>
      <c r="Z384" s="394"/>
      <c r="AA384" s="396" t="str">
        <f t="shared" si="86"/>
        <v xml:space="preserve"> </v>
      </c>
      <c r="AC384" s="397" t="str">
        <f t="shared" si="87"/>
        <v xml:space="preserve"> </v>
      </c>
      <c r="AF384" s="394"/>
      <c r="AG384" s="401" t="str">
        <f t="shared" si="88"/>
        <v xml:space="preserve"> </v>
      </c>
      <c r="AI384" s="397" t="str">
        <f t="shared" si="89"/>
        <v xml:space="preserve"> </v>
      </c>
      <c r="AL384" s="394"/>
      <c r="AM384" s="396" t="str">
        <f t="shared" si="90"/>
        <v xml:space="preserve"> </v>
      </c>
      <c r="AO384" s="397" t="str">
        <f t="shared" si="91"/>
        <v xml:space="preserve"> </v>
      </c>
      <c r="AR384" s="394"/>
      <c r="AS384" s="396" t="str">
        <f t="shared" si="92"/>
        <v xml:space="preserve"> </v>
      </c>
      <c r="AU384" s="397" t="str">
        <f t="shared" si="93"/>
        <v xml:space="preserve"> </v>
      </c>
      <c r="AX384" s="394"/>
      <c r="AY384" s="396" t="str">
        <f t="shared" si="94"/>
        <v xml:space="preserve"> </v>
      </c>
      <c r="BA384" s="397" t="str">
        <f t="shared" si="95"/>
        <v xml:space="preserve"> </v>
      </c>
      <c r="BE384" s="392"/>
      <c r="BF384" s="392"/>
      <c r="BG384" s="392"/>
    </row>
    <row r="385" spans="1:59" s="63" customFormat="1" ht="46.9" customHeight="1" x14ac:dyDescent="0.2">
      <c r="A385" s="392"/>
      <c r="B385" s="393"/>
      <c r="C385" s="392"/>
      <c r="D385" s="392"/>
      <c r="E385" s="392"/>
      <c r="F385" s="392"/>
      <c r="G385" s="392"/>
      <c r="H385" s="392"/>
      <c r="I385" s="392"/>
      <c r="J385" s="392"/>
      <c r="K385" s="392"/>
      <c r="O385" s="394"/>
      <c r="Q385" s="394"/>
      <c r="S385" s="394"/>
      <c r="U385" s="394"/>
      <c r="V385" s="392"/>
      <c r="W385" s="394"/>
      <c r="X385" s="392"/>
      <c r="Y385" s="395">
        <f t="shared" si="85"/>
        <v>0</v>
      </c>
      <c r="Z385" s="394"/>
      <c r="AA385" s="396" t="str">
        <f t="shared" si="86"/>
        <v xml:space="preserve"> </v>
      </c>
      <c r="AC385" s="397" t="str">
        <f t="shared" si="87"/>
        <v xml:space="preserve"> </v>
      </c>
      <c r="AF385" s="394"/>
      <c r="AG385" s="401" t="str">
        <f t="shared" si="88"/>
        <v xml:space="preserve"> </v>
      </c>
      <c r="AI385" s="397" t="str">
        <f t="shared" si="89"/>
        <v xml:space="preserve"> </v>
      </c>
      <c r="AL385" s="394"/>
      <c r="AM385" s="396" t="str">
        <f t="shared" si="90"/>
        <v xml:space="preserve"> </v>
      </c>
      <c r="AO385" s="397" t="str">
        <f t="shared" si="91"/>
        <v xml:space="preserve"> </v>
      </c>
      <c r="AR385" s="394"/>
      <c r="AS385" s="396" t="str">
        <f t="shared" si="92"/>
        <v xml:space="preserve"> </v>
      </c>
      <c r="AU385" s="397" t="str">
        <f t="shared" si="93"/>
        <v xml:space="preserve"> </v>
      </c>
      <c r="AX385" s="394"/>
      <c r="AY385" s="396" t="str">
        <f t="shared" si="94"/>
        <v xml:space="preserve"> </v>
      </c>
      <c r="BA385" s="397" t="str">
        <f t="shared" si="95"/>
        <v xml:space="preserve"> </v>
      </c>
      <c r="BE385" s="392"/>
      <c r="BF385" s="392"/>
      <c r="BG385" s="392"/>
    </row>
    <row r="386" spans="1:59" s="63" customFormat="1" ht="46.9" customHeight="1" x14ac:dyDescent="0.2">
      <c r="A386" s="392"/>
      <c r="B386" s="393"/>
      <c r="C386" s="392"/>
      <c r="D386" s="392"/>
      <c r="E386" s="392"/>
      <c r="F386" s="392"/>
      <c r="G386" s="392"/>
      <c r="H386" s="392"/>
      <c r="I386" s="392"/>
      <c r="J386" s="392"/>
      <c r="K386" s="392"/>
      <c r="O386" s="394"/>
      <c r="Q386" s="394"/>
      <c r="S386" s="394"/>
      <c r="U386" s="394"/>
      <c r="V386" s="392"/>
      <c r="W386" s="394"/>
      <c r="X386" s="392"/>
      <c r="Y386" s="395">
        <f t="shared" si="85"/>
        <v>0</v>
      </c>
      <c r="Z386" s="394"/>
      <c r="AA386" s="396" t="str">
        <f t="shared" si="86"/>
        <v xml:space="preserve"> </v>
      </c>
      <c r="AC386" s="397" t="str">
        <f t="shared" si="87"/>
        <v xml:space="preserve"> </v>
      </c>
      <c r="AF386" s="394"/>
      <c r="AG386" s="401" t="str">
        <f t="shared" si="88"/>
        <v xml:space="preserve"> </v>
      </c>
      <c r="AI386" s="397" t="str">
        <f t="shared" si="89"/>
        <v xml:space="preserve"> </v>
      </c>
      <c r="AL386" s="394"/>
      <c r="AM386" s="396" t="str">
        <f t="shared" si="90"/>
        <v xml:space="preserve"> </v>
      </c>
      <c r="AO386" s="397" t="str">
        <f t="shared" si="91"/>
        <v xml:space="preserve"> </v>
      </c>
      <c r="AR386" s="394"/>
      <c r="AS386" s="396" t="str">
        <f t="shared" si="92"/>
        <v xml:space="preserve"> </v>
      </c>
      <c r="AU386" s="397" t="str">
        <f t="shared" si="93"/>
        <v xml:space="preserve"> </v>
      </c>
      <c r="AX386" s="394"/>
      <c r="AY386" s="396" t="str">
        <f t="shared" si="94"/>
        <v xml:space="preserve"> </v>
      </c>
      <c r="BA386" s="397" t="str">
        <f t="shared" si="95"/>
        <v xml:space="preserve"> </v>
      </c>
      <c r="BE386" s="392"/>
      <c r="BF386" s="392"/>
      <c r="BG386" s="392"/>
    </row>
    <row r="387" spans="1:59" s="63" customFormat="1" ht="46.9" customHeight="1" x14ac:dyDescent="0.2">
      <c r="A387" s="392"/>
      <c r="B387" s="393"/>
      <c r="C387" s="392"/>
      <c r="D387" s="392"/>
      <c r="E387" s="392"/>
      <c r="F387" s="392"/>
      <c r="G387" s="392"/>
      <c r="H387" s="392"/>
      <c r="I387" s="392"/>
      <c r="J387" s="392"/>
      <c r="K387" s="392"/>
      <c r="O387" s="394"/>
      <c r="Q387" s="394"/>
      <c r="S387" s="394"/>
      <c r="U387" s="394"/>
      <c r="V387" s="392"/>
      <c r="W387" s="394"/>
      <c r="X387" s="392"/>
      <c r="Y387" s="395">
        <f t="shared" si="85"/>
        <v>0</v>
      </c>
      <c r="Z387" s="394"/>
      <c r="AA387" s="396" t="str">
        <f t="shared" si="86"/>
        <v xml:space="preserve"> </v>
      </c>
      <c r="AC387" s="397" t="str">
        <f t="shared" si="87"/>
        <v xml:space="preserve"> </v>
      </c>
      <c r="AF387" s="394"/>
      <c r="AG387" s="401" t="str">
        <f t="shared" si="88"/>
        <v xml:space="preserve"> </v>
      </c>
      <c r="AI387" s="397" t="str">
        <f t="shared" si="89"/>
        <v xml:space="preserve"> </v>
      </c>
      <c r="AL387" s="394"/>
      <c r="AM387" s="396" t="str">
        <f t="shared" si="90"/>
        <v xml:space="preserve"> </v>
      </c>
      <c r="AO387" s="397" t="str">
        <f t="shared" si="91"/>
        <v xml:space="preserve"> </v>
      </c>
      <c r="AR387" s="394"/>
      <c r="AS387" s="396" t="str">
        <f t="shared" si="92"/>
        <v xml:space="preserve"> </v>
      </c>
      <c r="AU387" s="397" t="str">
        <f t="shared" si="93"/>
        <v xml:space="preserve"> </v>
      </c>
      <c r="AX387" s="394"/>
      <c r="AY387" s="396" t="str">
        <f t="shared" si="94"/>
        <v xml:space="preserve"> </v>
      </c>
      <c r="BA387" s="397" t="str">
        <f t="shared" si="95"/>
        <v xml:space="preserve"> </v>
      </c>
      <c r="BE387" s="392"/>
      <c r="BF387" s="392"/>
      <c r="BG387" s="392"/>
    </row>
    <row r="388" spans="1:59" s="63" customFormat="1" ht="46.9" customHeight="1" x14ac:dyDescent="0.2">
      <c r="A388" s="392"/>
      <c r="B388" s="393"/>
      <c r="C388" s="392"/>
      <c r="D388" s="392"/>
      <c r="E388" s="392"/>
      <c r="F388" s="392"/>
      <c r="G388" s="392"/>
      <c r="H388" s="392"/>
      <c r="I388" s="392"/>
      <c r="J388" s="392"/>
      <c r="K388" s="392"/>
      <c r="O388" s="394"/>
      <c r="Q388" s="394"/>
      <c r="S388" s="394"/>
      <c r="U388" s="394"/>
      <c r="V388" s="392"/>
      <c r="W388" s="394"/>
      <c r="X388" s="392"/>
      <c r="Y388" s="395">
        <f t="shared" si="85"/>
        <v>0</v>
      </c>
      <c r="Z388" s="394"/>
      <c r="AA388" s="396" t="str">
        <f t="shared" si="86"/>
        <v xml:space="preserve"> </v>
      </c>
      <c r="AC388" s="397" t="str">
        <f t="shared" si="87"/>
        <v xml:space="preserve"> </v>
      </c>
      <c r="AF388" s="394"/>
      <c r="AG388" s="401" t="str">
        <f t="shared" si="88"/>
        <v xml:space="preserve"> </v>
      </c>
      <c r="AI388" s="397" t="str">
        <f t="shared" si="89"/>
        <v xml:space="preserve"> </v>
      </c>
      <c r="AL388" s="394"/>
      <c r="AM388" s="396" t="str">
        <f t="shared" si="90"/>
        <v xml:space="preserve"> </v>
      </c>
      <c r="AO388" s="397" t="str">
        <f t="shared" si="91"/>
        <v xml:space="preserve"> </v>
      </c>
      <c r="AR388" s="394"/>
      <c r="AS388" s="396" t="str">
        <f t="shared" si="92"/>
        <v xml:space="preserve"> </v>
      </c>
      <c r="AU388" s="397" t="str">
        <f t="shared" si="93"/>
        <v xml:space="preserve"> </v>
      </c>
      <c r="AX388" s="394"/>
      <c r="AY388" s="396" t="str">
        <f t="shared" si="94"/>
        <v xml:space="preserve"> </v>
      </c>
      <c r="BA388" s="397" t="str">
        <f t="shared" si="95"/>
        <v xml:space="preserve"> </v>
      </c>
      <c r="BE388" s="392"/>
      <c r="BF388" s="392"/>
      <c r="BG388" s="392"/>
    </row>
    <row r="389" spans="1:59" s="63" customFormat="1" ht="46.9" customHeight="1" x14ac:dyDescent="0.2">
      <c r="A389" s="392"/>
      <c r="B389" s="393"/>
      <c r="C389" s="392"/>
      <c r="D389" s="392"/>
      <c r="E389" s="392"/>
      <c r="F389" s="392"/>
      <c r="G389" s="392"/>
      <c r="H389" s="392"/>
      <c r="I389" s="392"/>
      <c r="J389" s="392"/>
      <c r="K389" s="392"/>
      <c r="O389" s="394"/>
      <c r="Q389" s="394"/>
      <c r="S389" s="394"/>
      <c r="U389" s="394"/>
      <c r="V389" s="392"/>
      <c r="W389" s="394"/>
      <c r="X389" s="392"/>
      <c r="Y389" s="395">
        <f t="shared" si="85"/>
        <v>0</v>
      </c>
      <c r="Z389" s="394"/>
      <c r="AA389" s="396" t="str">
        <f t="shared" si="86"/>
        <v xml:space="preserve"> </v>
      </c>
      <c r="AC389" s="397" t="str">
        <f t="shared" si="87"/>
        <v xml:space="preserve"> </v>
      </c>
      <c r="AF389" s="394"/>
      <c r="AG389" s="401" t="str">
        <f t="shared" si="88"/>
        <v xml:space="preserve"> </v>
      </c>
      <c r="AI389" s="397" t="str">
        <f t="shared" si="89"/>
        <v xml:space="preserve"> </v>
      </c>
      <c r="AL389" s="394"/>
      <c r="AM389" s="396" t="str">
        <f t="shared" si="90"/>
        <v xml:space="preserve"> </v>
      </c>
      <c r="AO389" s="397" t="str">
        <f t="shared" si="91"/>
        <v xml:space="preserve"> </v>
      </c>
      <c r="AR389" s="394"/>
      <c r="AS389" s="396" t="str">
        <f t="shared" si="92"/>
        <v xml:space="preserve"> </v>
      </c>
      <c r="AU389" s="397" t="str">
        <f t="shared" si="93"/>
        <v xml:space="preserve"> </v>
      </c>
      <c r="AX389" s="394"/>
      <c r="AY389" s="396" t="str">
        <f t="shared" si="94"/>
        <v xml:space="preserve"> </v>
      </c>
      <c r="BA389" s="397" t="str">
        <f t="shared" si="95"/>
        <v xml:space="preserve"> </v>
      </c>
      <c r="BE389" s="392"/>
      <c r="BF389" s="392"/>
      <c r="BG389" s="392"/>
    </row>
    <row r="390" spans="1:59" s="63" customFormat="1" ht="46.9" customHeight="1" x14ac:dyDescent="0.2">
      <c r="A390" s="392"/>
      <c r="B390" s="393"/>
      <c r="C390" s="392"/>
      <c r="D390" s="392"/>
      <c r="E390" s="392"/>
      <c r="F390" s="392"/>
      <c r="G390" s="392"/>
      <c r="H390" s="392"/>
      <c r="I390" s="392"/>
      <c r="J390" s="392"/>
      <c r="K390" s="392"/>
      <c r="O390" s="394"/>
      <c r="Q390" s="394"/>
      <c r="S390" s="394"/>
      <c r="U390" s="394"/>
      <c r="V390" s="392"/>
      <c r="W390" s="394"/>
      <c r="X390" s="392"/>
      <c r="Y390" s="395">
        <f t="shared" si="85"/>
        <v>0</v>
      </c>
      <c r="Z390" s="394"/>
      <c r="AA390" s="396" t="str">
        <f t="shared" si="86"/>
        <v xml:space="preserve"> </v>
      </c>
      <c r="AC390" s="397" t="str">
        <f t="shared" si="87"/>
        <v xml:space="preserve"> </v>
      </c>
      <c r="AF390" s="394"/>
      <c r="AG390" s="401" t="str">
        <f t="shared" si="88"/>
        <v xml:space="preserve"> </v>
      </c>
      <c r="AI390" s="397" t="str">
        <f t="shared" si="89"/>
        <v xml:space="preserve"> </v>
      </c>
      <c r="AL390" s="394"/>
      <c r="AM390" s="396" t="str">
        <f t="shared" si="90"/>
        <v xml:space="preserve"> </v>
      </c>
      <c r="AO390" s="397" t="str">
        <f t="shared" si="91"/>
        <v xml:space="preserve"> </v>
      </c>
      <c r="AR390" s="394"/>
      <c r="AS390" s="396" t="str">
        <f t="shared" si="92"/>
        <v xml:space="preserve"> </v>
      </c>
      <c r="AU390" s="397" t="str">
        <f t="shared" si="93"/>
        <v xml:space="preserve"> </v>
      </c>
      <c r="AX390" s="394"/>
      <c r="AY390" s="396" t="str">
        <f t="shared" si="94"/>
        <v xml:space="preserve"> </v>
      </c>
      <c r="BA390" s="397" t="str">
        <f t="shared" si="95"/>
        <v xml:space="preserve"> </v>
      </c>
      <c r="BE390" s="392"/>
      <c r="BF390" s="392"/>
      <c r="BG390" s="392"/>
    </row>
    <row r="391" spans="1:59" s="63" customFormat="1" ht="46.9" customHeight="1" x14ac:dyDescent="0.2">
      <c r="A391" s="392"/>
      <c r="B391" s="393"/>
      <c r="C391" s="392"/>
      <c r="D391" s="392"/>
      <c r="E391" s="392"/>
      <c r="F391" s="392"/>
      <c r="G391" s="392"/>
      <c r="H391" s="392"/>
      <c r="I391" s="392"/>
      <c r="J391" s="392"/>
      <c r="K391" s="392"/>
      <c r="O391" s="394"/>
      <c r="Q391" s="394"/>
      <c r="S391" s="394"/>
      <c r="U391" s="394"/>
      <c r="V391" s="392"/>
      <c r="W391" s="394"/>
      <c r="X391" s="392"/>
      <c r="Y391" s="395">
        <f t="shared" si="85"/>
        <v>0</v>
      </c>
      <c r="Z391" s="394"/>
      <c r="AA391" s="396" t="str">
        <f t="shared" si="86"/>
        <v xml:space="preserve"> </v>
      </c>
      <c r="AC391" s="397" t="str">
        <f t="shared" si="87"/>
        <v xml:space="preserve"> </v>
      </c>
      <c r="AF391" s="394"/>
      <c r="AG391" s="401" t="str">
        <f t="shared" si="88"/>
        <v xml:space="preserve"> </v>
      </c>
      <c r="AI391" s="397" t="str">
        <f t="shared" si="89"/>
        <v xml:space="preserve"> </v>
      </c>
      <c r="AL391" s="394"/>
      <c r="AM391" s="396" t="str">
        <f t="shared" si="90"/>
        <v xml:space="preserve"> </v>
      </c>
      <c r="AO391" s="397" t="str">
        <f t="shared" si="91"/>
        <v xml:space="preserve"> </v>
      </c>
      <c r="AR391" s="394"/>
      <c r="AS391" s="396" t="str">
        <f t="shared" si="92"/>
        <v xml:space="preserve"> </v>
      </c>
      <c r="AU391" s="397" t="str">
        <f t="shared" si="93"/>
        <v xml:space="preserve"> </v>
      </c>
      <c r="AX391" s="394"/>
      <c r="AY391" s="396" t="str">
        <f t="shared" si="94"/>
        <v xml:space="preserve"> </v>
      </c>
      <c r="BA391" s="397" t="str">
        <f t="shared" si="95"/>
        <v xml:space="preserve"> </v>
      </c>
      <c r="BE391" s="392"/>
      <c r="BF391" s="392"/>
      <c r="BG391" s="392"/>
    </row>
    <row r="392" spans="1:59" s="63" customFormat="1" ht="46.9" customHeight="1" x14ac:dyDescent="0.2">
      <c r="A392" s="392"/>
      <c r="B392" s="393"/>
      <c r="C392" s="392"/>
      <c r="D392" s="392"/>
      <c r="E392" s="392"/>
      <c r="F392" s="392"/>
      <c r="G392" s="392"/>
      <c r="H392" s="392"/>
      <c r="I392" s="392"/>
      <c r="J392" s="392"/>
      <c r="K392" s="392"/>
      <c r="O392" s="394"/>
      <c r="Q392" s="394"/>
      <c r="S392" s="394"/>
      <c r="U392" s="394"/>
      <c r="V392" s="392"/>
      <c r="W392" s="394"/>
      <c r="X392" s="392"/>
      <c r="Y392" s="395">
        <f t="shared" si="85"/>
        <v>0</v>
      </c>
      <c r="Z392" s="394"/>
      <c r="AA392" s="396" t="str">
        <f t="shared" si="86"/>
        <v xml:space="preserve"> </v>
      </c>
      <c r="AC392" s="397" t="str">
        <f t="shared" si="87"/>
        <v xml:space="preserve"> </v>
      </c>
      <c r="AF392" s="394"/>
      <c r="AG392" s="401" t="str">
        <f t="shared" si="88"/>
        <v xml:space="preserve"> </v>
      </c>
      <c r="AI392" s="397" t="str">
        <f t="shared" si="89"/>
        <v xml:space="preserve"> </v>
      </c>
      <c r="AL392" s="394"/>
      <c r="AM392" s="396" t="str">
        <f t="shared" si="90"/>
        <v xml:space="preserve"> </v>
      </c>
      <c r="AO392" s="397" t="str">
        <f t="shared" si="91"/>
        <v xml:space="preserve"> </v>
      </c>
      <c r="AR392" s="394"/>
      <c r="AS392" s="396" t="str">
        <f t="shared" si="92"/>
        <v xml:space="preserve"> </v>
      </c>
      <c r="AU392" s="397" t="str">
        <f t="shared" si="93"/>
        <v xml:space="preserve"> </v>
      </c>
      <c r="AX392" s="394"/>
      <c r="AY392" s="396" t="str">
        <f t="shared" si="94"/>
        <v xml:space="preserve"> </v>
      </c>
      <c r="BA392" s="397" t="str">
        <f t="shared" si="95"/>
        <v xml:space="preserve"> </v>
      </c>
      <c r="BE392" s="392"/>
      <c r="BF392" s="392"/>
      <c r="BG392" s="392"/>
    </row>
    <row r="393" spans="1:59" s="63" customFormat="1" ht="46.9" customHeight="1" x14ac:dyDescent="0.2">
      <c r="A393" s="392"/>
      <c r="B393" s="393"/>
      <c r="C393" s="392"/>
      <c r="D393" s="392"/>
      <c r="E393" s="392"/>
      <c r="F393" s="392"/>
      <c r="G393" s="392"/>
      <c r="H393" s="392"/>
      <c r="I393" s="392"/>
      <c r="J393" s="392"/>
      <c r="K393" s="392"/>
      <c r="O393" s="394"/>
      <c r="Q393" s="394"/>
      <c r="S393" s="394"/>
      <c r="U393" s="394"/>
      <c r="V393" s="392"/>
      <c r="W393" s="394"/>
      <c r="X393" s="392"/>
      <c r="Y393" s="395">
        <f t="shared" ref="Y393:Y456" si="96">O393+Q393+S393+U393+W393</f>
        <v>0</v>
      </c>
      <c r="Z393" s="394"/>
      <c r="AA393" s="396" t="str">
        <f t="shared" ref="AA393:AA456" si="97">IF(O393=0," ",Z393/O393)</f>
        <v xml:space="preserve"> </v>
      </c>
      <c r="AC393" s="397" t="str">
        <f t="shared" ref="AC393:AC456" si="98">IF(N393=0," ",AB393/N393)</f>
        <v xml:space="preserve"> </v>
      </c>
      <c r="AF393" s="394"/>
      <c r="AG393" s="401" t="str">
        <f t="shared" ref="AG393:AG456" si="99">IF(Q393=0," ",AF393/Q393)</f>
        <v xml:space="preserve"> </v>
      </c>
      <c r="AI393" s="397" t="str">
        <f t="shared" ref="AI393:AI456" si="100">IF(P393=0," ",AH393/P393)</f>
        <v xml:space="preserve"> </v>
      </c>
      <c r="AL393" s="394"/>
      <c r="AM393" s="396" t="str">
        <f t="shared" ref="AM393:AM456" si="101">IF(Q393=0," ",AL393/Q393)</f>
        <v xml:space="preserve"> </v>
      </c>
      <c r="AO393" s="397" t="str">
        <f t="shared" ref="AO393:AO456" si="102">IF(P393=0," ",AN393/P393)</f>
        <v xml:space="preserve"> </v>
      </c>
      <c r="AR393" s="394"/>
      <c r="AS393" s="396" t="str">
        <f t="shared" si="92"/>
        <v xml:space="preserve"> </v>
      </c>
      <c r="AU393" s="397" t="str">
        <f t="shared" si="93"/>
        <v xml:space="preserve"> </v>
      </c>
      <c r="AX393" s="394"/>
      <c r="AY393" s="396" t="str">
        <f t="shared" si="94"/>
        <v xml:space="preserve"> </v>
      </c>
      <c r="BA393" s="397" t="str">
        <f t="shared" si="95"/>
        <v xml:space="preserve"> </v>
      </c>
      <c r="BE393" s="392"/>
      <c r="BF393" s="392"/>
      <c r="BG393" s="392"/>
    </row>
    <row r="394" spans="1:59" s="63" customFormat="1" ht="46.9" customHeight="1" x14ac:dyDescent="0.2">
      <c r="A394" s="392"/>
      <c r="B394" s="393"/>
      <c r="C394" s="392"/>
      <c r="D394" s="392"/>
      <c r="E394" s="392"/>
      <c r="F394" s="392"/>
      <c r="G394" s="392"/>
      <c r="H394" s="392"/>
      <c r="I394" s="392"/>
      <c r="J394" s="392"/>
      <c r="K394" s="392"/>
      <c r="O394" s="394"/>
      <c r="Q394" s="394"/>
      <c r="S394" s="394"/>
      <c r="U394" s="394"/>
      <c r="V394" s="392"/>
      <c r="W394" s="394"/>
      <c r="X394" s="392"/>
      <c r="Y394" s="395">
        <f t="shared" si="96"/>
        <v>0</v>
      </c>
      <c r="Z394" s="394"/>
      <c r="AA394" s="396" t="str">
        <f t="shared" si="97"/>
        <v xml:space="preserve"> </v>
      </c>
      <c r="AC394" s="397" t="str">
        <f t="shared" si="98"/>
        <v xml:space="preserve"> </v>
      </c>
      <c r="AF394" s="394"/>
      <c r="AG394" s="401" t="str">
        <f t="shared" si="99"/>
        <v xml:space="preserve"> </v>
      </c>
      <c r="AI394" s="397" t="str">
        <f t="shared" si="100"/>
        <v xml:space="preserve"> </v>
      </c>
      <c r="AL394" s="394"/>
      <c r="AM394" s="396" t="str">
        <f t="shared" si="101"/>
        <v xml:space="preserve"> </v>
      </c>
      <c r="AO394" s="397" t="str">
        <f t="shared" si="102"/>
        <v xml:space="preserve"> </v>
      </c>
      <c r="AR394" s="394"/>
      <c r="AS394" s="396" t="str">
        <f t="shared" si="92"/>
        <v xml:space="preserve"> </v>
      </c>
      <c r="AU394" s="397" t="str">
        <f t="shared" si="93"/>
        <v xml:space="preserve"> </v>
      </c>
      <c r="AX394" s="394"/>
      <c r="AY394" s="396" t="str">
        <f t="shared" si="94"/>
        <v xml:space="preserve"> </v>
      </c>
      <c r="BA394" s="397" t="str">
        <f t="shared" si="95"/>
        <v xml:space="preserve"> </v>
      </c>
      <c r="BE394" s="392"/>
      <c r="BF394" s="392"/>
      <c r="BG394" s="392"/>
    </row>
    <row r="395" spans="1:59" s="63" customFormat="1" ht="46.9" customHeight="1" x14ac:dyDescent="0.2">
      <c r="A395" s="392"/>
      <c r="B395" s="393"/>
      <c r="C395" s="392"/>
      <c r="D395" s="392"/>
      <c r="E395" s="392"/>
      <c r="F395" s="392"/>
      <c r="G395" s="392"/>
      <c r="H395" s="392"/>
      <c r="I395" s="392"/>
      <c r="J395" s="392"/>
      <c r="K395" s="392"/>
      <c r="O395" s="394"/>
      <c r="Q395" s="394"/>
      <c r="S395" s="394"/>
      <c r="U395" s="394"/>
      <c r="V395" s="392"/>
      <c r="W395" s="394"/>
      <c r="X395" s="392"/>
      <c r="Y395" s="395">
        <f t="shared" si="96"/>
        <v>0</v>
      </c>
      <c r="Z395" s="394"/>
      <c r="AA395" s="396" t="str">
        <f t="shared" si="97"/>
        <v xml:space="preserve"> </v>
      </c>
      <c r="AC395" s="397" t="str">
        <f t="shared" si="98"/>
        <v xml:space="preserve"> </v>
      </c>
      <c r="AF395" s="394"/>
      <c r="AG395" s="401" t="str">
        <f t="shared" si="99"/>
        <v xml:space="preserve"> </v>
      </c>
      <c r="AI395" s="397" t="str">
        <f t="shared" si="100"/>
        <v xml:space="preserve"> </v>
      </c>
      <c r="AL395" s="394"/>
      <c r="AM395" s="396" t="str">
        <f t="shared" si="101"/>
        <v xml:space="preserve"> </v>
      </c>
      <c r="AO395" s="397" t="str">
        <f t="shared" si="102"/>
        <v xml:space="preserve"> </v>
      </c>
      <c r="AR395" s="394"/>
      <c r="AS395" s="396" t="str">
        <f t="shared" si="92"/>
        <v xml:space="preserve"> </v>
      </c>
      <c r="AU395" s="397" t="str">
        <f t="shared" si="93"/>
        <v xml:space="preserve"> </v>
      </c>
      <c r="AX395" s="394"/>
      <c r="AY395" s="396" t="str">
        <f t="shared" si="94"/>
        <v xml:space="preserve"> </v>
      </c>
      <c r="BA395" s="397" t="str">
        <f t="shared" si="95"/>
        <v xml:space="preserve"> </v>
      </c>
      <c r="BE395" s="392"/>
      <c r="BF395" s="392"/>
      <c r="BG395" s="392"/>
    </row>
    <row r="396" spans="1:59" s="63" customFormat="1" ht="46.9" customHeight="1" x14ac:dyDescent="0.2">
      <c r="A396" s="392"/>
      <c r="B396" s="393"/>
      <c r="C396" s="392"/>
      <c r="D396" s="392"/>
      <c r="E396" s="392"/>
      <c r="F396" s="392"/>
      <c r="G396" s="392"/>
      <c r="H396" s="392"/>
      <c r="I396" s="392"/>
      <c r="J396" s="392"/>
      <c r="K396" s="392"/>
      <c r="O396" s="394"/>
      <c r="Q396" s="394"/>
      <c r="S396" s="394"/>
      <c r="U396" s="394"/>
      <c r="V396" s="392"/>
      <c r="W396" s="394"/>
      <c r="X396" s="392"/>
      <c r="Y396" s="395">
        <f t="shared" si="96"/>
        <v>0</v>
      </c>
      <c r="Z396" s="394"/>
      <c r="AA396" s="396" t="str">
        <f t="shared" si="97"/>
        <v xml:space="preserve"> </v>
      </c>
      <c r="AC396" s="397" t="str">
        <f t="shared" si="98"/>
        <v xml:space="preserve"> </v>
      </c>
      <c r="AF396" s="394"/>
      <c r="AG396" s="401" t="str">
        <f t="shared" si="99"/>
        <v xml:space="preserve"> </v>
      </c>
      <c r="AI396" s="397" t="str">
        <f t="shared" si="100"/>
        <v xml:space="preserve"> </v>
      </c>
      <c r="AL396" s="394"/>
      <c r="AM396" s="396" t="str">
        <f t="shared" si="101"/>
        <v xml:space="preserve"> </v>
      </c>
      <c r="AO396" s="397" t="str">
        <f t="shared" si="102"/>
        <v xml:space="preserve"> </v>
      </c>
      <c r="AR396" s="394"/>
      <c r="AS396" s="396" t="str">
        <f t="shared" si="92"/>
        <v xml:space="preserve"> </v>
      </c>
      <c r="AU396" s="397" t="str">
        <f t="shared" si="93"/>
        <v xml:space="preserve"> </v>
      </c>
      <c r="AX396" s="394"/>
      <c r="AY396" s="396" t="str">
        <f t="shared" si="94"/>
        <v xml:space="preserve"> </v>
      </c>
      <c r="BA396" s="397" t="str">
        <f t="shared" si="95"/>
        <v xml:space="preserve"> </v>
      </c>
      <c r="BE396" s="392"/>
      <c r="BF396" s="392"/>
      <c r="BG396" s="392"/>
    </row>
    <row r="397" spans="1:59" s="63" customFormat="1" ht="46.9" customHeight="1" x14ac:dyDescent="0.2">
      <c r="A397" s="392"/>
      <c r="B397" s="393"/>
      <c r="C397" s="392"/>
      <c r="D397" s="392"/>
      <c r="E397" s="392"/>
      <c r="F397" s="392"/>
      <c r="G397" s="392"/>
      <c r="H397" s="392"/>
      <c r="I397" s="392"/>
      <c r="J397" s="392"/>
      <c r="K397" s="392"/>
      <c r="O397" s="394"/>
      <c r="Q397" s="394"/>
      <c r="S397" s="394"/>
      <c r="U397" s="394"/>
      <c r="V397" s="392"/>
      <c r="W397" s="394"/>
      <c r="X397" s="392"/>
      <c r="Y397" s="395">
        <f t="shared" si="96"/>
        <v>0</v>
      </c>
      <c r="Z397" s="394"/>
      <c r="AA397" s="396" t="str">
        <f t="shared" si="97"/>
        <v xml:space="preserve"> </v>
      </c>
      <c r="AC397" s="397" t="str">
        <f t="shared" si="98"/>
        <v xml:space="preserve"> </v>
      </c>
      <c r="AF397" s="394"/>
      <c r="AG397" s="401" t="str">
        <f t="shared" si="99"/>
        <v xml:space="preserve"> </v>
      </c>
      <c r="AI397" s="397" t="str">
        <f t="shared" si="100"/>
        <v xml:space="preserve"> </v>
      </c>
      <c r="AL397" s="394"/>
      <c r="AM397" s="396" t="str">
        <f t="shared" si="101"/>
        <v xml:space="preserve"> </v>
      </c>
      <c r="AO397" s="397" t="str">
        <f t="shared" si="102"/>
        <v xml:space="preserve"> </v>
      </c>
      <c r="AR397" s="394"/>
      <c r="AS397" s="396" t="str">
        <f t="shared" si="92"/>
        <v xml:space="preserve"> </v>
      </c>
      <c r="AU397" s="397" t="str">
        <f t="shared" si="93"/>
        <v xml:space="preserve"> </v>
      </c>
      <c r="AX397" s="394"/>
      <c r="AY397" s="396" t="str">
        <f t="shared" si="94"/>
        <v xml:space="preserve"> </v>
      </c>
      <c r="BA397" s="397" t="str">
        <f t="shared" si="95"/>
        <v xml:space="preserve"> </v>
      </c>
      <c r="BE397" s="392"/>
      <c r="BF397" s="392"/>
      <c r="BG397" s="392"/>
    </row>
    <row r="398" spans="1:59" s="63" customFormat="1" ht="46.9" customHeight="1" x14ac:dyDescent="0.2">
      <c r="A398" s="392"/>
      <c r="B398" s="393"/>
      <c r="C398" s="392"/>
      <c r="D398" s="392"/>
      <c r="E398" s="392"/>
      <c r="F398" s="392"/>
      <c r="G398" s="392"/>
      <c r="H398" s="392"/>
      <c r="I398" s="392"/>
      <c r="J398" s="392"/>
      <c r="K398" s="392"/>
      <c r="O398" s="394"/>
      <c r="Q398" s="394"/>
      <c r="S398" s="394"/>
      <c r="U398" s="394"/>
      <c r="V398" s="392"/>
      <c r="W398" s="394"/>
      <c r="X398" s="392"/>
      <c r="Y398" s="395">
        <f t="shared" si="96"/>
        <v>0</v>
      </c>
      <c r="Z398" s="394"/>
      <c r="AA398" s="396" t="str">
        <f t="shared" si="97"/>
        <v xml:space="preserve"> </v>
      </c>
      <c r="AC398" s="397" t="str">
        <f t="shared" si="98"/>
        <v xml:space="preserve"> </v>
      </c>
      <c r="AF398" s="394"/>
      <c r="AG398" s="401" t="str">
        <f t="shared" si="99"/>
        <v xml:space="preserve"> </v>
      </c>
      <c r="AI398" s="397" t="str">
        <f t="shared" si="100"/>
        <v xml:space="preserve"> </v>
      </c>
      <c r="AL398" s="394"/>
      <c r="AM398" s="396" t="str">
        <f t="shared" si="101"/>
        <v xml:space="preserve"> </v>
      </c>
      <c r="AO398" s="397" t="str">
        <f t="shared" si="102"/>
        <v xml:space="preserve"> </v>
      </c>
      <c r="AR398" s="394"/>
      <c r="AS398" s="396" t="str">
        <f t="shared" si="92"/>
        <v xml:space="preserve"> </v>
      </c>
      <c r="AU398" s="397" t="str">
        <f t="shared" si="93"/>
        <v xml:space="preserve"> </v>
      </c>
      <c r="AX398" s="394"/>
      <c r="AY398" s="396" t="str">
        <f t="shared" si="94"/>
        <v xml:space="preserve"> </v>
      </c>
      <c r="BA398" s="397" t="str">
        <f t="shared" si="95"/>
        <v xml:space="preserve"> </v>
      </c>
      <c r="BE398" s="392"/>
      <c r="BF398" s="392"/>
      <c r="BG398" s="392"/>
    </row>
    <row r="399" spans="1:59" s="63" customFormat="1" ht="46.9" customHeight="1" x14ac:dyDescent="0.2">
      <c r="A399" s="392"/>
      <c r="B399" s="393"/>
      <c r="C399" s="392"/>
      <c r="D399" s="392"/>
      <c r="E399" s="392"/>
      <c r="F399" s="392"/>
      <c r="G399" s="392"/>
      <c r="H399" s="392"/>
      <c r="I399" s="392"/>
      <c r="J399" s="392"/>
      <c r="K399" s="392"/>
      <c r="O399" s="394"/>
      <c r="Q399" s="394"/>
      <c r="S399" s="394"/>
      <c r="U399" s="394"/>
      <c r="V399" s="392"/>
      <c r="W399" s="394"/>
      <c r="X399" s="392"/>
      <c r="Y399" s="395">
        <f t="shared" si="96"/>
        <v>0</v>
      </c>
      <c r="Z399" s="394"/>
      <c r="AA399" s="396" t="str">
        <f t="shared" si="97"/>
        <v xml:space="preserve"> </v>
      </c>
      <c r="AC399" s="397" t="str">
        <f t="shared" si="98"/>
        <v xml:space="preserve"> </v>
      </c>
      <c r="AF399" s="394"/>
      <c r="AG399" s="401" t="str">
        <f t="shared" si="99"/>
        <v xml:space="preserve"> </v>
      </c>
      <c r="AI399" s="397" t="str">
        <f t="shared" si="100"/>
        <v xml:space="preserve"> </v>
      </c>
      <c r="AL399" s="394"/>
      <c r="AM399" s="396" t="str">
        <f t="shared" si="101"/>
        <v xml:space="preserve"> </v>
      </c>
      <c r="AO399" s="397" t="str">
        <f t="shared" si="102"/>
        <v xml:space="preserve"> </v>
      </c>
      <c r="AR399" s="394"/>
      <c r="AS399" s="396" t="str">
        <f t="shared" si="92"/>
        <v xml:space="preserve"> </v>
      </c>
      <c r="AU399" s="397" t="str">
        <f t="shared" si="93"/>
        <v xml:space="preserve"> </v>
      </c>
      <c r="AX399" s="394"/>
      <c r="AY399" s="396" t="str">
        <f t="shared" si="94"/>
        <v xml:space="preserve"> </v>
      </c>
      <c r="BA399" s="397" t="str">
        <f t="shared" si="95"/>
        <v xml:space="preserve"> </v>
      </c>
      <c r="BE399" s="392"/>
      <c r="BF399" s="392"/>
      <c r="BG399" s="392"/>
    </row>
    <row r="400" spans="1:59" s="63" customFormat="1" ht="46.9" customHeight="1" x14ac:dyDescent="0.2">
      <c r="A400" s="392"/>
      <c r="B400" s="393"/>
      <c r="C400" s="392"/>
      <c r="D400" s="392"/>
      <c r="E400" s="392"/>
      <c r="F400" s="392"/>
      <c r="G400" s="392"/>
      <c r="H400" s="392"/>
      <c r="I400" s="392"/>
      <c r="J400" s="392"/>
      <c r="K400" s="392"/>
      <c r="O400" s="394"/>
      <c r="Q400" s="394"/>
      <c r="S400" s="394"/>
      <c r="U400" s="394"/>
      <c r="V400" s="392"/>
      <c r="W400" s="394"/>
      <c r="X400" s="392"/>
      <c r="Y400" s="395">
        <f t="shared" si="96"/>
        <v>0</v>
      </c>
      <c r="Z400" s="394"/>
      <c r="AA400" s="396" t="str">
        <f t="shared" si="97"/>
        <v xml:space="preserve"> </v>
      </c>
      <c r="AC400" s="397" t="str">
        <f t="shared" si="98"/>
        <v xml:space="preserve"> </v>
      </c>
      <c r="AF400" s="394"/>
      <c r="AG400" s="401" t="str">
        <f t="shared" si="99"/>
        <v xml:space="preserve"> </v>
      </c>
      <c r="AI400" s="397" t="str">
        <f t="shared" si="100"/>
        <v xml:space="preserve"> </v>
      </c>
      <c r="AL400" s="394"/>
      <c r="AM400" s="396" t="str">
        <f t="shared" si="101"/>
        <v xml:space="preserve"> </v>
      </c>
      <c r="AO400" s="397" t="str">
        <f t="shared" si="102"/>
        <v xml:space="preserve"> </v>
      </c>
      <c r="AR400" s="394"/>
      <c r="AS400" s="396" t="str">
        <f t="shared" si="92"/>
        <v xml:space="preserve"> </v>
      </c>
      <c r="AU400" s="397" t="str">
        <f t="shared" si="93"/>
        <v xml:space="preserve"> </v>
      </c>
      <c r="AX400" s="394"/>
      <c r="AY400" s="396" t="str">
        <f t="shared" si="94"/>
        <v xml:space="preserve"> </v>
      </c>
      <c r="BA400" s="397" t="str">
        <f t="shared" si="95"/>
        <v xml:space="preserve"> </v>
      </c>
      <c r="BE400" s="392"/>
      <c r="BF400" s="392"/>
      <c r="BG400" s="392"/>
    </row>
    <row r="401" spans="1:59" s="63" customFormat="1" ht="46.9" customHeight="1" x14ac:dyDescent="0.2">
      <c r="A401" s="392"/>
      <c r="B401" s="393"/>
      <c r="C401" s="392"/>
      <c r="D401" s="392"/>
      <c r="E401" s="392"/>
      <c r="F401" s="392"/>
      <c r="G401" s="392"/>
      <c r="H401" s="392"/>
      <c r="I401" s="392"/>
      <c r="J401" s="392"/>
      <c r="K401" s="392"/>
      <c r="O401" s="394"/>
      <c r="Q401" s="394"/>
      <c r="S401" s="394"/>
      <c r="U401" s="394"/>
      <c r="V401" s="392"/>
      <c r="W401" s="394"/>
      <c r="X401" s="392"/>
      <c r="Y401" s="395">
        <f t="shared" si="96"/>
        <v>0</v>
      </c>
      <c r="Z401" s="394"/>
      <c r="AA401" s="396" t="str">
        <f t="shared" si="97"/>
        <v xml:space="preserve"> </v>
      </c>
      <c r="AC401" s="397" t="str">
        <f t="shared" si="98"/>
        <v xml:space="preserve"> </v>
      </c>
      <c r="AF401" s="394"/>
      <c r="AG401" s="401" t="str">
        <f t="shared" si="99"/>
        <v xml:space="preserve"> </v>
      </c>
      <c r="AI401" s="397" t="str">
        <f t="shared" si="100"/>
        <v xml:space="preserve"> </v>
      </c>
      <c r="AL401" s="394"/>
      <c r="AM401" s="396" t="str">
        <f t="shared" si="101"/>
        <v xml:space="preserve"> </v>
      </c>
      <c r="AO401" s="397" t="str">
        <f t="shared" si="102"/>
        <v xml:space="preserve"> </v>
      </c>
      <c r="AR401" s="394"/>
      <c r="AS401" s="396" t="str">
        <f t="shared" si="92"/>
        <v xml:space="preserve"> </v>
      </c>
      <c r="AU401" s="397" t="str">
        <f t="shared" si="93"/>
        <v xml:space="preserve"> </v>
      </c>
      <c r="AX401" s="394"/>
      <c r="AY401" s="396" t="str">
        <f t="shared" si="94"/>
        <v xml:space="preserve"> </v>
      </c>
      <c r="BA401" s="397" t="str">
        <f t="shared" si="95"/>
        <v xml:space="preserve"> </v>
      </c>
      <c r="BE401" s="392"/>
      <c r="BF401" s="392"/>
      <c r="BG401" s="392"/>
    </row>
    <row r="402" spans="1:59" s="63" customFormat="1" ht="46.9" customHeight="1" x14ac:dyDescent="0.2">
      <c r="A402" s="392"/>
      <c r="B402" s="393"/>
      <c r="C402" s="392"/>
      <c r="D402" s="392"/>
      <c r="E402" s="392"/>
      <c r="F402" s="392"/>
      <c r="G402" s="392"/>
      <c r="H402" s="392"/>
      <c r="I402" s="392"/>
      <c r="J402" s="392"/>
      <c r="K402" s="392"/>
      <c r="O402" s="394"/>
      <c r="Q402" s="394"/>
      <c r="S402" s="394"/>
      <c r="U402" s="394"/>
      <c r="V402" s="392"/>
      <c r="W402" s="394"/>
      <c r="X402" s="392"/>
      <c r="Y402" s="395">
        <f t="shared" si="96"/>
        <v>0</v>
      </c>
      <c r="Z402" s="394"/>
      <c r="AA402" s="396" t="str">
        <f t="shared" si="97"/>
        <v xml:space="preserve"> </v>
      </c>
      <c r="AC402" s="397" t="str">
        <f t="shared" si="98"/>
        <v xml:space="preserve"> </v>
      </c>
      <c r="AF402" s="394"/>
      <c r="AG402" s="401" t="str">
        <f t="shared" si="99"/>
        <v xml:space="preserve"> </v>
      </c>
      <c r="AI402" s="397" t="str">
        <f t="shared" si="100"/>
        <v xml:space="preserve"> </v>
      </c>
      <c r="AL402" s="394"/>
      <c r="AM402" s="396" t="str">
        <f t="shared" si="101"/>
        <v xml:space="preserve"> </v>
      </c>
      <c r="AO402" s="397" t="str">
        <f t="shared" si="102"/>
        <v xml:space="preserve"> </v>
      </c>
      <c r="AR402" s="394"/>
      <c r="AS402" s="396" t="str">
        <f t="shared" si="92"/>
        <v xml:space="preserve"> </v>
      </c>
      <c r="AU402" s="397" t="str">
        <f t="shared" si="93"/>
        <v xml:space="preserve"> </v>
      </c>
      <c r="AX402" s="394"/>
      <c r="AY402" s="396" t="str">
        <f t="shared" si="94"/>
        <v xml:space="preserve"> </v>
      </c>
      <c r="BA402" s="397" t="str">
        <f t="shared" si="95"/>
        <v xml:space="preserve"> </v>
      </c>
      <c r="BE402" s="392"/>
      <c r="BF402" s="392"/>
      <c r="BG402" s="392"/>
    </row>
    <row r="403" spans="1:59" s="63" customFormat="1" ht="46.9" customHeight="1" x14ac:dyDescent="0.2">
      <c r="A403" s="392"/>
      <c r="B403" s="393"/>
      <c r="C403" s="392"/>
      <c r="D403" s="392"/>
      <c r="E403" s="392"/>
      <c r="F403" s="392"/>
      <c r="G403" s="392"/>
      <c r="H403" s="392"/>
      <c r="I403" s="392"/>
      <c r="J403" s="392"/>
      <c r="K403" s="392"/>
      <c r="O403" s="394"/>
      <c r="Q403" s="394"/>
      <c r="S403" s="394"/>
      <c r="U403" s="394"/>
      <c r="V403" s="392"/>
      <c r="W403" s="394"/>
      <c r="X403" s="392"/>
      <c r="Y403" s="395">
        <f t="shared" si="96"/>
        <v>0</v>
      </c>
      <c r="Z403" s="394"/>
      <c r="AA403" s="396" t="str">
        <f t="shared" si="97"/>
        <v xml:space="preserve"> </v>
      </c>
      <c r="AC403" s="397" t="str">
        <f t="shared" si="98"/>
        <v xml:space="preserve"> </v>
      </c>
      <c r="AF403" s="394"/>
      <c r="AG403" s="401" t="str">
        <f t="shared" si="99"/>
        <v xml:space="preserve"> </v>
      </c>
      <c r="AI403" s="397" t="str">
        <f t="shared" si="100"/>
        <v xml:space="preserve"> </v>
      </c>
      <c r="AL403" s="394"/>
      <c r="AM403" s="396" t="str">
        <f t="shared" si="101"/>
        <v xml:space="preserve"> </v>
      </c>
      <c r="AO403" s="397" t="str">
        <f t="shared" si="102"/>
        <v xml:space="preserve"> </v>
      </c>
      <c r="AR403" s="394"/>
      <c r="AS403" s="396" t="str">
        <f t="shared" si="92"/>
        <v xml:space="preserve"> </v>
      </c>
      <c r="AU403" s="397" t="str">
        <f t="shared" si="93"/>
        <v xml:space="preserve"> </v>
      </c>
      <c r="AX403" s="394"/>
      <c r="AY403" s="396" t="str">
        <f t="shared" si="94"/>
        <v xml:space="preserve"> </v>
      </c>
      <c r="BA403" s="397" t="str">
        <f t="shared" si="95"/>
        <v xml:space="preserve"> </v>
      </c>
      <c r="BE403" s="392"/>
      <c r="BF403" s="392"/>
      <c r="BG403" s="392"/>
    </row>
    <row r="404" spans="1:59" s="63" customFormat="1" ht="46.9" customHeight="1" x14ac:dyDescent="0.2">
      <c r="A404" s="392"/>
      <c r="B404" s="393"/>
      <c r="C404" s="392"/>
      <c r="D404" s="392"/>
      <c r="E404" s="392"/>
      <c r="F404" s="392"/>
      <c r="G404" s="392"/>
      <c r="H404" s="392"/>
      <c r="I404" s="392"/>
      <c r="J404" s="392"/>
      <c r="K404" s="392"/>
      <c r="O404" s="394"/>
      <c r="Q404" s="394"/>
      <c r="S404" s="394"/>
      <c r="U404" s="394"/>
      <c r="V404" s="392"/>
      <c r="W404" s="394"/>
      <c r="X404" s="392"/>
      <c r="Y404" s="395">
        <f t="shared" si="96"/>
        <v>0</v>
      </c>
      <c r="Z404" s="394"/>
      <c r="AA404" s="396" t="str">
        <f t="shared" si="97"/>
        <v xml:space="preserve"> </v>
      </c>
      <c r="AC404" s="397" t="str">
        <f t="shared" si="98"/>
        <v xml:space="preserve"> </v>
      </c>
      <c r="AF404" s="394"/>
      <c r="AG404" s="401" t="str">
        <f t="shared" si="99"/>
        <v xml:space="preserve"> </v>
      </c>
      <c r="AI404" s="397" t="str">
        <f t="shared" si="100"/>
        <v xml:space="preserve"> </v>
      </c>
      <c r="AL404" s="394"/>
      <c r="AM404" s="396" t="str">
        <f t="shared" si="101"/>
        <v xml:space="preserve"> </v>
      </c>
      <c r="AO404" s="397" t="str">
        <f t="shared" si="102"/>
        <v xml:space="preserve"> </v>
      </c>
      <c r="AR404" s="394"/>
      <c r="AS404" s="396" t="str">
        <f t="shared" si="92"/>
        <v xml:space="preserve"> </v>
      </c>
      <c r="AU404" s="397" t="str">
        <f t="shared" si="93"/>
        <v xml:space="preserve"> </v>
      </c>
      <c r="AX404" s="394"/>
      <c r="AY404" s="396" t="str">
        <f t="shared" si="94"/>
        <v xml:space="preserve"> </v>
      </c>
      <c r="BA404" s="397" t="str">
        <f t="shared" si="95"/>
        <v xml:space="preserve"> </v>
      </c>
      <c r="BE404" s="392"/>
      <c r="BF404" s="392"/>
      <c r="BG404" s="392"/>
    </row>
    <row r="405" spans="1:59" s="63" customFormat="1" ht="46.9" customHeight="1" x14ac:dyDescent="0.2">
      <c r="A405" s="392"/>
      <c r="B405" s="393"/>
      <c r="C405" s="392"/>
      <c r="D405" s="392"/>
      <c r="E405" s="392"/>
      <c r="F405" s="392"/>
      <c r="G405" s="392"/>
      <c r="H405" s="392"/>
      <c r="I405" s="392"/>
      <c r="J405" s="392"/>
      <c r="K405" s="392"/>
      <c r="O405" s="394"/>
      <c r="Q405" s="394"/>
      <c r="S405" s="394"/>
      <c r="U405" s="394"/>
      <c r="V405" s="392"/>
      <c r="W405" s="394"/>
      <c r="X405" s="392"/>
      <c r="Y405" s="395">
        <f t="shared" si="96"/>
        <v>0</v>
      </c>
      <c r="Z405" s="394"/>
      <c r="AA405" s="396" t="str">
        <f t="shared" si="97"/>
        <v xml:space="preserve"> </v>
      </c>
      <c r="AC405" s="397" t="str">
        <f t="shared" si="98"/>
        <v xml:space="preserve"> </v>
      </c>
      <c r="AF405" s="394"/>
      <c r="AG405" s="401" t="str">
        <f t="shared" si="99"/>
        <v xml:space="preserve"> </v>
      </c>
      <c r="AI405" s="397" t="str">
        <f t="shared" si="100"/>
        <v xml:space="preserve"> </v>
      </c>
      <c r="AL405" s="394"/>
      <c r="AM405" s="396" t="str">
        <f t="shared" si="101"/>
        <v xml:space="preserve"> </v>
      </c>
      <c r="AO405" s="397" t="str">
        <f t="shared" si="102"/>
        <v xml:space="preserve"> </v>
      </c>
      <c r="AR405" s="394"/>
      <c r="AS405" s="396" t="str">
        <f t="shared" si="92"/>
        <v xml:space="preserve"> </v>
      </c>
      <c r="AU405" s="397" t="str">
        <f t="shared" si="93"/>
        <v xml:space="preserve"> </v>
      </c>
      <c r="AX405" s="394"/>
      <c r="AY405" s="396" t="str">
        <f t="shared" si="94"/>
        <v xml:space="preserve"> </v>
      </c>
      <c r="BA405" s="397" t="str">
        <f t="shared" si="95"/>
        <v xml:space="preserve"> </v>
      </c>
      <c r="BE405" s="392"/>
      <c r="BF405" s="392"/>
      <c r="BG405" s="392"/>
    </row>
    <row r="406" spans="1:59" s="63" customFormat="1" ht="46.9" customHeight="1" x14ac:dyDescent="0.2">
      <c r="A406" s="392"/>
      <c r="B406" s="393"/>
      <c r="C406" s="392"/>
      <c r="D406" s="392"/>
      <c r="E406" s="392"/>
      <c r="F406" s="392"/>
      <c r="G406" s="392"/>
      <c r="H406" s="392"/>
      <c r="I406" s="392"/>
      <c r="J406" s="392"/>
      <c r="K406" s="392"/>
      <c r="O406" s="394"/>
      <c r="Q406" s="394"/>
      <c r="S406" s="394"/>
      <c r="U406" s="394"/>
      <c r="V406" s="392"/>
      <c r="W406" s="394"/>
      <c r="X406" s="392"/>
      <c r="Y406" s="395">
        <f t="shared" si="96"/>
        <v>0</v>
      </c>
      <c r="Z406" s="394"/>
      <c r="AA406" s="396" t="str">
        <f t="shared" si="97"/>
        <v xml:space="preserve"> </v>
      </c>
      <c r="AC406" s="397" t="str">
        <f t="shared" si="98"/>
        <v xml:space="preserve"> </v>
      </c>
      <c r="AF406" s="394"/>
      <c r="AG406" s="401" t="str">
        <f t="shared" si="99"/>
        <v xml:space="preserve"> </v>
      </c>
      <c r="AI406" s="397" t="str">
        <f t="shared" si="100"/>
        <v xml:space="preserve"> </v>
      </c>
      <c r="AL406" s="394"/>
      <c r="AM406" s="396" t="str">
        <f t="shared" si="101"/>
        <v xml:space="preserve"> </v>
      </c>
      <c r="AO406" s="397" t="str">
        <f t="shared" si="102"/>
        <v xml:space="preserve"> </v>
      </c>
      <c r="AR406" s="394"/>
      <c r="AS406" s="396" t="str">
        <f t="shared" si="92"/>
        <v xml:space="preserve"> </v>
      </c>
      <c r="AU406" s="397" t="str">
        <f t="shared" si="93"/>
        <v xml:space="preserve"> </v>
      </c>
      <c r="AX406" s="394"/>
      <c r="AY406" s="396" t="str">
        <f t="shared" si="94"/>
        <v xml:space="preserve"> </v>
      </c>
      <c r="BA406" s="397" t="str">
        <f t="shared" si="95"/>
        <v xml:space="preserve"> </v>
      </c>
      <c r="BE406" s="392"/>
      <c r="BF406" s="392"/>
      <c r="BG406" s="392"/>
    </row>
    <row r="407" spans="1:59" s="63" customFormat="1" ht="46.9" customHeight="1" x14ac:dyDescent="0.2">
      <c r="A407" s="392"/>
      <c r="B407" s="393"/>
      <c r="C407" s="392"/>
      <c r="D407" s="392"/>
      <c r="E407" s="392"/>
      <c r="F407" s="392"/>
      <c r="G407" s="392"/>
      <c r="H407" s="392"/>
      <c r="I407" s="392"/>
      <c r="J407" s="392"/>
      <c r="K407" s="392"/>
      <c r="O407" s="394"/>
      <c r="Q407" s="394"/>
      <c r="S407" s="394"/>
      <c r="U407" s="394"/>
      <c r="V407" s="392"/>
      <c r="W407" s="394"/>
      <c r="X407" s="392"/>
      <c r="Y407" s="395">
        <f t="shared" si="96"/>
        <v>0</v>
      </c>
      <c r="Z407" s="394"/>
      <c r="AA407" s="396" t="str">
        <f t="shared" si="97"/>
        <v xml:space="preserve"> </v>
      </c>
      <c r="AC407" s="397" t="str">
        <f t="shared" si="98"/>
        <v xml:space="preserve"> </v>
      </c>
      <c r="AF407" s="394"/>
      <c r="AG407" s="401" t="str">
        <f t="shared" si="99"/>
        <v xml:space="preserve"> </v>
      </c>
      <c r="AI407" s="397" t="str">
        <f t="shared" si="100"/>
        <v xml:space="preserve"> </v>
      </c>
      <c r="AL407" s="394"/>
      <c r="AM407" s="396" t="str">
        <f t="shared" si="101"/>
        <v xml:space="preserve"> </v>
      </c>
      <c r="AO407" s="397" t="str">
        <f t="shared" si="102"/>
        <v xml:space="preserve"> </v>
      </c>
      <c r="AR407" s="394"/>
      <c r="AS407" s="396" t="str">
        <f t="shared" si="92"/>
        <v xml:space="preserve"> </v>
      </c>
      <c r="AU407" s="397" t="str">
        <f t="shared" si="93"/>
        <v xml:space="preserve"> </v>
      </c>
      <c r="AX407" s="394"/>
      <c r="AY407" s="396" t="str">
        <f t="shared" si="94"/>
        <v xml:space="preserve"> </v>
      </c>
      <c r="BA407" s="397" t="str">
        <f t="shared" si="95"/>
        <v xml:space="preserve"> </v>
      </c>
      <c r="BE407" s="392"/>
      <c r="BF407" s="392"/>
      <c r="BG407" s="392"/>
    </row>
    <row r="408" spans="1:59" s="63" customFormat="1" ht="46.9" customHeight="1" x14ac:dyDescent="0.2">
      <c r="A408" s="392"/>
      <c r="B408" s="393"/>
      <c r="C408" s="392"/>
      <c r="D408" s="392"/>
      <c r="E408" s="392"/>
      <c r="F408" s="392"/>
      <c r="G408" s="392"/>
      <c r="H408" s="392"/>
      <c r="I408" s="392"/>
      <c r="J408" s="392"/>
      <c r="K408" s="392"/>
      <c r="O408" s="394"/>
      <c r="Q408" s="394"/>
      <c r="S408" s="394"/>
      <c r="U408" s="394"/>
      <c r="V408" s="392"/>
      <c r="W408" s="394"/>
      <c r="X408" s="392"/>
      <c r="Y408" s="395">
        <f t="shared" si="96"/>
        <v>0</v>
      </c>
      <c r="Z408" s="394"/>
      <c r="AA408" s="396" t="str">
        <f t="shared" si="97"/>
        <v xml:space="preserve"> </v>
      </c>
      <c r="AC408" s="397" t="str">
        <f t="shared" si="98"/>
        <v xml:space="preserve"> </v>
      </c>
      <c r="AF408" s="394"/>
      <c r="AG408" s="401" t="str">
        <f t="shared" si="99"/>
        <v xml:space="preserve"> </v>
      </c>
      <c r="AI408" s="397" t="str">
        <f t="shared" si="100"/>
        <v xml:space="preserve"> </v>
      </c>
      <c r="AL408" s="394"/>
      <c r="AM408" s="396" t="str">
        <f t="shared" si="101"/>
        <v xml:space="preserve"> </v>
      </c>
      <c r="AO408" s="397" t="str">
        <f t="shared" si="102"/>
        <v xml:space="preserve"> </v>
      </c>
      <c r="AR408" s="394"/>
      <c r="AS408" s="396" t="str">
        <f t="shared" si="92"/>
        <v xml:space="preserve"> </v>
      </c>
      <c r="AU408" s="397" t="str">
        <f t="shared" si="93"/>
        <v xml:space="preserve"> </v>
      </c>
      <c r="AX408" s="394"/>
      <c r="AY408" s="396" t="str">
        <f t="shared" si="94"/>
        <v xml:space="preserve"> </v>
      </c>
      <c r="BA408" s="397" t="str">
        <f t="shared" si="95"/>
        <v xml:space="preserve"> </v>
      </c>
      <c r="BE408" s="392"/>
      <c r="BF408" s="392"/>
      <c r="BG408" s="392"/>
    </row>
    <row r="409" spans="1:59" s="63" customFormat="1" ht="46.9" customHeight="1" x14ac:dyDescent="0.2">
      <c r="A409" s="392"/>
      <c r="B409" s="393"/>
      <c r="C409" s="392"/>
      <c r="D409" s="392"/>
      <c r="E409" s="392"/>
      <c r="F409" s="392"/>
      <c r="G409" s="392"/>
      <c r="H409" s="392"/>
      <c r="I409" s="392"/>
      <c r="J409" s="392"/>
      <c r="K409" s="392"/>
      <c r="O409" s="394"/>
      <c r="Q409" s="394"/>
      <c r="S409" s="394"/>
      <c r="U409" s="394"/>
      <c r="V409" s="392"/>
      <c r="W409" s="394"/>
      <c r="X409" s="392"/>
      <c r="Y409" s="395">
        <f t="shared" si="96"/>
        <v>0</v>
      </c>
      <c r="Z409" s="394"/>
      <c r="AA409" s="396" t="str">
        <f t="shared" si="97"/>
        <v xml:space="preserve"> </v>
      </c>
      <c r="AC409" s="397" t="str">
        <f t="shared" si="98"/>
        <v xml:space="preserve"> </v>
      </c>
      <c r="AF409" s="394"/>
      <c r="AG409" s="401" t="str">
        <f t="shared" si="99"/>
        <v xml:space="preserve"> </v>
      </c>
      <c r="AI409" s="397" t="str">
        <f t="shared" si="100"/>
        <v xml:space="preserve"> </v>
      </c>
      <c r="AL409" s="394"/>
      <c r="AM409" s="396" t="str">
        <f t="shared" si="101"/>
        <v xml:space="preserve"> </v>
      </c>
      <c r="AO409" s="397" t="str">
        <f t="shared" si="102"/>
        <v xml:space="preserve"> </v>
      </c>
      <c r="AR409" s="394"/>
      <c r="AS409" s="396" t="str">
        <f t="shared" si="92"/>
        <v xml:space="preserve"> </v>
      </c>
      <c r="AU409" s="397" t="str">
        <f t="shared" si="93"/>
        <v xml:space="preserve"> </v>
      </c>
      <c r="AX409" s="394"/>
      <c r="AY409" s="396" t="str">
        <f t="shared" si="94"/>
        <v xml:space="preserve"> </v>
      </c>
      <c r="BA409" s="397" t="str">
        <f t="shared" si="95"/>
        <v xml:space="preserve"> </v>
      </c>
      <c r="BE409" s="392"/>
      <c r="BF409" s="392"/>
      <c r="BG409" s="392"/>
    </row>
    <row r="410" spans="1:59" s="63" customFormat="1" ht="46.9" customHeight="1" x14ac:dyDescent="0.2">
      <c r="A410" s="392"/>
      <c r="B410" s="393"/>
      <c r="C410" s="392"/>
      <c r="D410" s="392"/>
      <c r="E410" s="392"/>
      <c r="F410" s="392"/>
      <c r="G410" s="392"/>
      <c r="H410" s="392"/>
      <c r="I410" s="392"/>
      <c r="J410" s="392"/>
      <c r="K410" s="392"/>
      <c r="O410" s="394"/>
      <c r="Q410" s="394"/>
      <c r="S410" s="394"/>
      <c r="U410" s="394"/>
      <c r="V410" s="392"/>
      <c r="W410" s="394"/>
      <c r="X410" s="392"/>
      <c r="Y410" s="395">
        <f t="shared" si="96"/>
        <v>0</v>
      </c>
      <c r="Z410" s="394"/>
      <c r="AA410" s="396" t="str">
        <f t="shared" si="97"/>
        <v xml:space="preserve"> </v>
      </c>
      <c r="AC410" s="397" t="str">
        <f t="shared" si="98"/>
        <v xml:space="preserve"> </v>
      </c>
      <c r="AF410" s="394"/>
      <c r="AG410" s="401" t="str">
        <f t="shared" si="99"/>
        <v xml:space="preserve"> </v>
      </c>
      <c r="AI410" s="397" t="str">
        <f t="shared" si="100"/>
        <v xml:space="preserve"> </v>
      </c>
      <c r="AL410" s="394"/>
      <c r="AM410" s="396" t="str">
        <f t="shared" si="101"/>
        <v xml:space="preserve"> </v>
      </c>
      <c r="AO410" s="397" t="str">
        <f t="shared" si="102"/>
        <v xml:space="preserve"> </v>
      </c>
      <c r="AR410" s="394"/>
      <c r="AS410" s="396" t="str">
        <f t="shared" si="92"/>
        <v xml:space="preserve"> </v>
      </c>
      <c r="AU410" s="397" t="str">
        <f t="shared" si="93"/>
        <v xml:space="preserve"> </v>
      </c>
      <c r="AX410" s="394"/>
      <c r="AY410" s="396" t="str">
        <f t="shared" si="94"/>
        <v xml:space="preserve"> </v>
      </c>
      <c r="BA410" s="397" t="str">
        <f t="shared" si="95"/>
        <v xml:space="preserve"> </v>
      </c>
      <c r="BE410" s="392"/>
      <c r="BF410" s="392"/>
      <c r="BG410" s="392"/>
    </row>
    <row r="411" spans="1:59" s="63" customFormat="1" ht="46.9" customHeight="1" x14ac:dyDescent="0.2">
      <c r="A411" s="392"/>
      <c r="B411" s="393"/>
      <c r="C411" s="392"/>
      <c r="D411" s="392"/>
      <c r="E411" s="392"/>
      <c r="F411" s="392"/>
      <c r="G411" s="392"/>
      <c r="H411" s="392"/>
      <c r="I411" s="392"/>
      <c r="J411" s="392"/>
      <c r="K411" s="392"/>
      <c r="O411" s="394"/>
      <c r="Q411" s="394"/>
      <c r="S411" s="394"/>
      <c r="U411" s="394"/>
      <c r="V411" s="392"/>
      <c r="W411" s="394"/>
      <c r="X411" s="392"/>
      <c r="Y411" s="395">
        <f t="shared" si="96"/>
        <v>0</v>
      </c>
      <c r="Z411" s="394"/>
      <c r="AA411" s="396" t="str">
        <f t="shared" si="97"/>
        <v xml:space="preserve"> </v>
      </c>
      <c r="AC411" s="397" t="str">
        <f t="shared" si="98"/>
        <v xml:space="preserve"> </v>
      </c>
      <c r="AF411" s="394"/>
      <c r="AG411" s="401" t="str">
        <f t="shared" si="99"/>
        <v xml:space="preserve"> </v>
      </c>
      <c r="AI411" s="397" t="str">
        <f t="shared" si="100"/>
        <v xml:space="preserve"> </v>
      </c>
      <c r="AL411" s="394"/>
      <c r="AM411" s="396" t="str">
        <f t="shared" si="101"/>
        <v xml:space="preserve"> </v>
      </c>
      <c r="AO411" s="397" t="str">
        <f t="shared" si="102"/>
        <v xml:space="preserve"> </v>
      </c>
      <c r="AR411" s="394"/>
      <c r="AS411" s="396" t="str">
        <f t="shared" si="92"/>
        <v xml:space="preserve"> </v>
      </c>
      <c r="AU411" s="397" t="str">
        <f t="shared" si="93"/>
        <v xml:space="preserve"> </v>
      </c>
      <c r="AX411" s="394"/>
      <c r="AY411" s="396" t="str">
        <f t="shared" si="94"/>
        <v xml:space="preserve"> </v>
      </c>
      <c r="BA411" s="397" t="str">
        <f t="shared" si="95"/>
        <v xml:space="preserve"> </v>
      </c>
      <c r="BE411" s="392"/>
      <c r="BF411" s="392"/>
      <c r="BG411" s="392"/>
    </row>
    <row r="412" spans="1:59" s="63" customFormat="1" ht="46.9" customHeight="1" x14ac:dyDescent="0.2">
      <c r="A412" s="392"/>
      <c r="B412" s="393"/>
      <c r="C412" s="392"/>
      <c r="D412" s="392"/>
      <c r="E412" s="392"/>
      <c r="F412" s="392"/>
      <c r="G412" s="392"/>
      <c r="H412" s="392"/>
      <c r="I412" s="392"/>
      <c r="J412" s="392"/>
      <c r="K412" s="392"/>
      <c r="O412" s="394"/>
      <c r="Q412" s="394"/>
      <c r="S412" s="394"/>
      <c r="U412" s="394"/>
      <c r="V412" s="392"/>
      <c r="W412" s="394"/>
      <c r="X412" s="392"/>
      <c r="Y412" s="395">
        <f t="shared" si="96"/>
        <v>0</v>
      </c>
      <c r="Z412" s="394"/>
      <c r="AA412" s="396" t="str">
        <f t="shared" si="97"/>
        <v xml:space="preserve"> </v>
      </c>
      <c r="AC412" s="397" t="str">
        <f t="shared" si="98"/>
        <v xml:space="preserve"> </v>
      </c>
      <c r="AF412" s="394"/>
      <c r="AG412" s="401" t="str">
        <f t="shared" si="99"/>
        <v xml:space="preserve"> </v>
      </c>
      <c r="AI412" s="397" t="str">
        <f t="shared" si="100"/>
        <v xml:space="preserve"> </v>
      </c>
      <c r="AL412" s="394"/>
      <c r="AM412" s="396" t="str">
        <f t="shared" si="101"/>
        <v xml:space="preserve"> </v>
      </c>
      <c r="AO412" s="397" t="str">
        <f t="shared" si="102"/>
        <v xml:space="preserve"> </v>
      </c>
      <c r="AR412" s="394"/>
      <c r="AS412" s="396" t="str">
        <f t="shared" si="92"/>
        <v xml:space="preserve"> </v>
      </c>
      <c r="AU412" s="397" t="str">
        <f t="shared" si="93"/>
        <v xml:space="preserve"> </v>
      </c>
      <c r="AX412" s="394"/>
      <c r="AY412" s="396" t="str">
        <f t="shared" si="94"/>
        <v xml:space="preserve"> </v>
      </c>
      <c r="BA412" s="397" t="str">
        <f t="shared" si="95"/>
        <v xml:space="preserve"> </v>
      </c>
      <c r="BE412" s="392"/>
      <c r="BF412" s="392"/>
      <c r="BG412" s="392"/>
    </row>
    <row r="413" spans="1:59" s="63" customFormat="1" ht="46.9" customHeight="1" x14ac:dyDescent="0.2">
      <c r="A413" s="392"/>
      <c r="B413" s="393"/>
      <c r="C413" s="392"/>
      <c r="D413" s="392"/>
      <c r="E413" s="392"/>
      <c r="F413" s="392"/>
      <c r="G413" s="392"/>
      <c r="H413" s="392"/>
      <c r="I413" s="392"/>
      <c r="J413" s="392"/>
      <c r="K413" s="392"/>
      <c r="O413" s="394"/>
      <c r="Q413" s="394"/>
      <c r="S413" s="394"/>
      <c r="U413" s="394"/>
      <c r="V413" s="392"/>
      <c r="W413" s="394"/>
      <c r="X413" s="392"/>
      <c r="Y413" s="395">
        <f t="shared" si="96"/>
        <v>0</v>
      </c>
      <c r="Z413" s="394"/>
      <c r="AA413" s="396" t="str">
        <f t="shared" si="97"/>
        <v xml:space="preserve"> </v>
      </c>
      <c r="AC413" s="397" t="str">
        <f t="shared" si="98"/>
        <v xml:space="preserve"> </v>
      </c>
      <c r="AF413" s="394"/>
      <c r="AG413" s="401" t="str">
        <f t="shared" si="99"/>
        <v xml:space="preserve"> </v>
      </c>
      <c r="AI413" s="397" t="str">
        <f t="shared" si="100"/>
        <v xml:space="preserve"> </v>
      </c>
      <c r="AL413" s="394"/>
      <c r="AM413" s="396" t="str">
        <f t="shared" si="101"/>
        <v xml:space="preserve"> </v>
      </c>
      <c r="AO413" s="397" t="str">
        <f t="shared" si="102"/>
        <v xml:space="preserve"> </v>
      </c>
      <c r="AR413" s="394"/>
      <c r="AS413" s="396" t="str">
        <f t="shared" si="92"/>
        <v xml:space="preserve"> </v>
      </c>
      <c r="AU413" s="397" t="str">
        <f t="shared" si="93"/>
        <v xml:space="preserve"> </v>
      </c>
      <c r="AX413" s="394"/>
      <c r="AY413" s="396" t="str">
        <f t="shared" si="94"/>
        <v xml:space="preserve"> </v>
      </c>
      <c r="BA413" s="397" t="str">
        <f t="shared" si="95"/>
        <v xml:space="preserve"> </v>
      </c>
      <c r="BE413" s="392"/>
      <c r="BF413" s="392"/>
      <c r="BG413" s="392"/>
    </row>
    <row r="414" spans="1:59" s="63" customFormat="1" ht="46.9" customHeight="1" x14ac:dyDescent="0.2">
      <c r="A414" s="392"/>
      <c r="B414" s="393"/>
      <c r="C414" s="392"/>
      <c r="D414" s="392"/>
      <c r="E414" s="392"/>
      <c r="F414" s="392"/>
      <c r="G414" s="392"/>
      <c r="H414" s="392"/>
      <c r="I414" s="392"/>
      <c r="J414" s="392"/>
      <c r="K414" s="392"/>
      <c r="O414" s="394"/>
      <c r="Q414" s="394"/>
      <c r="S414" s="394"/>
      <c r="U414" s="394"/>
      <c r="V414" s="392"/>
      <c r="W414" s="394"/>
      <c r="X414" s="392"/>
      <c r="Y414" s="395">
        <f t="shared" si="96"/>
        <v>0</v>
      </c>
      <c r="Z414" s="394"/>
      <c r="AA414" s="396" t="str">
        <f t="shared" si="97"/>
        <v xml:space="preserve"> </v>
      </c>
      <c r="AC414" s="397" t="str">
        <f t="shared" si="98"/>
        <v xml:space="preserve"> </v>
      </c>
      <c r="AF414" s="394"/>
      <c r="AG414" s="401" t="str">
        <f t="shared" si="99"/>
        <v xml:space="preserve"> </v>
      </c>
      <c r="AI414" s="397" t="str">
        <f t="shared" si="100"/>
        <v xml:space="preserve"> </v>
      </c>
      <c r="AL414" s="394"/>
      <c r="AM414" s="396" t="str">
        <f t="shared" si="101"/>
        <v xml:space="preserve"> </v>
      </c>
      <c r="AO414" s="397" t="str">
        <f t="shared" si="102"/>
        <v xml:space="preserve"> </v>
      </c>
      <c r="AR414" s="394"/>
      <c r="AS414" s="396" t="str">
        <f t="shared" si="92"/>
        <v xml:space="preserve"> </v>
      </c>
      <c r="AU414" s="397" t="str">
        <f t="shared" si="93"/>
        <v xml:space="preserve"> </v>
      </c>
      <c r="AX414" s="394"/>
      <c r="AY414" s="396" t="str">
        <f t="shared" si="94"/>
        <v xml:space="preserve"> </v>
      </c>
      <c r="BA414" s="397" t="str">
        <f t="shared" si="95"/>
        <v xml:space="preserve"> </v>
      </c>
      <c r="BE414" s="392"/>
      <c r="BF414" s="392"/>
      <c r="BG414" s="392"/>
    </row>
    <row r="415" spans="1:59" s="63" customFormat="1" ht="46.9" customHeight="1" x14ac:dyDescent="0.2">
      <c r="A415" s="392"/>
      <c r="B415" s="393"/>
      <c r="C415" s="392"/>
      <c r="D415" s="392"/>
      <c r="E415" s="392"/>
      <c r="F415" s="392"/>
      <c r="G415" s="392"/>
      <c r="H415" s="392"/>
      <c r="I415" s="392"/>
      <c r="J415" s="392"/>
      <c r="K415" s="392"/>
      <c r="O415" s="394"/>
      <c r="Q415" s="394"/>
      <c r="S415" s="394"/>
      <c r="U415" s="394"/>
      <c r="V415" s="392"/>
      <c r="W415" s="394"/>
      <c r="X415" s="392"/>
      <c r="Y415" s="395">
        <f t="shared" si="96"/>
        <v>0</v>
      </c>
      <c r="Z415" s="394"/>
      <c r="AA415" s="396" t="str">
        <f t="shared" si="97"/>
        <v xml:space="preserve"> </v>
      </c>
      <c r="AC415" s="397" t="str">
        <f t="shared" si="98"/>
        <v xml:space="preserve"> </v>
      </c>
      <c r="AF415" s="394"/>
      <c r="AG415" s="401" t="str">
        <f t="shared" si="99"/>
        <v xml:space="preserve"> </v>
      </c>
      <c r="AI415" s="397" t="str">
        <f t="shared" si="100"/>
        <v xml:space="preserve"> </v>
      </c>
      <c r="AL415" s="394"/>
      <c r="AM415" s="396" t="str">
        <f t="shared" si="101"/>
        <v xml:space="preserve"> </v>
      </c>
      <c r="AO415" s="397" t="str">
        <f t="shared" si="102"/>
        <v xml:space="preserve"> </v>
      </c>
      <c r="AR415" s="394"/>
      <c r="AS415" s="396" t="str">
        <f t="shared" si="92"/>
        <v xml:space="preserve"> </v>
      </c>
      <c r="AU415" s="397" t="str">
        <f t="shared" si="93"/>
        <v xml:space="preserve"> </v>
      </c>
      <c r="AX415" s="394"/>
      <c r="AY415" s="396" t="str">
        <f t="shared" si="94"/>
        <v xml:space="preserve"> </v>
      </c>
      <c r="BA415" s="397" t="str">
        <f t="shared" si="95"/>
        <v xml:space="preserve"> </v>
      </c>
      <c r="BE415" s="392"/>
      <c r="BF415" s="392"/>
      <c r="BG415" s="392"/>
    </row>
    <row r="416" spans="1:59" s="63" customFormat="1" ht="46.9" customHeight="1" x14ac:dyDescent="0.2">
      <c r="A416" s="392"/>
      <c r="B416" s="393"/>
      <c r="C416" s="392"/>
      <c r="D416" s="392"/>
      <c r="E416" s="392"/>
      <c r="F416" s="392"/>
      <c r="G416" s="392"/>
      <c r="H416" s="392"/>
      <c r="I416" s="392"/>
      <c r="J416" s="392"/>
      <c r="K416" s="392"/>
      <c r="O416" s="394"/>
      <c r="Q416" s="394"/>
      <c r="S416" s="394"/>
      <c r="U416" s="394"/>
      <c r="V416" s="392"/>
      <c r="W416" s="394"/>
      <c r="X416" s="392"/>
      <c r="Y416" s="395">
        <f t="shared" si="96"/>
        <v>0</v>
      </c>
      <c r="Z416" s="394"/>
      <c r="AA416" s="396" t="str">
        <f t="shared" si="97"/>
        <v xml:space="preserve"> </v>
      </c>
      <c r="AC416" s="397" t="str">
        <f t="shared" si="98"/>
        <v xml:space="preserve"> </v>
      </c>
      <c r="AF416" s="394"/>
      <c r="AG416" s="401" t="str">
        <f t="shared" si="99"/>
        <v xml:space="preserve"> </v>
      </c>
      <c r="AI416" s="397" t="str">
        <f t="shared" si="100"/>
        <v xml:space="preserve"> </v>
      </c>
      <c r="AL416" s="394"/>
      <c r="AM416" s="396" t="str">
        <f t="shared" si="101"/>
        <v xml:space="preserve"> </v>
      </c>
      <c r="AO416" s="397" t="str">
        <f t="shared" si="102"/>
        <v xml:space="preserve"> </v>
      </c>
      <c r="AR416" s="394"/>
      <c r="AS416" s="396" t="str">
        <f t="shared" si="92"/>
        <v xml:space="preserve"> </v>
      </c>
      <c r="AU416" s="397" t="str">
        <f t="shared" si="93"/>
        <v xml:space="preserve"> </v>
      </c>
      <c r="AX416" s="394"/>
      <c r="AY416" s="396" t="str">
        <f t="shared" si="94"/>
        <v xml:space="preserve"> </v>
      </c>
      <c r="BA416" s="397" t="str">
        <f t="shared" si="95"/>
        <v xml:space="preserve"> </v>
      </c>
      <c r="BE416" s="392"/>
      <c r="BF416" s="392"/>
      <c r="BG416" s="392"/>
    </row>
    <row r="417" spans="1:59" s="63" customFormat="1" ht="46.9" customHeight="1" x14ac:dyDescent="0.2">
      <c r="A417" s="392"/>
      <c r="B417" s="393"/>
      <c r="C417" s="392"/>
      <c r="D417" s="392"/>
      <c r="E417" s="392"/>
      <c r="F417" s="392"/>
      <c r="G417" s="392"/>
      <c r="H417" s="392"/>
      <c r="I417" s="392"/>
      <c r="J417" s="392"/>
      <c r="K417" s="392"/>
      <c r="O417" s="394"/>
      <c r="Q417" s="394"/>
      <c r="S417" s="394"/>
      <c r="U417" s="394"/>
      <c r="V417" s="392"/>
      <c r="W417" s="394"/>
      <c r="X417" s="392"/>
      <c r="Y417" s="395">
        <f t="shared" si="96"/>
        <v>0</v>
      </c>
      <c r="Z417" s="394"/>
      <c r="AA417" s="396" t="str">
        <f t="shared" si="97"/>
        <v xml:space="preserve"> </v>
      </c>
      <c r="AC417" s="397" t="str">
        <f t="shared" si="98"/>
        <v xml:space="preserve"> </v>
      </c>
      <c r="AF417" s="394"/>
      <c r="AG417" s="401" t="str">
        <f t="shared" si="99"/>
        <v xml:space="preserve"> </v>
      </c>
      <c r="AI417" s="397" t="str">
        <f t="shared" si="100"/>
        <v xml:space="preserve"> </v>
      </c>
      <c r="AL417" s="394"/>
      <c r="AM417" s="396" t="str">
        <f t="shared" si="101"/>
        <v xml:space="preserve"> </v>
      </c>
      <c r="AO417" s="397" t="str">
        <f t="shared" si="102"/>
        <v xml:space="preserve"> </v>
      </c>
      <c r="AR417" s="394"/>
      <c r="AS417" s="396" t="str">
        <f t="shared" si="92"/>
        <v xml:space="preserve"> </v>
      </c>
      <c r="AU417" s="397" t="str">
        <f t="shared" si="93"/>
        <v xml:space="preserve"> </v>
      </c>
      <c r="AX417" s="394"/>
      <c r="AY417" s="396" t="str">
        <f t="shared" si="94"/>
        <v xml:space="preserve"> </v>
      </c>
      <c r="BA417" s="397" t="str">
        <f t="shared" si="95"/>
        <v xml:space="preserve"> </v>
      </c>
      <c r="BE417" s="392"/>
      <c r="BF417" s="392"/>
      <c r="BG417" s="392"/>
    </row>
    <row r="418" spans="1:59" s="63" customFormat="1" ht="46.9" customHeight="1" x14ac:dyDescent="0.2">
      <c r="A418" s="392"/>
      <c r="B418" s="393"/>
      <c r="C418" s="392"/>
      <c r="D418" s="392"/>
      <c r="E418" s="392"/>
      <c r="F418" s="392"/>
      <c r="G418" s="392"/>
      <c r="H418" s="392"/>
      <c r="I418" s="392"/>
      <c r="J418" s="392"/>
      <c r="K418" s="392"/>
      <c r="O418" s="394"/>
      <c r="Q418" s="394"/>
      <c r="S418" s="394"/>
      <c r="U418" s="394"/>
      <c r="V418" s="392"/>
      <c r="W418" s="394"/>
      <c r="X418" s="392"/>
      <c r="Y418" s="395">
        <f t="shared" si="96"/>
        <v>0</v>
      </c>
      <c r="Z418" s="394"/>
      <c r="AA418" s="396" t="str">
        <f t="shared" si="97"/>
        <v xml:space="preserve"> </v>
      </c>
      <c r="AC418" s="397" t="str">
        <f t="shared" si="98"/>
        <v xml:space="preserve"> </v>
      </c>
      <c r="AF418" s="394"/>
      <c r="AG418" s="401" t="str">
        <f t="shared" si="99"/>
        <v xml:space="preserve"> </v>
      </c>
      <c r="AI418" s="397" t="str">
        <f t="shared" si="100"/>
        <v xml:space="preserve"> </v>
      </c>
      <c r="AL418" s="394"/>
      <c r="AM418" s="396" t="str">
        <f t="shared" si="101"/>
        <v xml:space="preserve"> </v>
      </c>
      <c r="AO418" s="397" t="str">
        <f t="shared" si="102"/>
        <v xml:space="preserve"> </v>
      </c>
      <c r="AR418" s="394"/>
      <c r="AS418" s="396" t="str">
        <f t="shared" si="92"/>
        <v xml:space="preserve"> </v>
      </c>
      <c r="AU418" s="397" t="str">
        <f t="shared" si="93"/>
        <v xml:space="preserve"> </v>
      </c>
      <c r="AX418" s="394"/>
      <c r="AY418" s="396" t="str">
        <f t="shared" si="94"/>
        <v xml:space="preserve"> </v>
      </c>
      <c r="BA418" s="397" t="str">
        <f t="shared" si="95"/>
        <v xml:space="preserve"> </v>
      </c>
      <c r="BE418" s="392"/>
      <c r="BF418" s="392"/>
      <c r="BG418" s="392"/>
    </row>
    <row r="419" spans="1:59" s="63" customFormat="1" ht="46.9" customHeight="1" x14ac:dyDescent="0.2">
      <c r="A419" s="392"/>
      <c r="B419" s="393"/>
      <c r="C419" s="392"/>
      <c r="D419" s="392"/>
      <c r="E419" s="392"/>
      <c r="F419" s="392"/>
      <c r="G419" s="392"/>
      <c r="H419" s="392"/>
      <c r="I419" s="392"/>
      <c r="J419" s="392"/>
      <c r="K419" s="392"/>
      <c r="O419" s="394"/>
      <c r="Q419" s="394"/>
      <c r="S419" s="394"/>
      <c r="U419" s="394"/>
      <c r="V419" s="392"/>
      <c r="W419" s="394"/>
      <c r="X419" s="392"/>
      <c r="Y419" s="395">
        <f t="shared" si="96"/>
        <v>0</v>
      </c>
      <c r="Z419" s="394"/>
      <c r="AA419" s="396" t="str">
        <f t="shared" si="97"/>
        <v xml:space="preserve"> </v>
      </c>
      <c r="AC419" s="397" t="str">
        <f t="shared" si="98"/>
        <v xml:space="preserve"> </v>
      </c>
      <c r="AF419" s="394"/>
      <c r="AG419" s="401" t="str">
        <f t="shared" si="99"/>
        <v xml:space="preserve"> </v>
      </c>
      <c r="AI419" s="397" t="str">
        <f t="shared" si="100"/>
        <v xml:space="preserve"> </v>
      </c>
      <c r="AL419" s="394"/>
      <c r="AM419" s="396" t="str">
        <f t="shared" si="101"/>
        <v xml:space="preserve"> </v>
      </c>
      <c r="AO419" s="397" t="str">
        <f t="shared" si="102"/>
        <v xml:space="preserve"> </v>
      </c>
      <c r="AR419" s="394"/>
      <c r="AS419" s="396" t="str">
        <f t="shared" si="92"/>
        <v xml:space="preserve"> </v>
      </c>
      <c r="AU419" s="397" t="str">
        <f t="shared" si="93"/>
        <v xml:space="preserve"> </v>
      </c>
      <c r="AX419" s="394"/>
      <c r="AY419" s="396" t="str">
        <f t="shared" si="94"/>
        <v xml:space="preserve"> </v>
      </c>
      <c r="BA419" s="397" t="str">
        <f t="shared" si="95"/>
        <v xml:space="preserve"> </v>
      </c>
      <c r="BE419" s="392"/>
      <c r="BF419" s="392"/>
      <c r="BG419" s="392"/>
    </row>
    <row r="420" spans="1:59" s="63" customFormat="1" ht="46.9" customHeight="1" x14ac:dyDescent="0.2">
      <c r="A420" s="392"/>
      <c r="B420" s="393"/>
      <c r="C420" s="392"/>
      <c r="D420" s="392"/>
      <c r="E420" s="392"/>
      <c r="F420" s="392"/>
      <c r="G420" s="392"/>
      <c r="H420" s="392"/>
      <c r="I420" s="392"/>
      <c r="J420" s="392"/>
      <c r="K420" s="392"/>
      <c r="O420" s="394"/>
      <c r="Q420" s="394"/>
      <c r="S420" s="394"/>
      <c r="U420" s="394"/>
      <c r="V420" s="392"/>
      <c r="W420" s="394"/>
      <c r="X420" s="392"/>
      <c r="Y420" s="395">
        <f t="shared" si="96"/>
        <v>0</v>
      </c>
      <c r="Z420" s="394"/>
      <c r="AA420" s="396" t="str">
        <f t="shared" si="97"/>
        <v xml:space="preserve"> </v>
      </c>
      <c r="AC420" s="397" t="str">
        <f t="shared" si="98"/>
        <v xml:space="preserve"> </v>
      </c>
      <c r="AF420" s="394"/>
      <c r="AG420" s="401" t="str">
        <f t="shared" si="99"/>
        <v xml:space="preserve"> </v>
      </c>
      <c r="AI420" s="397" t="str">
        <f t="shared" si="100"/>
        <v xml:space="preserve"> </v>
      </c>
      <c r="AL420" s="394"/>
      <c r="AM420" s="396" t="str">
        <f t="shared" si="101"/>
        <v xml:space="preserve"> </v>
      </c>
      <c r="AO420" s="397" t="str">
        <f t="shared" si="102"/>
        <v xml:space="preserve"> </v>
      </c>
      <c r="AR420" s="394"/>
      <c r="AS420" s="396" t="str">
        <f t="shared" si="92"/>
        <v xml:space="preserve"> </v>
      </c>
      <c r="AU420" s="397" t="str">
        <f t="shared" si="93"/>
        <v xml:space="preserve"> </v>
      </c>
      <c r="AX420" s="394"/>
      <c r="AY420" s="396" t="str">
        <f t="shared" si="94"/>
        <v xml:space="preserve"> </v>
      </c>
      <c r="BA420" s="397" t="str">
        <f t="shared" si="95"/>
        <v xml:space="preserve"> </v>
      </c>
      <c r="BE420" s="392"/>
      <c r="BF420" s="392"/>
      <c r="BG420" s="392"/>
    </row>
    <row r="421" spans="1:59" s="63" customFormat="1" ht="46.9" customHeight="1" x14ac:dyDescent="0.2">
      <c r="A421" s="392"/>
      <c r="B421" s="393"/>
      <c r="C421" s="392"/>
      <c r="D421" s="392"/>
      <c r="E421" s="392"/>
      <c r="F421" s="392"/>
      <c r="G421" s="392"/>
      <c r="H421" s="392"/>
      <c r="I421" s="392"/>
      <c r="J421" s="392"/>
      <c r="K421" s="392"/>
      <c r="O421" s="394"/>
      <c r="Q421" s="394"/>
      <c r="S421" s="394"/>
      <c r="U421" s="394"/>
      <c r="V421" s="392"/>
      <c r="W421" s="394"/>
      <c r="X421" s="392"/>
      <c r="Y421" s="395">
        <f t="shared" si="96"/>
        <v>0</v>
      </c>
      <c r="Z421" s="394"/>
      <c r="AA421" s="396" t="str">
        <f t="shared" si="97"/>
        <v xml:space="preserve"> </v>
      </c>
      <c r="AC421" s="397" t="str">
        <f t="shared" si="98"/>
        <v xml:space="preserve"> </v>
      </c>
      <c r="AF421" s="394"/>
      <c r="AG421" s="401" t="str">
        <f t="shared" si="99"/>
        <v xml:space="preserve"> </v>
      </c>
      <c r="AI421" s="397" t="str">
        <f t="shared" si="100"/>
        <v xml:space="preserve"> </v>
      </c>
      <c r="AL421" s="394"/>
      <c r="AM421" s="396" t="str">
        <f t="shared" si="101"/>
        <v xml:space="preserve"> </v>
      </c>
      <c r="AO421" s="397" t="str">
        <f t="shared" si="102"/>
        <v xml:space="preserve"> </v>
      </c>
      <c r="AR421" s="394"/>
      <c r="AS421" s="396" t="str">
        <f t="shared" si="92"/>
        <v xml:space="preserve"> </v>
      </c>
      <c r="AU421" s="397" t="str">
        <f t="shared" si="93"/>
        <v xml:space="preserve"> </v>
      </c>
      <c r="AX421" s="394"/>
      <c r="AY421" s="396" t="str">
        <f t="shared" si="94"/>
        <v xml:space="preserve"> </v>
      </c>
      <c r="BA421" s="397" t="str">
        <f t="shared" si="95"/>
        <v xml:space="preserve"> </v>
      </c>
      <c r="BE421" s="392"/>
      <c r="BF421" s="392"/>
      <c r="BG421" s="392"/>
    </row>
    <row r="422" spans="1:59" s="63" customFormat="1" ht="46.9" customHeight="1" x14ac:dyDescent="0.2">
      <c r="A422" s="392"/>
      <c r="B422" s="393"/>
      <c r="C422" s="392"/>
      <c r="D422" s="392"/>
      <c r="E422" s="392"/>
      <c r="F422" s="392"/>
      <c r="G422" s="392"/>
      <c r="H422" s="392"/>
      <c r="I422" s="392"/>
      <c r="J422" s="392"/>
      <c r="K422" s="392"/>
      <c r="O422" s="394"/>
      <c r="Q422" s="394"/>
      <c r="S422" s="394"/>
      <c r="U422" s="394"/>
      <c r="V422" s="392"/>
      <c r="W422" s="394"/>
      <c r="X422" s="392"/>
      <c r="Y422" s="395">
        <f t="shared" si="96"/>
        <v>0</v>
      </c>
      <c r="Z422" s="394"/>
      <c r="AA422" s="396" t="str">
        <f t="shared" si="97"/>
        <v xml:space="preserve"> </v>
      </c>
      <c r="AC422" s="397" t="str">
        <f t="shared" si="98"/>
        <v xml:space="preserve"> </v>
      </c>
      <c r="AF422" s="394"/>
      <c r="AG422" s="401" t="str">
        <f t="shared" si="99"/>
        <v xml:space="preserve"> </v>
      </c>
      <c r="AI422" s="397" t="str">
        <f t="shared" si="100"/>
        <v xml:space="preserve"> </v>
      </c>
      <c r="AL422" s="394"/>
      <c r="AM422" s="396" t="str">
        <f t="shared" si="101"/>
        <v xml:space="preserve"> </v>
      </c>
      <c r="AO422" s="397" t="str">
        <f t="shared" si="102"/>
        <v xml:space="preserve"> </v>
      </c>
      <c r="AR422" s="394"/>
      <c r="AS422" s="396" t="str">
        <f t="shared" si="92"/>
        <v xml:space="preserve"> </v>
      </c>
      <c r="AU422" s="397" t="str">
        <f t="shared" si="93"/>
        <v xml:space="preserve"> </v>
      </c>
      <c r="AX422" s="394"/>
      <c r="AY422" s="396" t="str">
        <f t="shared" si="94"/>
        <v xml:space="preserve"> </v>
      </c>
      <c r="BA422" s="397" t="str">
        <f t="shared" si="95"/>
        <v xml:space="preserve"> </v>
      </c>
      <c r="BE422" s="392"/>
      <c r="BF422" s="392"/>
      <c r="BG422" s="392"/>
    </row>
    <row r="423" spans="1:59" s="63" customFormat="1" ht="46.9" customHeight="1" x14ac:dyDescent="0.2">
      <c r="A423" s="392"/>
      <c r="B423" s="393"/>
      <c r="C423" s="392"/>
      <c r="D423" s="392"/>
      <c r="E423" s="392"/>
      <c r="F423" s="392"/>
      <c r="G423" s="392"/>
      <c r="H423" s="392"/>
      <c r="I423" s="392"/>
      <c r="J423" s="392"/>
      <c r="K423" s="392"/>
      <c r="O423" s="394"/>
      <c r="Q423" s="394"/>
      <c r="S423" s="394"/>
      <c r="U423" s="394"/>
      <c r="V423" s="392"/>
      <c r="W423" s="394"/>
      <c r="X423" s="392"/>
      <c r="Y423" s="395">
        <f t="shared" si="96"/>
        <v>0</v>
      </c>
      <c r="Z423" s="394"/>
      <c r="AA423" s="396" t="str">
        <f t="shared" si="97"/>
        <v xml:space="preserve"> </v>
      </c>
      <c r="AC423" s="397" t="str">
        <f t="shared" si="98"/>
        <v xml:space="preserve"> </v>
      </c>
      <c r="AF423" s="394"/>
      <c r="AG423" s="401" t="str">
        <f t="shared" si="99"/>
        <v xml:space="preserve"> </v>
      </c>
      <c r="AI423" s="397" t="str">
        <f t="shared" si="100"/>
        <v xml:space="preserve"> </v>
      </c>
      <c r="AL423" s="394"/>
      <c r="AM423" s="396" t="str">
        <f t="shared" si="101"/>
        <v xml:space="preserve"> </v>
      </c>
      <c r="AO423" s="397" t="str">
        <f t="shared" si="102"/>
        <v xml:space="preserve"> </v>
      </c>
      <c r="AR423" s="394"/>
      <c r="AS423" s="396" t="str">
        <f t="shared" ref="AS423:AS486" si="103">IF(Q423=0," ",AR423/Q423)</f>
        <v xml:space="preserve"> </v>
      </c>
      <c r="AU423" s="397" t="str">
        <f t="shared" ref="AU423:AU486" si="104">IF(P423=0," ",AT423/P423)</f>
        <v xml:space="preserve"> </v>
      </c>
      <c r="AX423" s="394"/>
      <c r="AY423" s="396" t="str">
        <f t="shared" ref="AY423:AY486" si="105">IF(Q423=0," ",AX423/Q423)</f>
        <v xml:space="preserve"> </v>
      </c>
      <c r="BA423" s="397" t="str">
        <f t="shared" ref="BA423:BA486" si="106">IF(P423=0," ",AZ423/P423)</f>
        <v xml:space="preserve"> </v>
      </c>
      <c r="BE423" s="392"/>
      <c r="BF423" s="392"/>
      <c r="BG423" s="392"/>
    </row>
    <row r="424" spans="1:59" s="63" customFormat="1" ht="46.9" customHeight="1" x14ac:dyDescent="0.2">
      <c r="A424" s="392"/>
      <c r="B424" s="393"/>
      <c r="C424" s="392"/>
      <c r="D424" s="392"/>
      <c r="E424" s="392"/>
      <c r="F424" s="392"/>
      <c r="G424" s="392"/>
      <c r="H424" s="392"/>
      <c r="I424" s="392"/>
      <c r="J424" s="392"/>
      <c r="K424" s="392"/>
      <c r="O424" s="394"/>
      <c r="Q424" s="394"/>
      <c r="S424" s="394"/>
      <c r="U424" s="394"/>
      <c r="V424" s="392"/>
      <c r="W424" s="394"/>
      <c r="X424" s="392"/>
      <c r="Y424" s="395">
        <f t="shared" si="96"/>
        <v>0</v>
      </c>
      <c r="Z424" s="394"/>
      <c r="AA424" s="396" t="str">
        <f t="shared" si="97"/>
        <v xml:space="preserve"> </v>
      </c>
      <c r="AC424" s="397" t="str">
        <f t="shared" si="98"/>
        <v xml:space="preserve"> </v>
      </c>
      <c r="AF424" s="394"/>
      <c r="AG424" s="401" t="str">
        <f t="shared" si="99"/>
        <v xml:space="preserve"> </v>
      </c>
      <c r="AI424" s="397" t="str">
        <f t="shared" si="100"/>
        <v xml:space="preserve"> </v>
      </c>
      <c r="AL424" s="394"/>
      <c r="AM424" s="396" t="str">
        <f t="shared" si="101"/>
        <v xml:space="preserve"> </v>
      </c>
      <c r="AO424" s="397" t="str">
        <f t="shared" si="102"/>
        <v xml:space="preserve"> </v>
      </c>
      <c r="AR424" s="394"/>
      <c r="AS424" s="396" t="str">
        <f t="shared" si="103"/>
        <v xml:space="preserve"> </v>
      </c>
      <c r="AU424" s="397" t="str">
        <f t="shared" si="104"/>
        <v xml:space="preserve"> </v>
      </c>
      <c r="AX424" s="394"/>
      <c r="AY424" s="396" t="str">
        <f t="shared" si="105"/>
        <v xml:space="preserve"> </v>
      </c>
      <c r="BA424" s="397" t="str">
        <f t="shared" si="106"/>
        <v xml:space="preserve"> </v>
      </c>
      <c r="BE424" s="392"/>
      <c r="BF424" s="392"/>
      <c r="BG424" s="392"/>
    </row>
    <row r="425" spans="1:59" s="63" customFormat="1" ht="46.9" customHeight="1" x14ac:dyDescent="0.2">
      <c r="A425" s="392"/>
      <c r="B425" s="393"/>
      <c r="C425" s="392"/>
      <c r="D425" s="392"/>
      <c r="E425" s="392"/>
      <c r="F425" s="392"/>
      <c r="G425" s="392"/>
      <c r="H425" s="392"/>
      <c r="I425" s="392"/>
      <c r="J425" s="392"/>
      <c r="K425" s="392"/>
      <c r="O425" s="394"/>
      <c r="Q425" s="394"/>
      <c r="S425" s="394"/>
      <c r="U425" s="394"/>
      <c r="V425" s="392"/>
      <c r="W425" s="394"/>
      <c r="X425" s="392"/>
      <c r="Y425" s="395">
        <f t="shared" si="96"/>
        <v>0</v>
      </c>
      <c r="Z425" s="394"/>
      <c r="AA425" s="396" t="str">
        <f t="shared" si="97"/>
        <v xml:space="preserve"> </v>
      </c>
      <c r="AC425" s="397" t="str">
        <f t="shared" si="98"/>
        <v xml:space="preserve"> </v>
      </c>
      <c r="AF425" s="394"/>
      <c r="AG425" s="401" t="str">
        <f t="shared" si="99"/>
        <v xml:space="preserve"> </v>
      </c>
      <c r="AI425" s="397" t="str">
        <f t="shared" si="100"/>
        <v xml:space="preserve"> </v>
      </c>
      <c r="AL425" s="394"/>
      <c r="AM425" s="396" t="str">
        <f t="shared" si="101"/>
        <v xml:space="preserve"> </v>
      </c>
      <c r="AO425" s="397" t="str">
        <f t="shared" si="102"/>
        <v xml:space="preserve"> </v>
      </c>
      <c r="AR425" s="394"/>
      <c r="AS425" s="396" t="str">
        <f t="shared" si="103"/>
        <v xml:space="preserve"> </v>
      </c>
      <c r="AU425" s="397" t="str">
        <f t="shared" si="104"/>
        <v xml:space="preserve"> </v>
      </c>
      <c r="AX425" s="394"/>
      <c r="AY425" s="396" t="str">
        <f t="shared" si="105"/>
        <v xml:space="preserve"> </v>
      </c>
      <c r="BA425" s="397" t="str">
        <f t="shared" si="106"/>
        <v xml:space="preserve"> </v>
      </c>
      <c r="BE425" s="392"/>
      <c r="BF425" s="392"/>
      <c r="BG425" s="392"/>
    </row>
    <row r="426" spans="1:59" s="63" customFormat="1" ht="46.9" customHeight="1" x14ac:dyDescent="0.2">
      <c r="A426" s="392"/>
      <c r="B426" s="393"/>
      <c r="C426" s="392"/>
      <c r="D426" s="392"/>
      <c r="E426" s="392"/>
      <c r="F426" s="392"/>
      <c r="G426" s="392"/>
      <c r="H426" s="392"/>
      <c r="I426" s="392"/>
      <c r="J426" s="392"/>
      <c r="K426" s="392"/>
      <c r="O426" s="394"/>
      <c r="Q426" s="394"/>
      <c r="S426" s="394"/>
      <c r="U426" s="394"/>
      <c r="V426" s="392"/>
      <c r="W426" s="394"/>
      <c r="X426" s="392"/>
      <c r="Y426" s="395">
        <f t="shared" si="96"/>
        <v>0</v>
      </c>
      <c r="Z426" s="394"/>
      <c r="AA426" s="396" t="str">
        <f t="shared" si="97"/>
        <v xml:space="preserve"> </v>
      </c>
      <c r="AC426" s="397" t="str">
        <f t="shared" si="98"/>
        <v xml:space="preserve"> </v>
      </c>
      <c r="AF426" s="394"/>
      <c r="AG426" s="401" t="str">
        <f t="shared" si="99"/>
        <v xml:space="preserve"> </v>
      </c>
      <c r="AI426" s="397" t="str">
        <f t="shared" si="100"/>
        <v xml:space="preserve"> </v>
      </c>
      <c r="AL426" s="394"/>
      <c r="AM426" s="396" t="str">
        <f t="shared" si="101"/>
        <v xml:space="preserve"> </v>
      </c>
      <c r="AO426" s="397" t="str">
        <f t="shared" si="102"/>
        <v xml:space="preserve"> </v>
      </c>
      <c r="AR426" s="394"/>
      <c r="AS426" s="396" t="str">
        <f t="shared" si="103"/>
        <v xml:space="preserve"> </v>
      </c>
      <c r="AU426" s="397" t="str">
        <f t="shared" si="104"/>
        <v xml:space="preserve"> </v>
      </c>
      <c r="AX426" s="394"/>
      <c r="AY426" s="396" t="str">
        <f t="shared" si="105"/>
        <v xml:space="preserve"> </v>
      </c>
      <c r="BA426" s="397" t="str">
        <f t="shared" si="106"/>
        <v xml:space="preserve"> </v>
      </c>
      <c r="BE426" s="392"/>
      <c r="BF426" s="392"/>
      <c r="BG426" s="392"/>
    </row>
    <row r="427" spans="1:59" s="63" customFormat="1" ht="46.9" customHeight="1" x14ac:dyDescent="0.2">
      <c r="A427" s="392"/>
      <c r="B427" s="393"/>
      <c r="C427" s="392"/>
      <c r="D427" s="392"/>
      <c r="E427" s="392"/>
      <c r="F427" s="392"/>
      <c r="G427" s="392"/>
      <c r="H427" s="392"/>
      <c r="I427" s="392"/>
      <c r="J427" s="392"/>
      <c r="K427" s="392"/>
      <c r="O427" s="394"/>
      <c r="Q427" s="394"/>
      <c r="S427" s="394"/>
      <c r="U427" s="394"/>
      <c r="V427" s="392"/>
      <c r="W427" s="394"/>
      <c r="X427" s="392"/>
      <c r="Y427" s="395">
        <f t="shared" si="96"/>
        <v>0</v>
      </c>
      <c r="Z427" s="394"/>
      <c r="AA427" s="396" t="str">
        <f t="shared" si="97"/>
        <v xml:space="preserve"> </v>
      </c>
      <c r="AC427" s="397" t="str">
        <f t="shared" si="98"/>
        <v xml:space="preserve"> </v>
      </c>
      <c r="AF427" s="394"/>
      <c r="AG427" s="401" t="str">
        <f t="shared" si="99"/>
        <v xml:space="preserve"> </v>
      </c>
      <c r="AI427" s="397" t="str">
        <f t="shared" si="100"/>
        <v xml:space="preserve"> </v>
      </c>
      <c r="AL427" s="394"/>
      <c r="AM427" s="396" t="str">
        <f t="shared" si="101"/>
        <v xml:space="preserve"> </v>
      </c>
      <c r="AO427" s="397" t="str">
        <f t="shared" si="102"/>
        <v xml:space="preserve"> </v>
      </c>
      <c r="AR427" s="394"/>
      <c r="AS427" s="396" t="str">
        <f t="shared" si="103"/>
        <v xml:space="preserve"> </v>
      </c>
      <c r="AU427" s="397" t="str">
        <f t="shared" si="104"/>
        <v xml:space="preserve"> </v>
      </c>
      <c r="AX427" s="394"/>
      <c r="AY427" s="396" t="str">
        <f t="shared" si="105"/>
        <v xml:space="preserve"> </v>
      </c>
      <c r="BA427" s="397" t="str">
        <f t="shared" si="106"/>
        <v xml:space="preserve"> </v>
      </c>
      <c r="BE427" s="392"/>
      <c r="BF427" s="392"/>
      <c r="BG427" s="392"/>
    </row>
    <row r="428" spans="1:59" s="63" customFormat="1" ht="46.9" customHeight="1" x14ac:dyDescent="0.2">
      <c r="A428" s="392"/>
      <c r="B428" s="393"/>
      <c r="C428" s="392"/>
      <c r="D428" s="392"/>
      <c r="E428" s="392"/>
      <c r="F428" s="392"/>
      <c r="G428" s="392"/>
      <c r="H428" s="392"/>
      <c r="I428" s="392"/>
      <c r="J428" s="392"/>
      <c r="K428" s="392"/>
      <c r="O428" s="394"/>
      <c r="Q428" s="394"/>
      <c r="S428" s="394"/>
      <c r="U428" s="394"/>
      <c r="V428" s="392"/>
      <c r="W428" s="394"/>
      <c r="X428" s="392"/>
      <c r="Y428" s="395">
        <f t="shared" si="96"/>
        <v>0</v>
      </c>
      <c r="Z428" s="394"/>
      <c r="AA428" s="396" t="str">
        <f t="shared" si="97"/>
        <v xml:space="preserve"> </v>
      </c>
      <c r="AC428" s="397" t="str">
        <f t="shared" si="98"/>
        <v xml:space="preserve"> </v>
      </c>
      <c r="AF428" s="394"/>
      <c r="AG428" s="401" t="str">
        <f t="shared" si="99"/>
        <v xml:space="preserve"> </v>
      </c>
      <c r="AI428" s="397" t="str">
        <f t="shared" si="100"/>
        <v xml:space="preserve"> </v>
      </c>
      <c r="AL428" s="394"/>
      <c r="AM428" s="396" t="str">
        <f t="shared" si="101"/>
        <v xml:space="preserve"> </v>
      </c>
      <c r="AO428" s="397" t="str">
        <f t="shared" si="102"/>
        <v xml:space="preserve"> </v>
      </c>
      <c r="AR428" s="394"/>
      <c r="AS428" s="396" t="str">
        <f t="shared" si="103"/>
        <v xml:space="preserve"> </v>
      </c>
      <c r="AU428" s="397" t="str">
        <f t="shared" si="104"/>
        <v xml:space="preserve"> </v>
      </c>
      <c r="AX428" s="394"/>
      <c r="AY428" s="396" t="str">
        <f t="shared" si="105"/>
        <v xml:space="preserve"> </v>
      </c>
      <c r="BA428" s="397" t="str">
        <f t="shared" si="106"/>
        <v xml:space="preserve"> </v>
      </c>
      <c r="BE428" s="392"/>
      <c r="BF428" s="392"/>
      <c r="BG428" s="392"/>
    </row>
    <row r="429" spans="1:59" s="63" customFormat="1" ht="46.9" customHeight="1" x14ac:dyDescent="0.2">
      <c r="A429" s="392"/>
      <c r="B429" s="392"/>
      <c r="C429" s="392"/>
      <c r="D429" s="392"/>
      <c r="E429" s="392"/>
      <c r="F429" s="392"/>
      <c r="G429" s="392"/>
      <c r="H429" s="392"/>
      <c r="I429" s="392"/>
      <c r="J429" s="392"/>
      <c r="K429" s="392"/>
      <c r="O429" s="394"/>
      <c r="Q429" s="394"/>
      <c r="S429" s="394"/>
      <c r="U429" s="394"/>
      <c r="V429" s="392"/>
      <c r="W429" s="394"/>
      <c r="X429" s="392"/>
      <c r="Y429" s="395">
        <f t="shared" si="96"/>
        <v>0</v>
      </c>
      <c r="Z429" s="394"/>
      <c r="AA429" s="396" t="str">
        <f t="shared" si="97"/>
        <v xml:space="preserve"> </v>
      </c>
      <c r="AC429" s="397" t="str">
        <f t="shared" si="98"/>
        <v xml:space="preserve"> </v>
      </c>
      <c r="AF429" s="394"/>
      <c r="AG429" s="401" t="str">
        <f t="shared" si="99"/>
        <v xml:space="preserve"> </v>
      </c>
      <c r="AI429" s="397" t="str">
        <f t="shared" si="100"/>
        <v xml:space="preserve"> </v>
      </c>
      <c r="AL429" s="394"/>
      <c r="AM429" s="396" t="str">
        <f t="shared" si="101"/>
        <v xml:space="preserve"> </v>
      </c>
      <c r="AO429" s="397" t="str">
        <f t="shared" si="102"/>
        <v xml:space="preserve"> </v>
      </c>
      <c r="AR429" s="394"/>
      <c r="AS429" s="396" t="str">
        <f t="shared" si="103"/>
        <v xml:space="preserve"> </v>
      </c>
      <c r="AU429" s="397" t="str">
        <f t="shared" si="104"/>
        <v xml:space="preserve"> </v>
      </c>
      <c r="AX429" s="394"/>
      <c r="AY429" s="396" t="str">
        <f t="shared" si="105"/>
        <v xml:space="preserve"> </v>
      </c>
      <c r="BA429" s="397" t="str">
        <f t="shared" si="106"/>
        <v xml:space="preserve"> </v>
      </c>
      <c r="BE429" s="392"/>
      <c r="BF429" s="392"/>
      <c r="BG429" s="392"/>
    </row>
    <row r="430" spans="1:59" s="63" customFormat="1" ht="46.9" customHeight="1" x14ac:dyDescent="0.2">
      <c r="A430" s="392"/>
      <c r="B430" s="392"/>
      <c r="C430" s="392"/>
      <c r="D430" s="392"/>
      <c r="E430" s="392"/>
      <c r="F430" s="392"/>
      <c r="G430" s="392"/>
      <c r="H430" s="392"/>
      <c r="I430" s="392"/>
      <c r="J430" s="392"/>
      <c r="K430" s="392"/>
      <c r="O430" s="394"/>
      <c r="Q430" s="394"/>
      <c r="S430" s="394"/>
      <c r="U430" s="394"/>
      <c r="V430" s="392"/>
      <c r="W430" s="394"/>
      <c r="X430" s="392"/>
      <c r="Y430" s="395">
        <f t="shared" si="96"/>
        <v>0</v>
      </c>
      <c r="Z430" s="394"/>
      <c r="AA430" s="396" t="str">
        <f t="shared" si="97"/>
        <v xml:space="preserve"> </v>
      </c>
      <c r="AC430" s="397" t="str">
        <f t="shared" si="98"/>
        <v xml:space="preserve"> </v>
      </c>
      <c r="AF430" s="394"/>
      <c r="AG430" s="401" t="str">
        <f t="shared" si="99"/>
        <v xml:space="preserve"> </v>
      </c>
      <c r="AI430" s="397" t="str">
        <f t="shared" si="100"/>
        <v xml:space="preserve"> </v>
      </c>
      <c r="AL430" s="394"/>
      <c r="AM430" s="396" t="str">
        <f t="shared" si="101"/>
        <v xml:space="preserve"> </v>
      </c>
      <c r="AO430" s="397" t="str">
        <f t="shared" si="102"/>
        <v xml:space="preserve"> </v>
      </c>
      <c r="AR430" s="394"/>
      <c r="AS430" s="396" t="str">
        <f t="shared" si="103"/>
        <v xml:space="preserve"> </v>
      </c>
      <c r="AU430" s="397" t="str">
        <f t="shared" si="104"/>
        <v xml:space="preserve"> </v>
      </c>
      <c r="AX430" s="394"/>
      <c r="AY430" s="396" t="str">
        <f t="shared" si="105"/>
        <v xml:space="preserve"> </v>
      </c>
      <c r="BA430" s="397" t="str">
        <f t="shared" si="106"/>
        <v xml:space="preserve"> </v>
      </c>
      <c r="BE430" s="392"/>
      <c r="BF430" s="392"/>
      <c r="BG430" s="392"/>
    </row>
    <row r="431" spans="1:59" s="63" customFormat="1" ht="46.9" customHeight="1" x14ac:dyDescent="0.2">
      <c r="A431" s="392"/>
      <c r="B431" s="392"/>
      <c r="C431" s="392"/>
      <c r="D431" s="392"/>
      <c r="E431" s="392"/>
      <c r="F431" s="392"/>
      <c r="G431" s="392"/>
      <c r="H431" s="392"/>
      <c r="I431" s="392"/>
      <c r="J431" s="392"/>
      <c r="K431" s="392"/>
      <c r="O431" s="394"/>
      <c r="Q431" s="394"/>
      <c r="S431" s="394"/>
      <c r="U431" s="394"/>
      <c r="V431" s="392"/>
      <c r="W431" s="394"/>
      <c r="X431" s="392"/>
      <c r="Y431" s="395">
        <f t="shared" si="96"/>
        <v>0</v>
      </c>
      <c r="Z431" s="394"/>
      <c r="AA431" s="396" t="str">
        <f t="shared" si="97"/>
        <v xml:space="preserve"> </v>
      </c>
      <c r="AC431" s="397" t="str">
        <f t="shared" si="98"/>
        <v xml:space="preserve"> </v>
      </c>
      <c r="AF431" s="394"/>
      <c r="AG431" s="401" t="str">
        <f t="shared" si="99"/>
        <v xml:space="preserve"> </v>
      </c>
      <c r="AI431" s="397" t="str">
        <f t="shared" si="100"/>
        <v xml:space="preserve"> </v>
      </c>
      <c r="AL431" s="394"/>
      <c r="AM431" s="396" t="str">
        <f t="shared" si="101"/>
        <v xml:space="preserve"> </v>
      </c>
      <c r="AO431" s="397" t="str">
        <f t="shared" si="102"/>
        <v xml:space="preserve"> </v>
      </c>
      <c r="AR431" s="394"/>
      <c r="AS431" s="396" t="str">
        <f t="shared" si="103"/>
        <v xml:space="preserve"> </v>
      </c>
      <c r="AU431" s="397" t="str">
        <f t="shared" si="104"/>
        <v xml:space="preserve"> </v>
      </c>
      <c r="AX431" s="394"/>
      <c r="AY431" s="396" t="str">
        <f t="shared" si="105"/>
        <v xml:space="preserve"> </v>
      </c>
      <c r="BA431" s="397" t="str">
        <f t="shared" si="106"/>
        <v xml:space="preserve"> </v>
      </c>
      <c r="BE431" s="392"/>
      <c r="BF431" s="392"/>
      <c r="BG431" s="392"/>
    </row>
    <row r="432" spans="1:59" s="63" customFormat="1" ht="46.9" customHeight="1" x14ac:dyDescent="0.2">
      <c r="A432" s="392"/>
      <c r="B432" s="392"/>
      <c r="C432" s="392"/>
      <c r="D432" s="392"/>
      <c r="E432" s="392"/>
      <c r="F432" s="392"/>
      <c r="G432" s="392"/>
      <c r="H432" s="392"/>
      <c r="I432" s="392"/>
      <c r="J432" s="392"/>
      <c r="K432" s="392"/>
      <c r="O432" s="394"/>
      <c r="Q432" s="394"/>
      <c r="S432" s="394"/>
      <c r="U432" s="394"/>
      <c r="V432" s="392"/>
      <c r="W432" s="394"/>
      <c r="X432" s="392"/>
      <c r="Y432" s="395">
        <f t="shared" si="96"/>
        <v>0</v>
      </c>
      <c r="Z432" s="394"/>
      <c r="AA432" s="396" t="str">
        <f t="shared" si="97"/>
        <v xml:space="preserve"> </v>
      </c>
      <c r="AC432" s="397" t="str">
        <f t="shared" si="98"/>
        <v xml:space="preserve"> </v>
      </c>
      <c r="AF432" s="394"/>
      <c r="AG432" s="401" t="str">
        <f t="shared" si="99"/>
        <v xml:space="preserve"> </v>
      </c>
      <c r="AI432" s="397" t="str">
        <f t="shared" si="100"/>
        <v xml:space="preserve"> </v>
      </c>
      <c r="AL432" s="394"/>
      <c r="AM432" s="396" t="str">
        <f t="shared" si="101"/>
        <v xml:space="preserve"> </v>
      </c>
      <c r="AO432" s="397" t="str">
        <f t="shared" si="102"/>
        <v xml:space="preserve"> </v>
      </c>
      <c r="AR432" s="394"/>
      <c r="AS432" s="396" t="str">
        <f t="shared" si="103"/>
        <v xml:space="preserve"> </v>
      </c>
      <c r="AU432" s="397" t="str">
        <f t="shared" si="104"/>
        <v xml:space="preserve"> </v>
      </c>
      <c r="AX432" s="394"/>
      <c r="AY432" s="396" t="str">
        <f t="shared" si="105"/>
        <v xml:space="preserve"> </v>
      </c>
      <c r="BA432" s="397" t="str">
        <f t="shared" si="106"/>
        <v xml:space="preserve"> </v>
      </c>
      <c r="BE432" s="392"/>
      <c r="BF432" s="392"/>
      <c r="BG432" s="392"/>
    </row>
    <row r="433" spans="1:59" s="63" customFormat="1" ht="46.9" customHeight="1" x14ac:dyDescent="0.2">
      <c r="A433" s="392"/>
      <c r="B433" s="392"/>
      <c r="C433" s="392"/>
      <c r="D433" s="392"/>
      <c r="E433" s="392"/>
      <c r="F433" s="392"/>
      <c r="G433" s="392"/>
      <c r="H433" s="392"/>
      <c r="I433" s="392"/>
      <c r="J433" s="392"/>
      <c r="K433" s="392"/>
      <c r="O433" s="394"/>
      <c r="Q433" s="394"/>
      <c r="S433" s="394"/>
      <c r="U433" s="394"/>
      <c r="V433" s="392"/>
      <c r="W433" s="394"/>
      <c r="X433" s="392"/>
      <c r="Y433" s="395">
        <f t="shared" si="96"/>
        <v>0</v>
      </c>
      <c r="Z433" s="394"/>
      <c r="AA433" s="396" t="str">
        <f t="shared" si="97"/>
        <v xml:space="preserve"> </v>
      </c>
      <c r="AC433" s="397" t="str">
        <f t="shared" si="98"/>
        <v xml:space="preserve"> </v>
      </c>
      <c r="AF433" s="394"/>
      <c r="AG433" s="401" t="str">
        <f t="shared" si="99"/>
        <v xml:space="preserve"> </v>
      </c>
      <c r="AI433" s="397" t="str">
        <f t="shared" si="100"/>
        <v xml:space="preserve"> </v>
      </c>
      <c r="AL433" s="394"/>
      <c r="AM433" s="396" t="str">
        <f t="shared" si="101"/>
        <v xml:space="preserve"> </v>
      </c>
      <c r="AO433" s="397" t="str">
        <f t="shared" si="102"/>
        <v xml:space="preserve"> </v>
      </c>
      <c r="AR433" s="394"/>
      <c r="AS433" s="396" t="str">
        <f t="shared" si="103"/>
        <v xml:space="preserve"> </v>
      </c>
      <c r="AU433" s="397" t="str">
        <f t="shared" si="104"/>
        <v xml:space="preserve"> </v>
      </c>
      <c r="AX433" s="394"/>
      <c r="AY433" s="396" t="str">
        <f t="shared" si="105"/>
        <v xml:space="preserve"> </v>
      </c>
      <c r="BA433" s="397" t="str">
        <f t="shared" si="106"/>
        <v xml:space="preserve"> </v>
      </c>
      <c r="BE433" s="392"/>
      <c r="BF433" s="392"/>
      <c r="BG433" s="392"/>
    </row>
    <row r="434" spans="1:59" s="63" customFormat="1" ht="46.9" customHeight="1" x14ac:dyDescent="0.2">
      <c r="A434" s="392"/>
      <c r="B434" s="392"/>
      <c r="C434" s="392"/>
      <c r="D434" s="392"/>
      <c r="E434" s="392"/>
      <c r="F434" s="392"/>
      <c r="G434" s="392"/>
      <c r="H434" s="392"/>
      <c r="I434" s="392"/>
      <c r="J434" s="392"/>
      <c r="K434" s="392"/>
      <c r="O434" s="394"/>
      <c r="Q434" s="394"/>
      <c r="S434" s="394"/>
      <c r="U434" s="394"/>
      <c r="V434" s="392"/>
      <c r="W434" s="394"/>
      <c r="X434" s="392"/>
      <c r="Y434" s="395">
        <f t="shared" si="96"/>
        <v>0</v>
      </c>
      <c r="Z434" s="394"/>
      <c r="AA434" s="396" t="str">
        <f t="shared" si="97"/>
        <v xml:space="preserve"> </v>
      </c>
      <c r="AC434" s="397" t="str">
        <f t="shared" si="98"/>
        <v xml:space="preserve"> </v>
      </c>
      <c r="AF434" s="394"/>
      <c r="AG434" s="401" t="str">
        <f t="shared" si="99"/>
        <v xml:space="preserve"> </v>
      </c>
      <c r="AI434" s="397" t="str">
        <f t="shared" si="100"/>
        <v xml:space="preserve"> </v>
      </c>
      <c r="AL434" s="394"/>
      <c r="AM434" s="396" t="str">
        <f t="shared" si="101"/>
        <v xml:space="preserve"> </v>
      </c>
      <c r="AO434" s="397" t="str">
        <f t="shared" si="102"/>
        <v xml:space="preserve"> </v>
      </c>
      <c r="AR434" s="394"/>
      <c r="AS434" s="396" t="str">
        <f t="shared" si="103"/>
        <v xml:space="preserve"> </v>
      </c>
      <c r="AU434" s="397" t="str">
        <f t="shared" si="104"/>
        <v xml:space="preserve"> </v>
      </c>
      <c r="AX434" s="394"/>
      <c r="AY434" s="396" t="str">
        <f t="shared" si="105"/>
        <v xml:space="preserve"> </v>
      </c>
      <c r="BA434" s="397" t="str">
        <f t="shared" si="106"/>
        <v xml:space="preserve"> </v>
      </c>
      <c r="BE434" s="392"/>
      <c r="BF434" s="392"/>
      <c r="BG434" s="392"/>
    </row>
    <row r="435" spans="1:59" s="63" customFormat="1" ht="46.9" customHeight="1" x14ac:dyDescent="0.2">
      <c r="A435" s="392"/>
      <c r="B435" s="392"/>
      <c r="C435" s="392"/>
      <c r="D435" s="392"/>
      <c r="E435" s="392"/>
      <c r="F435" s="392"/>
      <c r="G435" s="392"/>
      <c r="H435" s="392"/>
      <c r="I435" s="392"/>
      <c r="J435" s="392"/>
      <c r="K435" s="392"/>
      <c r="O435" s="394"/>
      <c r="Q435" s="394"/>
      <c r="S435" s="394"/>
      <c r="U435" s="394"/>
      <c r="V435" s="392"/>
      <c r="W435" s="394"/>
      <c r="X435" s="392"/>
      <c r="Y435" s="395">
        <f t="shared" si="96"/>
        <v>0</v>
      </c>
      <c r="Z435" s="394"/>
      <c r="AA435" s="396" t="str">
        <f t="shared" si="97"/>
        <v xml:space="preserve"> </v>
      </c>
      <c r="AC435" s="397" t="str">
        <f t="shared" si="98"/>
        <v xml:space="preserve"> </v>
      </c>
      <c r="AF435" s="394"/>
      <c r="AG435" s="401" t="str">
        <f t="shared" si="99"/>
        <v xml:space="preserve"> </v>
      </c>
      <c r="AI435" s="397" t="str">
        <f t="shared" si="100"/>
        <v xml:space="preserve"> </v>
      </c>
      <c r="AL435" s="394"/>
      <c r="AM435" s="396" t="str">
        <f t="shared" si="101"/>
        <v xml:space="preserve"> </v>
      </c>
      <c r="AO435" s="397" t="str">
        <f t="shared" si="102"/>
        <v xml:space="preserve"> </v>
      </c>
      <c r="AR435" s="394"/>
      <c r="AS435" s="396" t="str">
        <f t="shared" si="103"/>
        <v xml:space="preserve"> </v>
      </c>
      <c r="AU435" s="397" t="str">
        <f t="shared" si="104"/>
        <v xml:space="preserve"> </v>
      </c>
      <c r="AX435" s="394"/>
      <c r="AY435" s="396" t="str">
        <f t="shared" si="105"/>
        <v xml:space="preserve"> </v>
      </c>
      <c r="BA435" s="397" t="str">
        <f t="shared" si="106"/>
        <v xml:space="preserve"> </v>
      </c>
      <c r="BE435" s="392"/>
      <c r="BF435" s="392"/>
      <c r="BG435" s="392"/>
    </row>
    <row r="436" spans="1:59" s="63" customFormat="1" ht="46.9" customHeight="1" x14ac:dyDescent="0.2">
      <c r="A436" s="392"/>
      <c r="B436" s="392"/>
      <c r="C436" s="392"/>
      <c r="D436" s="392"/>
      <c r="E436" s="392"/>
      <c r="F436" s="392"/>
      <c r="G436" s="392"/>
      <c r="H436" s="392"/>
      <c r="I436" s="392"/>
      <c r="J436" s="392"/>
      <c r="K436" s="392"/>
      <c r="O436" s="394"/>
      <c r="Q436" s="394"/>
      <c r="S436" s="394"/>
      <c r="U436" s="394"/>
      <c r="V436" s="392"/>
      <c r="W436" s="394"/>
      <c r="X436" s="392"/>
      <c r="Y436" s="395">
        <f t="shared" si="96"/>
        <v>0</v>
      </c>
      <c r="Z436" s="394"/>
      <c r="AA436" s="396" t="str">
        <f t="shared" si="97"/>
        <v xml:space="preserve"> </v>
      </c>
      <c r="AC436" s="397" t="str">
        <f t="shared" si="98"/>
        <v xml:space="preserve"> </v>
      </c>
      <c r="AF436" s="394"/>
      <c r="AG436" s="401" t="str">
        <f t="shared" si="99"/>
        <v xml:space="preserve"> </v>
      </c>
      <c r="AI436" s="397" t="str">
        <f t="shared" si="100"/>
        <v xml:space="preserve"> </v>
      </c>
      <c r="AL436" s="394"/>
      <c r="AM436" s="396" t="str">
        <f t="shared" si="101"/>
        <v xml:space="preserve"> </v>
      </c>
      <c r="AO436" s="397" t="str">
        <f t="shared" si="102"/>
        <v xml:space="preserve"> </v>
      </c>
      <c r="AR436" s="394"/>
      <c r="AS436" s="396" t="str">
        <f t="shared" si="103"/>
        <v xml:space="preserve"> </v>
      </c>
      <c r="AU436" s="397" t="str">
        <f t="shared" si="104"/>
        <v xml:space="preserve"> </v>
      </c>
      <c r="AX436" s="394"/>
      <c r="AY436" s="396" t="str">
        <f t="shared" si="105"/>
        <v xml:space="preserve"> </v>
      </c>
      <c r="BA436" s="397" t="str">
        <f t="shared" si="106"/>
        <v xml:space="preserve"> </v>
      </c>
      <c r="BE436" s="392"/>
      <c r="BF436" s="392"/>
      <c r="BG436" s="392"/>
    </row>
    <row r="437" spans="1:59" s="63" customFormat="1" ht="46.9" customHeight="1" x14ac:dyDescent="0.2">
      <c r="A437" s="392"/>
      <c r="B437" s="392"/>
      <c r="C437" s="392"/>
      <c r="D437" s="392"/>
      <c r="E437" s="392"/>
      <c r="F437" s="392"/>
      <c r="G437" s="392"/>
      <c r="H437" s="392"/>
      <c r="I437" s="392"/>
      <c r="J437" s="392"/>
      <c r="K437" s="392"/>
      <c r="O437" s="394"/>
      <c r="Q437" s="394"/>
      <c r="S437" s="394"/>
      <c r="U437" s="394"/>
      <c r="V437" s="392"/>
      <c r="W437" s="394"/>
      <c r="X437" s="392"/>
      <c r="Y437" s="395">
        <f t="shared" si="96"/>
        <v>0</v>
      </c>
      <c r="Z437" s="394"/>
      <c r="AA437" s="396" t="str">
        <f t="shared" si="97"/>
        <v xml:space="preserve"> </v>
      </c>
      <c r="AC437" s="397" t="str">
        <f t="shared" si="98"/>
        <v xml:space="preserve"> </v>
      </c>
      <c r="AF437" s="394"/>
      <c r="AG437" s="401" t="str">
        <f t="shared" si="99"/>
        <v xml:space="preserve"> </v>
      </c>
      <c r="AI437" s="397" t="str">
        <f t="shared" si="100"/>
        <v xml:space="preserve"> </v>
      </c>
      <c r="AL437" s="394"/>
      <c r="AM437" s="396" t="str">
        <f t="shared" si="101"/>
        <v xml:space="preserve"> </v>
      </c>
      <c r="AO437" s="397" t="str">
        <f t="shared" si="102"/>
        <v xml:space="preserve"> </v>
      </c>
      <c r="AR437" s="394"/>
      <c r="AS437" s="396" t="str">
        <f t="shared" si="103"/>
        <v xml:space="preserve"> </v>
      </c>
      <c r="AU437" s="397" t="str">
        <f t="shared" si="104"/>
        <v xml:space="preserve"> </v>
      </c>
      <c r="AX437" s="394"/>
      <c r="AY437" s="396" t="str">
        <f t="shared" si="105"/>
        <v xml:space="preserve"> </v>
      </c>
      <c r="BA437" s="397" t="str">
        <f t="shared" si="106"/>
        <v xml:space="preserve"> </v>
      </c>
      <c r="BE437" s="392"/>
      <c r="BF437" s="392"/>
      <c r="BG437" s="392"/>
    </row>
    <row r="438" spans="1:59" s="63" customFormat="1" ht="46.9" customHeight="1" x14ac:dyDescent="0.2">
      <c r="A438" s="392"/>
      <c r="B438" s="392"/>
      <c r="C438" s="392"/>
      <c r="D438" s="392"/>
      <c r="E438" s="392"/>
      <c r="F438" s="392"/>
      <c r="G438" s="392"/>
      <c r="H438" s="392"/>
      <c r="I438" s="392"/>
      <c r="J438" s="392"/>
      <c r="K438" s="392"/>
      <c r="O438" s="394"/>
      <c r="Q438" s="394"/>
      <c r="S438" s="394"/>
      <c r="U438" s="394"/>
      <c r="V438" s="392"/>
      <c r="W438" s="394"/>
      <c r="X438" s="392"/>
      <c r="Y438" s="395">
        <f t="shared" si="96"/>
        <v>0</v>
      </c>
      <c r="Z438" s="394"/>
      <c r="AA438" s="396" t="str">
        <f t="shared" si="97"/>
        <v xml:space="preserve"> </v>
      </c>
      <c r="AC438" s="397" t="str">
        <f t="shared" si="98"/>
        <v xml:space="preserve"> </v>
      </c>
      <c r="AF438" s="394"/>
      <c r="AG438" s="401" t="str">
        <f t="shared" si="99"/>
        <v xml:space="preserve"> </v>
      </c>
      <c r="AI438" s="397" t="str">
        <f t="shared" si="100"/>
        <v xml:space="preserve"> </v>
      </c>
      <c r="AL438" s="394"/>
      <c r="AM438" s="396" t="str">
        <f t="shared" si="101"/>
        <v xml:space="preserve"> </v>
      </c>
      <c r="AO438" s="397" t="str">
        <f t="shared" si="102"/>
        <v xml:space="preserve"> </v>
      </c>
      <c r="AR438" s="394"/>
      <c r="AS438" s="396" t="str">
        <f t="shared" si="103"/>
        <v xml:space="preserve"> </v>
      </c>
      <c r="AU438" s="397" t="str">
        <f t="shared" si="104"/>
        <v xml:space="preserve"> </v>
      </c>
      <c r="AX438" s="394"/>
      <c r="AY438" s="396" t="str">
        <f t="shared" si="105"/>
        <v xml:space="preserve"> </v>
      </c>
      <c r="BA438" s="397" t="str">
        <f t="shared" si="106"/>
        <v xml:space="preserve"> </v>
      </c>
      <c r="BE438" s="392"/>
      <c r="BF438" s="392"/>
      <c r="BG438" s="392"/>
    </row>
    <row r="439" spans="1:59" s="63" customFormat="1" ht="46.9" customHeight="1" x14ac:dyDescent="0.2">
      <c r="A439" s="392"/>
      <c r="B439" s="392"/>
      <c r="C439" s="392"/>
      <c r="D439" s="392"/>
      <c r="E439" s="392"/>
      <c r="F439" s="392"/>
      <c r="G439" s="392"/>
      <c r="H439" s="392"/>
      <c r="I439" s="392"/>
      <c r="J439" s="392"/>
      <c r="K439" s="392"/>
      <c r="O439" s="394"/>
      <c r="Q439" s="394"/>
      <c r="S439" s="394"/>
      <c r="U439" s="394"/>
      <c r="V439" s="392"/>
      <c r="W439" s="394"/>
      <c r="X439" s="392"/>
      <c r="Y439" s="395">
        <f t="shared" si="96"/>
        <v>0</v>
      </c>
      <c r="Z439" s="394"/>
      <c r="AA439" s="396" t="str">
        <f t="shared" si="97"/>
        <v xml:space="preserve"> </v>
      </c>
      <c r="AC439" s="397" t="str">
        <f t="shared" si="98"/>
        <v xml:space="preserve"> </v>
      </c>
      <c r="AF439" s="394"/>
      <c r="AG439" s="401" t="str">
        <f t="shared" si="99"/>
        <v xml:space="preserve"> </v>
      </c>
      <c r="AI439" s="397" t="str">
        <f t="shared" si="100"/>
        <v xml:space="preserve"> </v>
      </c>
      <c r="AL439" s="394"/>
      <c r="AM439" s="396" t="str">
        <f t="shared" si="101"/>
        <v xml:space="preserve"> </v>
      </c>
      <c r="AO439" s="397" t="str">
        <f t="shared" si="102"/>
        <v xml:space="preserve"> </v>
      </c>
      <c r="AR439" s="394"/>
      <c r="AS439" s="396" t="str">
        <f t="shared" si="103"/>
        <v xml:space="preserve"> </v>
      </c>
      <c r="AU439" s="397" t="str">
        <f t="shared" si="104"/>
        <v xml:space="preserve"> </v>
      </c>
      <c r="AX439" s="394"/>
      <c r="AY439" s="396" t="str">
        <f t="shared" si="105"/>
        <v xml:space="preserve"> </v>
      </c>
      <c r="BA439" s="397" t="str">
        <f t="shared" si="106"/>
        <v xml:space="preserve"> </v>
      </c>
      <c r="BE439" s="392"/>
      <c r="BF439" s="392"/>
      <c r="BG439" s="392"/>
    </row>
    <row r="440" spans="1:59" s="63" customFormat="1" ht="46.9" customHeight="1" x14ac:dyDescent="0.2">
      <c r="A440" s="392"/>
      <c r="B440" s="392"/>
      <c r="C440" s="392"/>
      <c r="D440" s="392"/>
      <c r="E440" s="392"/>
      <c r="F440" s="392"/>
      <c r="G440" s="392"/>
      <c r="H440" s="392"/>
      <c r="I440" s="392"/>
      <c r="J440" s="392"/>
      <c r="K440" s="392"/>
      <c r="O440" s="394"/>
      <c r="Q440" s="394"/>
      <c r="S440" s="394"/>
      <c r="U440" s="394"/>
      <c r="V440" s="392"/>
      <c r="W440" s="394"/>
      <c r="X440" s="392"/>
      <c r="Y440" s="395">
        <f t="shared" si="96"/>
        <v>0</v>
      </c>
      <c r="Z440" s="394"/>
      <c r="AA440" s="396" t="str">
        <f t="shared" si="97"/>
        <v xml:space="preserve"> </v>
      </c>
      <c r="AC440" s="397" t="str">
        <f t="shared" si="98"/>
        <v xml:space="preserve"> </v>
      </c>
      <c r="AF440" s="394"/>
      <c r="AG440" s="401" t="str">
        <f t="shared" si="99"/>
        <v xml:space="preserve"> </v>
      </c>
      <c r="AI440" s="397" t="str">
        <f t="shared" si="100"/>
        <v xml:space="preserve"> </v>
      </c>
      <c r="AL440" s="394"/>
      <c r="AM440" s="396" t="str">
        <f t="shared" si="101"/>
        <v xml:space="preserve"> </v>
      </c>
      <c r="AO440" s="397" t="str">
        <f t="shared" si="102"/>
        <v xml:space="preserve"> </v>
      </c>
      <c r="AR440" s="394"/>
      <c r="AS440" s="396" t="str">
        <f t="shared" si="103"/>
        <v xml:space="preserve"> </v>
      </c>
      <c r="AU440" s="397" t="str">
        <f t="shared" si="104"/>
        <v xml:space="preserve"> </v>
      </c>
      <c r="AX440" s="394"/>
      <c r="AY440" s="396" t="str">
        <f t="shared" si="105"/>
        <v xml:space="preserve"> </v>
      </c>
      <c r="BA440" s="397" t="str">
        <f t="shared" si="106"/>
        <v xml:space="preserve"> </v>
      </c>
      <c r="BE440" s="392"/>
      <c r="BF440" s="392"/>
      <c r="BG440" s="392"/>
    </row>
    <row r="441" spans="1:59" s="63" customFormat="1" ht="46.9" customHeight="1" x14ac:dyDescent="0.2">
      <c r="A441" s="392"/>
      <c r="B441" s="392"/>
      <c r="C441" s="392"/>
      <c r="D441" s="392"/>
      <c r="E441" s="392"/>
      <c r="F441" s="392"/>
      <c r="G441" s="392"/>
      <c r="H441" s="392"/>
      <c r="I441" s="392"/>
      <c r="J441" s="392"/>
      <c r="K441" s="392"/>
      <c r="O441" s="394"/>
      <c r="Q441" s="394"/>
      <c r="S441" s="394"/>
      <c r="U441" s="394"/>
      <c r="V441" s="392"/>
      <c r="W441" s="394"/>
      <c r="X441" s="392"/>
      <c r="Y441" s="395">
        <f t="shared" si="96"/>
        <v>0</v>
      </c>
      <c r="Z441" s="394"/>
      <c r="AA441" s="396" t="str">
        <f t="shared" si="97"/>
        <v xml:space="preserve"> </v>
      </c>
      <c r="AC441" s="397" t="str">
        <f t="shared" si="98"/>
        <v xml:space="preserve"> </v>
      </c>
      <c r="AF441" s="394"/>
      <c r="AG441" s="401" t="str">
        <f t="shared" si="99"/>
        <v xml:space="preserve"> </v>
      </c>
      <c r="AI441" s="397" t="str">
        <f t="shared" si="100"/>
        <v xml:space="preserve"> </v>
      </c>
      <c r="AL441" s="394"/>
      <c r="AM441" s="396" t="str">
        <f t="shared" si="101"/>
        <v xml:space="preserve"> </v>
      </c>
      <c r="AO441" s="397" t="str">
        <f t="shared" si="102"/>
        <v xml:space="preserve"> </v>
      </c>
      <c r="AR441" s="394"/>
      <c r="AS441" s="396" t="str">
        <f t="shared" si="103"/>
        <v xml:space="preserve"> </v>
      </c>
      <c r="AU441" s="397" t="str">
        <f t="shared" si="104"/>
        <v xml:space="preserve"> </v>
      </c>
      <c r="AX441" s="394"/>
      <c r="AY441" s="396" t="str">
        <f t="shared" si="105"/>
        <v xml:space="preserve"> </v>
      </c>
      <c r="BA441" s="397" t="str">
        <f t="shared" si="106"/>
        <v xml:space="preserve"> </v>
      </c>
      <c r="BE441" s="392"/>
      <c r="BF441" s="392"/>
      <c r="BG441" s="392"/>
    </row>
    <row r="442" spans="1:59" s="63" customFormat="1" ht="46.9" customHeight="1" x14ac:dyDescent="0.2">
      <c r="A442" s="392"/>
      <c r="B442" s="392"/>
      <c r="C442" s="392"/>
      <c r="D442" s="392"/>
      <c r="E442" s="392"/>
      <c r="F442" s="392"/>
      <c r="G442" s="392"/>
      <c r="H442" s="392"/>
      <c r="I442" s="392"/>
      <c r="J442" s="392"/>
      <c r="K442" s="392"/>
      <c r="O442" s="394"/>
      <c r="Q442" s="394"/>
      <c r="S442" s="394"/>
      <c r="U442" s="394"/>
      <c r="V442" s="392"/>
      <c r="W442" s="394"/>
      <c r="X442" s="392"/>
      <c r="Y442" s="395">
        <f t="shared" si="96"/>
        <v>0</v>
      </c>
      <c r="Z442" s="394"/>
      <c r="AA442" s="396" t="str">
        <f t="shared" si="97"/>
        <v xml:space="preserve"> </v>
      </c>
      <c r="AC442" s="397" t="str">
        <f t="shared" si="98"/>
        <v xml:space="preserve"> </v>
      </c>
      <c r="AF442" s="394"/>
      <c r="AG442" s="401" t="str">
        <f t="shared" si="99"/>
        <v xml:space="preserve"> </v>
      </c>
      <c r="AI442" s="397" t="str">
        <f t="shared" si="100"/>
        <v xml:space="preserve"> </v>
      </c>
      <c r="AL442" s="394"/>
      <c r="AM442" s="396" t="str">
        <f t="shared" si="101"/>
        <v xml:space="preserve"> </v>
      </c>
      <c r="AO442" s="397" t="str">
        <f t="shared" si="102"/>
        <v xml:space="preserve"> </v>
      </c>
      <c r="AR442" s="394"/>
      <c r="AS442" s="396" t="str">
        <f t="shared" si="103"/>
        <v xml:space="preserve"> </v>
      </c>
      <c r="AU442" s="397" t="str">
        <f t="shared" si="104"/>
        <v xml:space="preserve"> </v>
      </c>
      <c r="AX442" s="394"/>
      <c r="AY442" s="396" t="str">
        <f t="shared" si="105"/>
        <v xml:space="preserve"> </v>
      </c>
      <c r="BA442" s="397" t="str">
        <f t="shared" si="106"/>
        <v xml:space="preserve"> </v>
      </c>
      <c r="BE442" s="392"/>
      <c r="BF442" s="392"/>
      <c r="BG442" s="392"/>
    </row>
    <row r="443" spans="1:59" s="63" customFormat="1" ht="46.9" customHeight="1" x14ac:dyDescent="0.2">
      <c r="A443" s="392"/>
      <c r="B443" s="392"/>
      <c r="C443" s="392"/>
      <c r="D443" s="392"/>
      <c r="E443" s="392"/>
      <c r="F443" s="392"/>
      <c r="G443" s="392"/>
      <c r="H443" s="392"/>
      <c r="I443" s="392"/>
      <c r="J443" s="392"/>
      <c r="K443" s="392"/>
      <c r="O443" s="394"/>
      <c r="Q443" s="394"/>
      <c r="S443" s="394"/>
      <c r="U443" s="394"/>
      <c r="V443" s="392"/>
      <c r="W443" s="394"/>
      <c r="X443" s="392"/>
      <c r="Y443" s="395">
        <f t="shared" si="96"/>
        <v>0</v>
      </c>
      <c r="Z443" s="394"/>
      <c r="AA443" s="396" t="str">
        <f t="shared" si="97"/>
        <v xml:space="preserve"> </v>
      </c>
      <c r="AC443" s="397" t="str">
        <f t="shared" si="98"/>
        <v xml:space="preserve"> </v>
      </c>
      <c r="AF443" s="394"/>
      <c r="AG443" s="401" t="str">
        <f t="shared" si="99"/>
        <v xml:space="preserve"> </v>
      </c>
      <c r="AI443" s="397" t="str">
        <f t="shared" si="100"/>
        <v xml:space="preserve"> </v>
      </c>
      <c r="AL443" s="394"/>
      <c r="AM443" s="396" t="str">
        <f t="shared" si="101"/>
        <v xml:space="preserve"> </v>
      </c>
      <c r="AO443" s="397" t="str">
        <f t="shared" si="102"/>
        <v xml:space="preserve"> </v>
      </c>
      <c r="AR443" s="394"/>
      <c r="AS443" s="396" t="str">
        <f t="shared" si="103"/>
        <v xml:space="preserve"> </v>
      </c>
      <c r="AU443" s="397" t="str">
        <f t="shared" si="104"/>
        <v xml:space="preserve"> </v>
      </c>
      <c r="AX443" s="394"/>
      <c r="AY443" s="396" t="str">
        <f t="shared" si="105"/>
        <v xml:space="preserve"> </v>
      </c>
      <c r="BA443" s="397" t="str">
        <f t="shared" si="106"/>
        <v xml:space="preserve"> </v>
      </c>
      <c r="BE443" s="392"/>
      <c r="BF443" s="392"/>
      <c r="BG443" s="392"/>
    </row>
    <row r="444" spans="1:59" s="63" customFormat="1" ht="46.9" customHeight="1" x14ac:dyDescent="0.2">
      <c r="A444" s="392"/>
      <c r="B444" s="392"/>
      <c r="C444" s="392"/>
      <c r="D444" s="392"/>
      <c r="E444" s="392"/>
      <c r="F444" s="392"/>
      <c r="G444" s="392"/>
      <c r="H444" s="392"/>
      <c r="I444" s="392"/>
      <c r="J444" s="392"/>
      <c r="K444" s="392"/>
      <c r="O444" s="394"/>
      <c r="Q444" s="394"/>
      <c r="S444" s="394"/>
      <c r="U444" s="394"/>
      <c r="V444" s="392"/>
      <c r="W444" s="394"/>
      <c r="X444" s="392"/>
      <c r="Y444" s="395">
        <f t="shared" si="96"/>
        <v>0</v>
      </c>
      <c r="Z444" s="394"/>
      <c r="AA444" s="396" t="str">
        <f t="shared" si="97"/>
        <v xml:space="preserve"> </v>
      </c>
      <c r="AC444" s="397" t="str">
        <f t="shared" si="98"/>
        <v xml:space="preserve"> </v>
      </c>
      <c r="AF444" s="394"/>
      <c r="AG444" s="401" t="str">
        <f t="shared" si="99"/>
        <v xml:space="preserve"> </v>
      </c>
      <c r="AI444" s="397" t="str">
        <f t="shared" si="100"/>
        <v xml:space="preserve"> </v>
      </c>
      <c r="AL444" s="394"/>
      <c r="AM444" s="396" t="str">
        <f t="shared" si="101"/>
        <v xml:space="preserve"> </v>
      </c>
      <c r="AO444" s="397" t="str">
        <f t="shared" si="102"/>
        <v xml:space="preserve"> </v>
      </c>
      <c r="AR444" s="394"/>
      <c r="AS444" s="396" t="str">
        <f t="shared" si="103"/>
        <v xml:space="preserve"> </v>
      </c>
      <c r="AU444" s="397" t="str">
        <f t="shared" si="104"/>
        <v xml:space="preserve"> </v>
      </c>
      <c r="AX444" s="394"/>
      <c r="AY444" s="396" t="str">
        <f t="shared" si="105"/>
        <v xml:space="preserve"> </v>
      </c>
      <c r="BA444" s="397" t="str">
        <f t="shared" si="106"/>
        <v xml:space="preserve"> </v>
      </c>
      <c r="BE444" s="392"/>
      <c r="BF444" s="392"/>
      <c r="BG444" s="392"/>
    </row>
    <row r="445" spans="1:59" s="63" customFormat="1" ht="46.9" customHeight="1" x14ac:dyDescent="0.2">
      <c r="A445" s="392"/>
      <c r="B445" s="392"/>
      <c r="C445" s="392"/>
      <c r="D445" s="392"/>
      <c r="E445" s="392"/>
      <c r="F445" s="392"/>
      <c r="G445" s="392"/>
      <c r="H445" s="392"/>
      <c r="I445" s="392"/>
      <c r="J445" s="392"/>
      <c r="K445" s="392"/>
      <c r="O445" s="394"/>
      <c r="Q445" s="394"/>
      <c r="S445" s="394"/>
      <c r="U445" s="394"/>
      <c r="V445" s="392"/>
      <c r="W445" s="394"/>
      <c r="X445" s="392"/>
      <c r="Y445" s="395">
        <f t="shared" si="96"/>
        <v>0</v>
      </c>
      <c r="Z445" s="394"/>
      <c r="AA445" s="396" t="str">
        <f t="shared" si="97"/>
        <v xml:space="preserve"> </v>
      </c>
      <c r="AC445" s="397" t="str">
        <f t="shared" si="98"/>
        <v xml:space="preserve"> </v>
      </c>
      <c r="AF445" s="394"/>
      <c r="AG445" s="401" t="str">
        <f t="shared" si="99"/>
        <v xml:space="preserve"> </v>
      </c>
      <c r="AI445" s="397" t="str">
        <f t="shared" si="100"/>
        <v xml:space="preserve"> </v>
      </c>
      <c r="AL445" s="394"/>
      <c r="AM445" s="396" t="str">
        <f t="shared" si="101"/>
        <v xml:space="preserve"> </v>
      </c>
      <c r="AO445" s="397" t="str">
        <f t="shared" si="102"/>
        <v xml:space="preserve"> </v>
      </c>
      <c r="AR445" s="394"/>
      <c r="AS445" s="396" t="str">
        <f t="shared" si="103"/>
        <v xml:space="preserve"> </v>
      </c>
      <c r="AU445" s="397" t="str">
        <f t="shared" si="104"/>
        <v xml:space="preserve"> </v>
      </c>
      <c r="AX445" s="394"/>
      <c r="AY445" s="396" t="str">
        <f t="shared" si="105"/>
        <v xml:space="preserve"> </v>
      </c>
      <c r="BA445" s="397" t="str">
        <f t="shared" si="106"/>
        <v xml:space="preserve"> </v>
      </c>
      <c r="BE445" s="392"/>
      <c r="BF445" s="392"/>
      <c r="BG445" s="392"/>
    </row>
    <row r="446" spans="1:59" s="63" customFormat="1" ht="46.9" customHeight="1" x14ac:dyDescent="0.2">
      <c r="A446" s="392"/>
      <c r="B446" s="392"/>
      <c r="C446" s="392"/>
      <c r="D446" s="392"/>
      <c r="E446" s="392"/>
      <c r="F446" s="392"/>
      <c r="G446" s="392"/>
      <c r="H446" s="392"/>
      <c r="I446" s="392"/>
      <c r="J446" s="392"/>
      <c r="K446" s="392"/>
      <c r="O446" s="394"/>
      <c r="Q446" s="394"/>
      <c r="S446" s="394"/>
      <c r="U446" s="394"/>
      <c r="V446" s="392"/>
      <c r="W446" s="394"/>
      <c r="X446" s="392"/>
      <c r="Y446" s="395">
        <f t="shared" si="96"/>
        <v>0</v>
      </c>
      <c r="Z446" s="394"/>
      <c r="AA446" s="396" t="str">
        <f t="shared" si="97"/>
        <v xml:space="preserve"> </v>
      </c>
      <c r="AC446" s="397" t="str">
        <f t="shared" si="98"/>
        <v xml:space="preserve"> </v>
      </c>
      <c r="AF446" s="394"/>
      <c r="AG446" s="401" t="str">
        <f t="shared" si="99"/>
        <v xml:space="preserve"> </v>
      </c>
      <c r="AI446" s="397" t="str">
        <f t="shared" si="100"/>
        <v xml:space="preserve"> </v>
      </c>
      <c r="AL446" s="394"/>
      <c r="AM446" s="396" t="str">
        <f t="shared" si="101"/>
        <v xml:space="preserve"> </v>
      </c>
      <c r="AO446" s="397" t="str">
        <f t="shared" si="102"/>
        <v xml:space="preserve"> </v>
      </c>
      <c r="AR446" s="394"/>
      <c r="AS446" s="396" t="str">
        <f t="shared" si="103"/>
        <v xml:space="preserve"> </v>
      </c>
      <c r="AU446" s="397" t="str">
        <f t="shared" si="104"/>
        <v xml:space="preserve"> </v>
      </c>
      <c r="AX446" s="394"/>
      <c r="AY446" s="396" t="str">
        <f t="shared" si="105"/>
        <v xml:space="preserve"> </v>
      </c>
      <c r="BA446" s="397" t="str">
        <f t="shared" si="106"/>
        <v xml:space="preserve"> </v>
      </c>
      <c r="BE446" s="392"/>
      <c r="BF446" s="392"/>
      <c r="BG446" s="392"/>
    </row>
    <row r="447" spans="1:59" s="63" customFormat="1" ht="46.9" customHeight="1" x14ac:dyDescent="0.2">
      <c r="A447" s="392"/>
      <c r="B447" s="392"/>
      <c r="C447" s="392"/>
      <c r="D447" s="392"/>
      <c r="E447" s="392"/>
      <c r="F447" s="392"/>
      <c r="G447" s="392"/>
      <c r="H447" s="392"/>
      <c r="I447" s="392"/>
      <c r="J447" s="392"/>
      <c r="K447" s="392"/>
      <c r="O447" s="394"/>
      <c r="Q447" s="394"/>
      <c r="S447" s="394"/>
      <c r="U447" s="394"/>
      <c r="V447" s="392"/>
      <c r="W447" s="394"/>
      <c r="X447" s="392"/>
      <c r="Y447" s="395">
        <f t="shared" si="96"/>
        <v>0</v>
      </c>
      <c r="Z447" s="394"/>
      <c r="AA447" s="396" t="str">
        <f t="shared" si="97"/>
        <v xml:space="preserve"> </v>
      </c>
      <c r="AC447" s="397" t="str">
        <f t="shared" si="98"/>
        <v xml:space="preserve"> </v>
      </c>
      <c r="AF447" s="394"/>
      <c r="AG447" s="401" t="str">
        <f t="shared" si="99"/>
        <v xml:space="preserve"> </v>
      </c>
      <c r="AI447" s="397" t="str">
        <f t="shared" si="100"/>
        <v xml:space="preserve"> </v>
      </c>
      <c r="AL447" s="394"/>
      <c r="AM447" s="396" t="str">
        <f t="shared" si="101"/>
        <v xml:space="preserve"> </v>
      </c>
      <c r="AO447" s="397" t="str">
        <f t="shared" si="102"/>
        <v xml:space="preserve"> </v>
      </c>
      <c r="AR447" s="394"/>
      <c r="AS447" s="396" t="str">
        <f t="shared" si="103"/>
        <v xml:space="preserve"> </v>
      </c>
      <c r="AU447" s="397" t="str">
        <f t="shared" si="104"/>
        <v xml:space="preserve"> </v>
      </c>
      <c r="AX447" s="394"/>
      <c r="AY447" s="396" t="str">
        <f t="shared" si="105"/>
        <v xml:space="preserve"> </v>
      </c>
      <c r="BA447" s="397" t="str">
        <f t="shared" si="106"/>
        <v xml:space="preserve"> </v>
      </c>
      <c r="BE447" s="392"/>
      <c r="BF447" s="392"/>
      <c r="BG447" s="392"/>
    </row>
    <row r="448" spans="1:59" s="63" customFormat="1" ht="46.9" customHeight="1" x14ac:dyDescent="0.2">
      <c r="A448" s="392"/>
      <c r="B448" s="392"/>
      <c r="C448" s="392"/>
      <c r="D448" s="392"/>
      <c r="E448" s="392"/>
      <c r="F448" s="392"/>
      <c r="G448" s="392"/>
      <c r="H448" s="392"/>
      <c r="I448" s="392"/>
      <c r="J448" s="392"/>
      <c r="K448" s="392"/>
      <c r="O448" s="394"/>
      <c r="Q448" s="394"/>
      <c r="S448" s="394"/>
      <c r="U448" s="394"/>
      <c r="V448" s="392"/>
      <c r="W448" s="394"/>
      <c r="X448" s="392"/>
      <c r="Y448" s="395">
        <f t="shared" si="96"/>
        <v>0</v>
      </c>
      <c r="Z448" s="394"/>
      <c r="AA448" s="396" t="str">
        <f t="shared" si="97"/>
        <v xml:space="preserve"> </v>
      </c>
      <c r="AC448" s="397" t="str">
        <f t="shared" si="98"/>
        <v xml:space="preserve"> </v>
      </c>
      <c r="AF448" s="394"/>
      <c r="AG448" s="401" t="str">
        <f t="shared" si="99"/>
        <v xml:space="preserve"> </v>
      </c>
      <c r="AI448" s="397" t="str">
        <f t="shared" si="100"/>
        <v xml:space="preserve"> </v>
      </c>
      <c r="AL448" s="394"/>
      <c r="AM448" s="396" t="str">
        <f t="shared" si="101"/>
        <v xml:space="preserve"> </v>
      </c>
      <c r="AO448" s="397" t="str">
        <f t="shared" si="102"/>
        <v xml:space="preserve"> </v>
      </c>
      <c r="AR448" s="394"/>
      <c r="AS448" s="396" t="str">
        <f t="shared" si="103"/>
        <v xml:space="preserve"> </v>
      </c>
      <c r="AU448" s="397" t="str">
        <f t="shared" si="104"/>
        <v xml:space="preserve"> </v>
      </c>
      <c r="AX448" s="394"/>
      <c r="AY448" s="396" t="str">
        <f t="shared" si="105"/>
        <v xml:space="preserve"> </v>
      </c>
      <c r="BA448" s="397" t="str">
        <f t="shared" si="106"/>
        <v xml:space="preserve"> </v>
      </c>
      <c r="BE448" s="392"/>
      <c r="BF448" s="392"/>
      <c r="BG448" s="392"/>
    </row>
    <row r="449" spans="1:59" s="63" customFormat="1" ht="46.9" customHeight="1" x14ac:dyDescent="0.2">
      <c r="A449" s="392"/>
      <c r="B449" s="392"/>
      <c r="C449" s="392"/>
      <c r="D449" s="392"/>
      <c r="E449" s="392"/>
      <c r="F449" s="392"/>
      <c r="G449" s="392"/>
      <c r="H449" s="392"/>
      <c r="I449" s="392"/>
      <c r="J449" s="392"/>
      <c r="K449" s="392"/>
      <c r="O449" s="394"/>
      <c r="Q449" s="394"/>
      <c r="S449" s="394"/>
      <c r="U449" s="394"/>
      <c r="V449" s="392"/>
      <c r="W449" s="394"/>
      <c r="X449" s="392"/>
      <c r="Y449" s="395">
        <f t="shared" si="96"/>
        <v>0</v>
      </c>
      <c r="Z449" s="394"/>
      <c r="AA449" s="396" t="str">
        <f t="shared" si="97"/>
        <v xml:space="preserve"> </v>
      </c>
      <c r="AC449" s="397" t="str">
        <f t="shared" si="98"/>
        <v xml:space="preserve"> </v>
      </c>
      <c r="AF449" s="394"/>
      <c r="AG449" s="401" t="str">
        <f t="shared" si="99"/>
        <v xml:space="preserve"> </v>
      </c>
      <c r="AI449" s="397" t="str">
        <f t="shared" si="100"/>
        <v xml:space="preserve"> </v>
      </c>
      <c r="AL449" s="394"/>
      <c r="AM449" s="396" t="str">
        <f t="shared" si="101"/>
        <v xml:space="preserve"> </v>
      </c>
      <c r="AO449" s="397" t="str">
        <f t="shared" si="102"/>
        <v xml:space="preserve"> </v>
      </c>
      <c r="AR449" s="394"/>
      <c r="AS449" s="396" t="str">
        <f t="shared" si="103"/>
        <v xml:space="preserve"> </v>
      </c>
      <c r="AU449" s="397" t="str">
        <f t="shared" si="104"/>
        <v xml:space="preserve"> </v>
      </c>
      <c r="AX449" s="394"/>
      <c r="AY449" s="396" t="str">
        <f t="shared" si="105"/>
        <v xml:space="preserve"> </v>
      </c>
      <c r="BA449" s="397" t="str">
        <f t="shared" si="106"/>
        <v xml:space="preserve"> </v>
      </c>
      <c r="BE449" s="392"/>
      <c r="BF449" s="392"/>
      <c r="BG449" s="392"/>
    </row>
    <row r="450" spans="1:59" s="63" customFormat="1" ht="46.9" customHeight="1" x14ac:dyDescent="0.2">
      <c r="A450" s="392"/>
      <c r="B450" s="392"/>
      <c r="C450" s="392"/>
      <c r="D450" s="392"/>
      <c r="E450" s="392"/>
      <c r="F450" s="392"/>
      <c r="G450" s="392"/>
      <c r="H450" s="392"/>
      <c r="I450" s="392"/>
      <c r="J450" s="392"/>
      <c r="K450" s="392"/>
      <c r="O450" s="394"/>
      <c r="Q450" s="394"/>
      <c r="S450" s="394"/>
      <c r="U450" s="394"/>
      <c r="V450" s="392"/>
      <c r="W450" s="394"/>
      <c r="X450" s="392"/>
      <c r="Y450" s="395">
        <f t="shared" si="96"/>
        <v>0</v>
      </c>
      <c r="Z450" s="394"/>
      <c r="AA450" s="396" t="str">
        <f t="shared" si="97"/>
        <v xml:space="preserve"> </v>
      </c>
      <c r="AC450" s="397" t="str">
        <f t="shared" si="98"/>
        <v xml:space="preserve"> </v>
      </c>
      <c r="AF450" s="394"/>
      <c r="AG450" s="401" t="str">
        <f t="shared" si="99"/>
        <v xml:space="preserve"> </v>
      </c>
      <c r="AI450" s="397" t="str">
        <f t="shared" si="100"/>
        <v xml:space="preserve"> </v>
      </c>
      <c r="AL450" s="394"/>
      <c r="AM450" s="396" t="str">
        <f t="shared" si="101"/>
        <v xml:space="preserve"> </v>
      </c>
      <c r="AO450" s="397" t="str">
        <f t="shared" si="102"/>
        <v xml:space="preserve"> </v>
      </c>
      <c r="AR450" s="394"/>
      <c r="AS450" s="396" t="str">
        <f t="shared" si="103"/>
        <v xml:space="preserve"> </v>
      </c>
      <c r="AU450" s="397" t="str">
        <f t="shared" si="104"/>
        <v xml:space="preserve"> </v>
      </c>
      <c r="AX450" s="394"/>
      <c r="AY450" s="396" t="str">
        <f t="shared" si="105"/>
        <v xml:space="preserve"> </v>
      </c>
      <c r="BA450" s="397" t="str">
        <f t="shared" si="106"/>
        <v xml:space="preserve"> </v>
      </c>
      <c r="BE450" s="392"/>
      <c r="BF450" s="392"/>
      <c r="BG450" s="392"/>
    </row>
    <row r="451" spans="1:59" s="63" customFormat="1" ht="46.9" customHeight="1" x14ac:dyDescent="0.2">
      <c r="A451" s="392"/>
      <c r="B451" s="392"/>
      <c r="C451" s="392"/>
      <c r="D451" s="392"/>
      <c r="E451" s="392"/>
      <c r="F451" s="392"/>
      <c r="G451" s="392"/>
      <c r="H451" s="392"/>
      <c r="I451" s="392"/>
      <c r="J451" s="392"/>
      <c r="K451" s="392"/>
      <c r="O451" s="394"/>
      <c r="Q451" s="394"/>
      <c r="S451" s="394"/>
      <c r="U451" s="394"/>
      <c r="V451" s="392"/>
      <c r="W451" s="394"/>
      <c r="X451" s="392"/>
      <c r="Y451" s="395">
        <f t="shared" si="96"/>
        <v>0</v>
      </c>
      <c r="Z451" s="394"/>
      <c r="AA451" s="396" t="str">
        <f t="shared" si="97"/>
        <v xml:space="preserve"> </v>
      </c>
      <c r="AC451" s="397" t="str">
        <f t="shared" si="98"/>
        <v xml:space="preserve"> </v>
      </c>
      <c r="AF451" s="394"/>
      <c r="AG451" s="401" t="str">
        <f t="shared" si="99"/>
        <v xml:space="preserve"> </v>
      </c>
      <c r="AI451" s="397" t="str">
        <f t="shared" si="100"/>
        <v xml:space="preserve"> </v>
      </c>
      <c r="AL451" s="394"/>
      <c r="AM451" s="396" t="str">
        <f t="shared" si="101"/>
        <v xml:space="preserve"> </v>
      </c>
      <c r="AO451" s="397" t="str">
        <f t="shared" si="102"/>
        <v xml:space="preserve"> </v>
      </c>
      <c r="AR451" s="394"/>
      <c r="AS451" s="396" t="str">
        <f t="shared" si="103"/>
        <v xml:space="preserve"> </v>
      </c>
      <c r="AU451" s="397" t="str">
        <f t="shared" si="104"/>
        <v xml:space="preserve"> </v>
      </c>
      <c r="AX451" s="394"/>
      <c r="AY451" s="396" t="str">
        <f t="shared" si="105"/>
        <v xml:space="preserve"> </v>
      </c>
      <c r="BA451" s="397" t="str">
        <f t="shared" si="106"/>
        <v xml:space="preserve"> </v>
      </c>
      <c r="BE451" s="392"/>
      <c r="BF451" s="392"/>
      <c r="BG451" s="392"/>
    </row>
    <row r="452" spans="1:59" s="63" customFormat="1" ht="46.9" customHeight="1" x14ac:dyDescent="0.2">
      <c r="A452" s="392"/>
      <c r="B452" s="392"/>
      <c r="C452" s="392"/>
      <c r="D452" s="392"/>
      <c r="E452" s="392"/>
      <c r="F452" s="392"/>
      <c r="G452" s="392"/>
      <c r="H452" s="392"/>
      <c r="I452" s="392"/>
      <c r="J452" s="392"/>
      <c r="K452" s="392"/>
      <c r="O452" s="394"/>
      <c r="Q452" s="394"/>
      <c r="S452" s="394"/>
      <c r="U452" s="394"/>
      <c r="V452" s="392"/>
      <c r="W452" s="394"/>
      <c r="X452" s="392"/>
      <c r="Y452" s="395">
        <f t="shared" si="96"/>
        <v>0</v>
      </c>
      <c r="Z452" s="394"/>
      <c r="AA452" s="396" t="str">
        <f t="shared" si="97"/>
        <v xml:space="preserve"> </v>
      </c>
      <c r="AC452" s="397" t="str">
        <f t="shared" si="98"/>
        <v xml:space="preserve"> </v>
      </c>
      <c r="AF452" s="394"/>
      <c r="AG452" s="401" t="str">
        <f t="shared" si="99"/>
        <v xml:space="preserve"> </v>
      </c>
      <c r="AI452" s="397" t="str">
        <f t="shared" si="100"/>
        <v xml:space="preserve"> </v>
      </c>
      <c r="AL452" s="394"/>
      <c r="AM452" s="396" t="str">
        <f t="shared" si="101"/>
        <v xml:space="preserve"> </v>
      </c>
      <c r="AO452" s="397" t="str">
        <f t="shared" si="102"/>
        <v xml:space="preserve"> </v>
      </c>
      <c r="AR452" s="394"/>
      <c r="AS452" s="396" t="str">
        <f t="shared" si="103"/>
        <v xml:space="preserve"> </v>
      </c>
      <c r="AU452" s="397" t="str">
        <f t="shared" si="104"/>
        <v xml:space="preserve"> </v>
      </c>
      <c r="AX452" s="394"/>
      <c r="AY452" s="396" t="str">
        <f t="shared" si="105"/>
        <v xml:space="preserve"> </v>
      </c>
      <c r="BA452" s="397" t="str">
        <f t="shared" si="106"/>
        <v xml:space="preserve"> </v>
      </c>
      <c r="BE452" s="392"/>
      <c r="BF452" s="392"/>
      <c r="BG452" s="392"/>
    </row>
    <row r="453" spans="1:59" s="63" customFormat="1" ht="46.9" customHeight="1" x14ac:dyDescent="0.2">
      <c r="A453" s="392"/>
      <c r="B453" s="392"/>
      <c r="C453" s="392"/>
      <c r="D453" s="392"/>
      <c r="E453" s="392"/>
      <c r="F453" s="392"/>
      <c r="G453" s="392"/>
      <c r="H453" s="392"/>
      <c r="I453" s="392"/>
      <c r="J453" s="392"/>
      <c r="K453" s="392"/>
      <c r="O453" s="394"/>
      <c r="Q453" s="394"/>
      <c r="S453" s="394"/>
      <c r="U453" s="394"/>
      <c r="V453" s="392"/>
      <c r="W453" s="394"/>
      <c r="X453" s="392"/>
      <c r="Y453" s="395">
        <f t="shared" si="96"/>
        <v>0</v>
      </c>
      <c r="Z453" s="394"/>
      <c r="AA453" s="396" t="str">
        <f t="shared" si="97"/>
        <v xml:space="preserve"> </v>
      </c>
      <c r="AC453" s="397" t="str">
        <f t="shared" si="98"/>
        <v xml:space="preserve"> </v>
      </c>
      <c r="AF453" s="394"/>
      <c r="AG453" s="401" t="str">
        <f t="shared" si="99"/>
        <v xml:space="preserve"> </v>
      </c>
      <c r="AI453" s="397" t="str">
        <f t="shared" si="100"/>
        <v xml:space="preserve"> </v>
      </c>
      <c r="AL453" s="394"/>
      <c r="AM453" s="396" t="str">
        <f t="shared" si="101"/>
        <v xml:space="preserve"> </v>
      </c>
      <c r="AO453" s="397" t="str">
        <f t="shared" si="102"/>
        <v xml:space="preserve"> </v>
      </c>
      <c r="AR453" s="394"/>
      <c r="AS453" s="396" t="str">
        <f t="shared" si="103"/>
        <v xml:space="preserve"> </v>
      </c>
      <c r="AU453" s="397" t="str">
        <f t="shared" si="104"/>
        <v xml:space="preserve"> </v>
      </c>
      <c r="AX453" s="394"/>
      <c r="AY453" s="396" t="str">
        <f t="shared" si="105"/>
        <v xml:space="preserve"> </v>
      </c>
      <c r="BA453" s="397" t="str">
        <f t="shared" si="106"/>
        <v xml:space="preserve"> </v>
      </c>
      <c r="BE453" s="392"/>
      <c r="BF453" s="392"/>
      <c r="BG453" s="392"/>
    </row>
    <row r="454" spans="1:59" s="63" customFormat="1" ht="46.9" customHeight="1" x14ac:dyDescent="0.2">
      <c r="A454" s="392"/>
      <c r="B454" s="392"/>
      <c r="C454" s="392"/>
      <c r="D454" s="392"/>
      <c r="E454" s="392"/>
      <c r="F454" s="392"/>
      <c r="G454" s="392"/>
      <c r="H454" s="392"/>
      <c r="I454" s="392"/>
      <c r="J454" s="392"/>
      <c r="K454" s="392"/>
      <c r="O454" s="394"/>
      <c r="Q454" s="394"/>
      <c r="S454" s="394"/>
      <c r="U454" s="394"/>
      <c r="V454" s="392"/>
      <c r="W454" s="394"/>
      <c r="X454" s="392"/>
      <c r="Y454" s="395">
        <f t="shared" si="96"/>
        <v>0</v>
      </c>
      <c r="Z454" s="394"/>
      <c r="AA454" s="396" t="str">
        <f t="shared" si="97"/>
        <v xml:space="preserve"> </v>
      </c>
      <c r="AC454" s="397" t="str">
        <f t="shared" si="98"/>
        <v xml:space="preserve"> </v>
      </c>
      <c r="AF454" s="394"/>
      <c r="AG454" s="401" t="str">
        <f t="shared" si="99"/>
        <v xml:space="preserve"> </v>
      </c>
      <c r="AI454" s="397" t="str">
        <f t="shared" si="100"/>
        <v xml:space="preserve"> </v>
      </c>
      <c r="AL454" s="394"/>
      <c r="AM454" s="396" t="str">
        <f t="shared" si="101"/>
        <v xml:space="preserve"> </v>
      </c>
      <c r="AO454" s="397" t="str">
        <f t="shared" si="102"/>
        <v xml:space="preserve"> </v>
      </c>
      <c r="AR454" s="394"/>
      <c r="AS454" s="396" t="str">
        <f t="shared" si="103"/>
        <v xml:space="preserve"> </v>
      </c>
      <c r="AU454" s="397" t="str">
        <f t="shared" si="104"/>
        <v xml:space="preserve"> </v>
      </c>
      <c r="AX454" s="394"/>
      <c r="AY454" s="396" t="str">
        <f t="shared" si="105"/>
        <v xml:space="preserve"> </v>
      </c>
      <c r="BA454" s="397" t="str">
        <f t="shared" si="106"/>
        <v xml:space="preserve"> </v>
      </c>
      <c r="BE454" s="392"/>
      <c r="BF454" s="392"/>
      <c r="BG454" s="392"/>
    </row>
    <row r="455" spans="1:59" s="63" customFormat="1" ht="46.9" customHeight="1" x14ac:dyDescent="0.2">
      <c r="A455" s="392"/>
      <c r="B455" s="392"/>
      <c r="C455" s="392"/>
      <c r="D455" s="392"/>
      <c r="E455" s="392"/>
      <c r="F455" s="392"/>
      <c r="G455" s="392"/>
      <c r="H455" s="392"/>
      <c r="I455" s="392"/>
      <c r="J455" s="392"/>
      <c r="K455" s="392"/>
      <c r="O455" s="394"/>
      <c r="Q455" s="394"/>
      <c r="S455" s="394"/>
      <c r="U455" s="394"/>
      <c r="V455" s="392"/>
      <c r="W455" s="394"/>
      <c r="X455" s="392"/>
      <c r="Y455" s="395">
        <f t="shared" si="96"/>
        <v>0</v>
      </c>
      <c r="Z455" s="394"/>
      <c r="AA455" s="396" t="str">
        <f t="shared" si="97"/>
        <v xml:space="preserve"> </v>
      </c>
      <c r="AC455" s="397" t="str">
        <f t="shared" si="98"/>
        <v xml:space="preserve"> </v>
      </c>
      <c r="AF455" s="394"/>
      <c r="AG455" s="401" t="str">
        <f t="shared" si="99"/>
        <v xml:space="preserve"> </v>
      </c>
      <c r="AI455" s="397" t="str">
        <f t="shared" si="100"/>
        <v xml:space="preserve"> </v>
      </c>
      <c r="AL455" s="394"/>
      <c r="AM455" s="396" t="str">
        <f t="shared" si="101"/>
        <v xml:space="preserve"> </v>
      </c>
      <c r="AO455" s="397" t="str">
        <f t="shared" si="102"/>
        <v xml:space="preserve"> </v>
      </c>
      <c r="AR455" s="394"/>
      <c r="AS455" s="396" t="str">
        <f t="shared" si="103"/>
        <v xml:space="preserve"> </v>
      </c>
      <c r="AU455" s="397" t="str">
        <f t="shared" si="104"/>
        <v xml:space="preserve"> </v>
      </c>
      <c r="AX455" s="394"/>
      <c r="AY455" s="396" t="str">
        <f t="shared" si="105"/>
        <v xml:space="preserve"> </v>
      </c>
      <c r="BA455" s="397" t="str">
        <f t="shared" si="106"/>
        <v xml:space="preserve"> </v>
      </c>
      <c r="BE455" s="392"/>
      <c r="BF455" s="392"/>
      <c r="BG455" s="392"/>
    </row>
    <row r="456" spans="1:59" s="63" customFormat="1" ht="46.9" customHeight="1" x14ac:dyDescent="0.2">
      <c r="A456" s="392"/>
      <c r="B456" s="392"/>
      <c r="C456" s="392"/>
      <c r="D456" s="392"/>
      <c r="E456" s="392"/>
      <c r="F456" s="392"/>
      <c r="G456" s="392"/>
      <c r="H456" s="392"/>
      <c r="I456" s="392"/>
      <c r="J456" s="392"/>
      <c r="K456" s="392"/>
      <c r="O456" s="394"/>
      <c r="Q456" s="394"/>
      <c r="S456" s="394"/>
      <c r="U456" s="394"/>
      <c r="V456" s="392"/>
      <c r="W456" s="394"/>
      <c r="X456" s="392"/>
      <c r="Y456" s="395">
        <f t="shared" si="96"/>
        <v>0</v>
      </c>
      <c r="Z456" s="394"/>
      <c r="AA456" s="396" t="str">
        <f t="shared" si="97"/>
        <v xml:space="preserve"> </v>
      </c>
      <c r="AC456" s="397" t="str">
        <f t="shared" si="98"/>
        <v xml:space="preserve"> </v>
      </c>
      <c r="AF456" s="394"/>
      <c r="AG456" s="401" t="str">
        <f t="shared" si="99"/>
        <v xml:space="preserve"> </v>
      </c>
      <c r="AI456" s="397" t="str">
        <f t="shared" si="100"/>
        <v xml:space="preserve"> </v>
      </c>
      <c r="AL456" s="394"/>
      <c r="AM456" s="396" t="str">
        <f t="shared" si="101"/>
        <v xml:space="preserve"> </v>
      </c>
      <c r="AO456" s="397" t="str">
        <f t="shared" si="102"/>
        <v xml:space="preserve"> </v>
      </c>
      <c r="AR456" s="394"/>
      <c r="AS456" s="396" t="str">
        <f t="shared" si="103"/>
        <v xml:space="preserve"> </v>
      </c>
      <c r="AU456" s="397" t="str">
        <f t="shared" si="104"/>
        <v xml:space="preserve"> </v>
      </c>
      <c r="AX456" s="394"/>
      <c r="AY456" s="396" t="str">
        <f t="shared" si="105"/>
        <v xml:space="preserve"> </v>
      </c>
      <c r="BA456" s="397" t="str">
        <f t="shared" si="106"/>
        <v xml:space="preserve"> </v>
      </c>
      <c r="BE456" s="392"/>
      <c r="BF456" s="392"/>
      <c r="BG456" s="392"/>
    </row>
    <row r="457" spans="1:59" s="63" customFormat="1" ht="46.9" customHeight="1" x14ac:dyDescent="0.2">
      <c r="A457" s="392"/>
      <c r="B457" s="392"/>
      <c r="C457" s="392"/>
      <c r="D457" s="392"/>
      <c r="E457" s="392"/>
      <c r="F457" s="392"/>
      <c r="G457" s="392"/>
      <c r="H457" s="392"/>
      <c r="I457" s="392"/>
      <c r="J457" s="392"/>
      <c r="K457" s="392"/>
      <c r="O457" s="394"/>
      <c r="Q457" s="394"/>
      <c r="S457" s="394"/>
      <c r="U457" s="394"/>
      <c r="V457" s="392"/>
      <c r="W457" s="394"/>
      <c r="X457" s="392"/>
      <c r="Y457" s="395">
        <f t="shared" ref="Y457:Y520" si="107">O457+Q457+S457+U457+W457</f>
        <v>0</v>
      </c>
      <c r="Z457" s="394"/>
      <c r="AA457" s="396" t="str">
        <f t="shared" ref="AA457:AA520" si="108">IF(O457=0," ",Z457/O457)</f>
        <v xml:space="preserve"> </v>
      </c>
      <c r="AC457" s="397" t="str">
        <f t="shared" ref="AC457:AC520" si="109">IF(N457=0," ",AB457/N457)</f>
        <v xml:space="preserve"> </v>
      </c>
      <c r="AF457" s="394"/>
      <c r="AG457" s="401" t="str">
        <f t="shared" ref="AG457:AG520" si="110">IF(Q457=0," ",AF457/Q457)</f>
        <v xml:space="preserve"> </v>
      </c>
      <c r="AI457" s="397" t="str">
        <f t="shared" ref="AI457:AI520" si="111">IF(P457=0," ",AH457/P457)</f>
        <v xml:space="preserve"> </v>
      </c>
      <c r="AL457" s="394"/>
      <c r="AM457" s="396" t="str">
        <f t="shared" ref="AM457:AM520" si="112">IF(Q457=0," ",AL457/Q457)</f>
        <v xml:space="preserve"> </v>
      </c>
      <c r="AO457" s="397" t="str">
        <f t="shared" ref="AO457:AO520" si="113">IF(P457=0," ",AN457/P457)</f>
        <v xml:space="preserve"> </v>
      </c>
      <c r="AR457" s="394"/>
      <c r="AS457" s="396" t="str">
        <f t="shared" si="103"/>
        <v xml:space="preserve"> </v>
      </c>
      <c r="AU457" s="397" t="str">
        <f t="shared" si="104"/>
        <v xml:space="preserve"> </v>
      </c>
      <c r="AX457" s="394"/>
      <c r="AY457" s="396" t="str">
        <f t="shared" si="105"/>
        <v xml:space="preserve"> </v>
      </c>
      <c r="BA457" s="397" t="str">
        <f t="shared" si="106"/>
        <v xml:space="preserve"> </v>
      </c>
      <c r="BE457" s="392"/>
      <c r="BF457" s="392"/>
      <c r="BG457" s="392"/>
    </row>
    <row r="458" spans="1:59" s="63" customFormat="1" ht="46.9" customHeight="1" x14ac:dyDescent="0.2">
      <c r="A458" s="392"/>
      <c r="B458" s="392"/>
      <c r="C458" s="392"/>
      <c r="D458" s="392"/>
      <c r="E458" s="392"/>
      <c r="F458" s="392"/>
      <c r="G458" s="392"/>
      <c r="H458" s="392"/>
      <c r="I458" s="392"/>
      <c r="J458" s="392"/>
      <c r="K458" s="392"/>
      <c r="O458" s="394"/>
      <c r="Q458" s="394"/>
      <c r="S458" s="394"/>
      <c r="U458" s="394"/>
      <c r="V458" s="392"/>
      <c r="W458" s="394"/>
      <c r="X458" s="392"/>
      <c r="Y458" s="395">
        <f t="shared" si="107"/>
        <v>0</v>
      </c>
      <c r="Z458" s="394"/>
      <c r="AA458" s="396" t="str">
        <f t="shared" si="108"/>
        <v xml:space="preserve"> </v>
      </c>
      <c r="AC458" s="397" t="str">
        <f t="shared" si="109"/>
        <v xml:space="preserve"> </v>
      </c>
      <c r="AF458" s="394"/>
      <c r="AG458" s="401" t="str">
        <f t="shared" si="110"/>
        <v xml:space="preserve"> </v>
      </c>
      <c r="AI458" s="397" t="str">
        <f t="shared" si="111"/>
        <v xml:space="preserve"> </v>
      </c>
      <c r="AL458" s="394"/>
      <c r="AM458" s="396" t="str">
        <f t="shared" si="112"/>
        <v xml:space="preserve"> </v>
      </c>
      <c r="AO458" s="397" t="str">
        <f t="shared" si="113"/>
        <v xml:space="preserve"> </v>
      </c>
      <c r="AR458" s="394"/>
      <c r="AS458" s="396" t="str">
        <f t="shared" si="103"/>
        <v xml:space="preserve"> </v>
      </c>
      <c r="AU458" s="397" t="str">
        <f t="shared" si="104"/>
        <v xml:space="preserve"> </v>
      </c>
      <c r="AX458" s="394"/>
      <c r="AY458" s="396" t="str">
        <f t="shared" si="105"/>
        <v xml:space="preserve"> </v>
      </c>
      <c r="BA458" s="397" t="str">
        <f t="shared" si="106"/>
        <v xml:space="preserve"> </v>
      </c>
      <c r="BE458" s="392"/>
      <c r="BF458" s="392"/>
      <c r="BG458" s="392"/>
    </row>
    <row r="459" spans="1:59" s="63" customFormat="1" ht="46.9" customHeight="1" x14ac:dyDescent="0.2">
      <c r="A459" s="392"/>
      <c r="B459" s="392"/>
      <c r="C459" s="392"/>
      <c r="D459" s="392"/>
      <c r="E459" s="392"/>
      <c r="F459" s="392"/>
      <c r="G459" s="392"/>
      <c r="H459" s="392"/>
      <c r="I459" s="392"/>
      <c r="J459" s="392"/>
      <c r="K459" s="392"/>
      <c r="O459" s="394"/>
      <c r="Q459" s="394"/>
      <c r="S459" s="394"/>
      <c r="U459" s="394"/>
      <c r="V459" s="392"/>
      <c r="W459" s="394"/>
      <c r="X459" s="392"/>
      <c r="Y459" s="395">
        <f t="shared" si="107"/>
        <v>0</v>
      </c>
      <c r="Z459" s="394"/>
      <c r="AA459" s="396" t="str">
        <f t="shared" si="108"/>
        <v xml:space="preserve"> </v>
      </c>
      <c r="AC459" s="397" t="str">
        <f t="shared" si="109"/>
        <v xml:space="preserve"> </v>
      </c>
      <c r="AF459" s="394"/>
      <c r="AG459" s="401" t="str">
        <f t="shared" si="110"/>
        <v xml:space="preserve"> </v>
      </c>
      <c r="AI459" s="397" t="str">
        <f t="shared" si="111"/>
        <v xml:space="preserve"> </v>
      </c>
      <c r="AL459" s="394"/>
      <c r="AM459" s="396" t="str">
        <f t="shared" si="112"/>
        <v xml:space="preserve"> </v>
      </c>
      <c r="AO459" s="397" t="str">
        <f t="shared" si="113"/>
        <v xml:space="preserve"> </v>
      </c>
      <c r="AR459" s="394"/>
      <c r="AS459" s="396" t="str">
        <f t="shared" si="103"/>
        <v xml:space="preserve"> </v>
      </c>
      <c r="AU459" s="397" t="str">
        <f t="shared" si="104"/>
        <v xml:space="preserve"> </v>
      </c>
      <c r="AX459" s="394"/>
      <c r="AY459" s="396" t="str">
        <f t="shared" si="105"/>
        <v xml:space="preserve"> </v>
      </c>
      <c r="BA459" s="397" t="str">
        <f t="shared" si="106"/>
        <v xml:space="preserve"> </v>
      </c>
      <c r="BE459" s="392"/>
      <c r="BF459" s="392"/>
      <c r="BG459" s="392"/>
    </row>
    <row r="460" spans="1:59" s="63" customFormat="1" ht="46.9" customHeight="1" x14ac:dyDescent="0.2">
      <c r="A460" s="392"/>
      <c r="B460" s="392"/>
      <c r="C460" s="392"/>
      <c r="D460" s="392"/>
      <c r="E460" s="392"/>
      <c r="F460" s="392"/>
      <c r="G460" s="392"/>
      <c r="H460" s="392"/>
      <c r="I460" s="392"/>
      <c r="J460" s="392"/>
      <c r="K460" s="392"/>
      <c r="O460" s="394"/>
      <c r="Q460" s="394"/>
      <c r="S460" s="394"/>
      <c r="U460" s="394"/>
      <c r="V460" s="392"/>
      <c r="W460" s="394"/>
      <c r="X460" s="392"/>
      <c r="Y460" s="395">
        <f t="shared" si="107"/>
        <v>0</v>
      </c>
      <c r="Z460" s="394"/>
      <c r="AA460" s="396" t="str">
        <f t="shared" si="108"/>
        <v xml:space="preserve"> </v>
      </c>
      <c r="AC460" s="397" t="str">
        <f t="shared" si="109"/>
        <v xml:space="preserve"> </v>
      </c>
      <c r="AF460" s="394"/>
      <c r="AG460" s="401" t="str">
        <f t="shared" si="110"/>
        <v xml:space="preserve"> </v>
      </c>
      <c r="AI460" s="397" t="str">
        <f t="shared" si="111"/>
        <v xml:space="preserve"> </v>
      </c>
      <c r="AL460" s="394"/>
      <c r="AM460" s="396" t="str">
        <f t="shared" si="112"/>
        <v xml:space="preserve"> </v>
      </c>
      <c r="AO460" s="397" t="str">
        <f t="shared" si="113"/>
        <v xml:space="preserve"> </v>
      </c>
      <c r="AR460" s="394"/>
      <c r="AS460" s="396" t="str">
        <f t="shared" si="103"/>
        <v xml:space="preserve"> </v>
      </c>
      <c r="AU460" s="397" t="str">
        <f t="shared" si="104"/>
        <v xml:space="preserve"> </v>
      </c>
      <c r="AX460" s="394"/>
      <c r="AY460" s="396" t="str">
        <f t="shared" si="105"/>
        <v xml:space="preserve"> </v>
      </c>
      <c r="BA460" s="397" t="str">
        <f t="shared" si="106"/>
        <v xml:space="preserve"> </v>
      </c>
      <c r="BE460" s="392"/>
      <c r="BF460" s="392"/>
      <c r="BG460" s="392"/>
    </row>
    <row r="461" spans="1:59" s="63" customFormat="1" ht="46.9" customHeight="1" x14ac:dyDescent="0.2">
      <c r="A461" s="392"/>
      <c r="B461" s="392"/>
      <c r="C461" s="392"/>
      <c r="D461" s="392"/>
      <c r="E461" s="392"/>
      <c r="F461" s="392"/>
      <c r="G461" s="392"/>
      <c r="H461" s="392"/>
      <c r="I461" s="392"/>
      <c r="J461" s="392"/>
      <c r="K461" s="392"/>
      <c r="O461" s="394"/>
      <c r="Q461" s="394"/>
      <c r="S461" s="394"/>
      <c r="U461" s="394"/>
      <c r="V461" s="392"/>
      <c r="W461" s="394"/>
      <c r="X461" s="392"/>
      <c r="Y461" s="395">
        <f t="shared" si="107"/>
        <v>0</v>
      </c>
      <c r="Z461" s="394"/>
      <c r="AA461" s="396" t="str">
        <f t="shared" si="108"/>
        <v xml:space="preserve"> </v>
      </c>
      <c r="AC461" s="397" t="str">
        <f t="shared" si="109"/>
        <v xml:space="preserve"> </v>
      </c>
      <c r="AF461" s="394"/>
      <c r="AG461" s="401" t="str">
        <f t="shared" si="110"/>
        <v xml:space="preserve"> </v>
      </c>
      <c r="AI461" s="397" t="str">
        <f t="shared" si="111"/>
        <v xml:space="preserve"> </v>
      </c>
      <c r="AL461" s="394"/>
      <c r="AM461" s="396" t="str">
        <f t="shared" si="112"/>
        <v xml:space="preserve"> </v>
      </c>
      <c r="AO461" s="397" t="str">
        <f t="shared" si="113"/>
        <v xml:space="preserve"> </v>
      </c>
      <c r="AR461" s="394"/>
      <c r="AS461" s="396" t="str">
        <f t="shared" si="103"/>
        <v xml:space="preserve"> </v>
      </c>
      <c r="AU461" s="397" t="str">
        <f t="shared" si="104"/>
        <v xml:space="preserve"> </v>
      </c>
      <c r="AX461" s="394"/>
      <c r="AY461" s="396" t="str">
        <f t="shared" si="105"/>
        <v xml:space="preserve"> </v>
      </c>
      <c r="BA461" s="397" t="str">
        <f t="shared" si="106"/>
        <v xml:space="preserve"> </v>
      </c>
      <c r="BE461" s="392"/>
      <c r="BF461" s="392"/>
      <c r="BG461" s="392"/>
    </row>
    <row r="462" spans="1:59" s="63" customFormat="1" ht="46.9" customHeight="1" x14ac:dyDescent="0.2">
      <c r="A462" s="392"/>
      <c r="B462" s="392"/>
      <c r="C462" s="392"/>
      <c r="D462" s="392"/>
      <c r="E462" s="392"/>
      <c r="F462" s="392"/>
      <c r="G462" s="392"/>
      <c r="H462" s="392"/>
      <c r="I462" s="392"/>
      <c r="J462" s="392"/>
      <c r="K462" s="392"/>
      <c r="O462" s="394"/>
      <c r="Q462" s="394"/>
      <c r="S462" s="394"/>
      <c r="U462" s="394"/>
      <c r="V462" s="392"/>
      <c r="W462" s="394"/>
      <c r="X462" s="392"/>
      <c r="Y462" s="395">
        <f t="shared" si="107"/>
        <v>0</v>
      </c>
      <c r="Z462" s="394"/>
      <c r="AA462" s="396" t="str">
        <f t="shared" si="108"/>
        <v xml:space="preserve"> </v>
      </c>
      <c r="AC462" s="397" t="str">
        <f t="shared" si="109"/>
        <v xml:space="preserve"> </v>
      </c>
      <c r="AF462" s="394"/>
      <c r="AG462" s="401" t="str">
        <f t="shared" si="110"/>
        <v xml:space="preserve"> </v>
      </c>
      <c r="AI462" s="397" t="str">
        <f t="shared" si="111"/>
        <v xml:space="preserve"> </v>
      </c>
      <c r="AL462" s="394"/>
      <c r="AM462" s="396" t="str">
        <f t="shared" si="112"/>
        <v xml:space="preserve"> </v>
      </c>
      <c r="AO462" s="397" t="str">
        <f t="shared" si="113"/>
        <v xml:space="preserve"> </v>
      </c>
      <c r="AR462" s="394"/>
      <c r="AS462" s="396" t="str">
        <f t="shared" si="103"/>
        <v xml:space="preserve"> </v>
      </c>
      <c r="AU462" s="397" t="str">
        <f t="shared" si="104"/>
        <v xml:space="preserve"> </v>
      </c>
      <c r="AX462" s="394"/>
      <c r="AY462" s="396" t="str">
        <f t="shared" si="105"/>
        <v xml:space="preserve"> </v>
      </c>
      <c r="BA462" s="397" t="str">
        <f t="shared" si="106"/>
        <v xml:space="preserve"> </v>
      </c>
      <c r="BE462" s="392"/>
      <c r="BF462" s="392"/>
      <c r="BG462" s="392"/>
    </row>
    <row r="463" spans="1:59" s="63" customFormat="1" ht="46.9" customHeight="1" x14ac:dyDescent="0.2">
      <c r="A463" s="392"/>
      <c r="B463" s="392"/>
      <c r="C463" s="392"/>
      <c r="D463" s="392"/>
      <c r="E463" s="392"/>
      <c r="F463" s="392"/>
      <c r="G463" s="392"/>
      <c r="H463" s="392"/>
      <c r="I463" s="392"/>
      <c r="J463" s="392"/>
      <c r="K463" s="392"/>
      <c r="O463" s="394"/>
      <c r="Q463" s="394"/>
      <c r="S463" s="394"/>
      <c r="U463" s="394"/>
      <c r="V463" s="392"/>
      <c r="W463" s="394"/>
      <c r="X463" s="392"/>
      <c r="Y463" s="395">
        <f t="shared" si="107"/>
        <v>0</v>
      </c>
      <c r="Z463" s="394"/>
      <c r="AA463" s="396" t="str">
        <f t="shared" si="108"/>
        <v xml:space="preserve"> </v>
      </c>
      <c r="AC463" s="397" t="str">
        <f t="shared" si="109"/>
        <v xml:space="preserve"> </v>
      </c>
      <c r="AF463" s="394"/>
      <c r="AG463" s="401" t="str">
        <f t="shared" si="110"/>
        <v xml:space="preserve"> </v>
      </c>
      <c r="AI463" s="397" t="str">
        <f t="shared" si="111"/>
        <v xml:space="preserve"> </v>
      </c>
      <c r="AL463" s="394"/>
      <c r="AM463" s="396" t="str">
        <f t="shared" si="112"/>
        <v xml:space="preserve"> </v>
      </c>
      <c r="AO463" s="397" t="str">
        <f t="shared" si="113"/>
        <v xml:space="preserve"> </v>
      </c>
      <c r="AR463" s="394"/>
      <c r="AS463" s="396" t="str">
        <f t="shared" si="103"/>
        <v xml:space="preserve"> </v>
      </c>
      <c r="AU463" s="397" t="str">
        <f t="shared" si="104"/>
        <v xml:space="preserve"> </v>
      </c>
      <c r="AX463" s="394"/>
      <c r="AY463" s="396" t="str">
        <f t="shared" si="105"/>
        <v xml:space="preserve"> </v>
      </c>
      <c r="BA463" s="397" t="str">
        <f t="shared" si="106"/>
        <v xml:space="preserve"> </v>
      </c>
      <c r="BE463" s="392"/>
      <c r="BF463" s="392"/>
      <c r="BG463" s="392"/>
    </row>
    <row r="464" spans="1:59" s="63" customFormat="1" ht="46.9" customHeight="1" x14ac:dyDescent="0.2">
      <c r="A464" s="392"/>
      <c r="B464" s="392"/>
      <c r="C464" s="392"/>
      <c r="D464" s="392"/>
      <c r="E464" s="392"/>
      <c r="F464" s="392"/>
      <c r="G464" s="392"/>
      <c r="H464" s="392"/>
      <c r="I464" s="392"/>
      <c r="J464" s="392"/>
      <c r="K464" s="392"/>
      <c r="O464" s="394"/>
      <c r="Q464" s="394"/>
      <c r="S464" s="394"/>
      <c r="U464" s="394"/>
      <c r="V464" s="392"/>
      <c r="W464" s="394"/>
      <c r="X464" s="392"/>
      <c r="Y464" s="395">
        <f t="shared" si="107"/>
        <v>0</v>
      </c>
      <c r="Z464" s="394"/>
      <c r="AA464" s="396" t="str">
        <f t="shared" si="108"/>
        <v xml:space="preserve"> </v>
      </c>
      <c r="AC464" s="397" t="str">
        <f t="shared" si="109"/>
        <v xml:space="preserve"> </v>
      </c>
      <c r="AF464" s="394"/>
      <c r="AG464" s="401" t="str">
        <f t="shared" si="110"/>
        <v xml:space="preserve"> </v>
      </c>
      <c r="AI464" s="397" t="str">
        <f t="shared" si="111"/>
        <v xml:space="preserve"> </v>
      </c>
      <c r="AL464" s="394"/>
      <c r="AM464" s="396" t="str">
        <f t="shared" si="112"/>
        <v xml:space="preserve"> </v>
      </c>
      <c r="AO464" s="397" t="str">
        <f t="shared" si="113"/>
        <v xml:space="preserve"> </v>
      </c>
      <c r="AR464" s="394"/>
      <c r="AS464" s="396" t="str">
        <f t="shared" si="103"/>
        <v xml:space="preserve"> </v>
      </c>
      <c r="AU464" s="397" t="str">
        <f t="shared" si="104"/>
        <v xml:space="preserve"> </v>
      </c>
      <c r="AX464" s="394"/>
      <c r="AY464" s="396" t="str">
        <f t="shared" si="105"/>
        <v xml:space="preserve"> </v>
      </c>
      <c r="BA464" s="397" t="str">
        <f t="shared" si="106"/>
        <v xml:space="preserve"> </v>
      </c>
      <c r="BE464" s="392"/>
      <c r="BF464" s="392"/>
      <c r="BG464" s="392"/>
    </row>
    <row r="465" spans="1:59" s="63" customFormat="1" ht="46.9" customHeight="1" x14ac:dyDescent="0.2">
      <c r="A465" s="392"/>
      <c r="B465" s="392"/>
      <c r="C465" s="392"/>
      <c r="D465" s="392"/>
      <c r="E465" s="392"/>
      <c r="F465" s="392"/>
      <c r="G465" s="392"/>
      <c r="H465" s="392"/>
      <c r="I465" s="392"/>
      <c r="J465" s="392"/>
      <c r="K465" s="392"/>
      <c r="O465" s="394"/>
      <c r="Q465" s="394"/>
      <c r="S465" s="394"/>
      <c r="U465" s="394"/>
      <c r="V465" s="392"/>
      <c r="W465" s="394"/>
      <c r="X465" s="392"/>
      <c r="Y465" s="395">
        <f t="shared" si="107"/>
        <v>0</v>
      </c>
      <c r="Z465" s="394"/>
      <c r="AA465" s="396" t="str">
        <f t="shared" si="108"/>
        <v xml:space="preserve"> </v>
      </c>
      <c r="AC465" s="397" t="str">
        <f t="shared" si="109"/>
        <v xml:space="preserve"> </v>
      </c>
      <c r="AF465" s="394"/>
      <c r="AG465" s="401" t="str">
        <f t="shared" si="110"/>
        <v xml:space="preserve"> </v>
      </c>
      <c r="AI465" s="397" t="str">
        <f t="shared" si="111"/>
        <v xml:space="preserve"> </v>
      </c>
      <c r="AL465" s="394"/>
      <c r="AM465" s="396" t="str">
        <f t="shared" si="112"/>
        <v xml:space="preserve"> </v>
      </c>
      <c r="AO465" s="397" t="str">
        <f t="shared" si="113"/>
        <v xml:space="preserve"> </v>
      </c>
      <c r="AR465" s="394"/>
      <c r="AS465" s="396" t="str">
        <f t="shared" si="103"/>
        <v xml:space="preserve"> </v>
      </c>
      <c r="AU465" s="397" t="str">
        <f t="shared" si="104"/>
        <v xml:space="preserve"> </v>
      </c>
      <c r="AX465" s="394"/>
      <c r="AY465" s="396" t="str">
        <f t="shared" si="105"/>
        <v xml:space="preserve"> </v>
      </c>
      <c r="BA465" s="397" t="str">
        <f t="shared" si="106"/>
        <v xml:space="preserve"> </v>
      </c>
      <c r="BE465" s="392"/>
      <c r="BF465" s="392"/>
      <c r="BG465" s="392"/>
    </row>
    <row r="466" spans="1:59" s="63" customFormat="1" ht="46.9" customHeight="1" x14ac:dyDescent="0.2">
      <c r="A466" s="392"/>
      <c r="B466" s="392"/>
      <c r="C466" s="392"/>
      <c r="D466" s="392"/>
      <c r="E466" s="392"/>
      <c r="F466" s="392"/>
      <c r="G466" s="392"/>
      <c r="H466" s="392"/>
      <c r="I466" s="392"/>
      <c r="J466" s="392"/>
      <c r="K466" s="392"/>
      <c r="O466" s="394"/>
      <c r="Q466" s="394"/>
      <c r="S466" s="394"/>
      <c r="U466" s="394"/>
      <c r="V466" s="392"/>
      <c r="W466" s="394"/>
      <c r="X466" s="392"/>
      <c r="Y466" s="395">
        <f t="shared" si="107"/>
        <v>0</v>
      </c>
      <c r="Z466" s="394"/>
      <c r="AA466" s="396" t="str">
        <f t="shared" si="108"/>
        <v xml:space="preserve"> </v>
      </c>
      <c r="AC466" s="397" t="str">
        <f t="shared" si="109"/>
        <v xml:space="preserve"> </v>
      </c>
      <c r="AF466" s="394"/>
      <c r="AG466" s="401" t="str">
        <f t="shared" si="110"/>
        <v xml:space="preserve"> </v>
      </c>
      <c r="AI466" s="397" t="str">
        <f t="shared" si="111"/>
        <v xml:space="preserve"> </v>
      </c>
      <c r="AL466" s="394"/>
      <c r="AM466" s="396" t="str">
        <f t="shared" si="112"/>
        <v xml:space="preserve"> </v>
      </c>
      <c r="AO466" s="397" t="str">
        <f t="shared" si="113"/>
        <v xml:space="preserve"> </v>
      </c>
      <c r="AR466" s="394"/>
      <c r="AS466" s="396" t="str">
        <f t="shared" si="103"/>
        <v xml:space="preserve"> </v>
      </c>
      <c r="AU466" s="397" t="str">
        <f t="shared" si="104"/>
        <v xml:space="preserve"> </v>
      </c>
      <c r="AX466" s="394"/>
      <c r="AY466" s="396" t="str">
        <f t="shared" si="105"/>
        <v xml:space="preserve"> </v>
      </c>
      <c r="BA466" s="397" t="str">
        <f t="shared" si="106"/>
        <v xml:space="preserve"> </v>
      </c>
      <c r="BE466" s="392"/>
      <c r="BF466" s="392"/>
      <c r="BG466" s="392"/>
    </row>
    <row r="467" spans="1:59" s="63" customFormat="1" ht="46.9" customHeight="1" x14ac:dyDescent="0.2">
      <c r="A467" s="392"/>
      <c r="B467" s="392"/>
      <c r="C467" s="392"/>
      <c r="D467" s="392"/>
      <c r="E467" s="392"/>
      <c r="F467" s="392"/>
      <c r="G467" s="392"/>
      <c r="H467" s="392"/>
      <c r="I467" s="392"/>
      <c r="J467" s="392"/>
      <c r="K467" s="392"/>
      <c r="O467" s="394"/>
      <c r="Q467" s="394"/>
      <c r="S467" s="394"/>
      <c r="U467" s="394"/>
      <c r="V467" s="392"/>
      <c r="W467" s="394"/>
      <c r="X467" s="392"/>
      <c r="Y467" s="395">
        <f t="shared" si="107"/>
        <v>0</v>
      </c>
      <c r="Z467" s="394"/>
      <c r="AA467" s="396" t="str">
        <f t="shared" si="108"/>
        <v xml:space="preserve"> </v>
      </c>
      <c r="AC467" s="397" t="str">
        <f t="shared" si="109"/>
        <v xml:space="preserve"> </v>
      </c>
      <c r="AF467" s="394"/>
      <c r="AG467" s="401" t="str">
        <f t="shared" si="110"/>
        <v xml:space="preserve"> </v>
      </c>
      <c r="AI467" s="397" t="str">
        <f t="shared" si="111"/>
        <v xml:space="preserve"> </v>
      </c>
      <c r="AL467" s="394"/>
      <c r="AM467" s="396" t="str">
        <f t="shared" si="112"/>
        <v xml:space="preserve"> </v>
      </c>
      <c r="AO467" s="397" t="str">
        <f t="shared" si="113"/>
        <v xml:space="preserve"> </v>
      </c>
      <c r="AR467" s="394"/>
      <c r="AS467" s="396" t="str">
        <f t="shared" si="103"/>
        <v xml:space="preserve"> </v>
      </c>
      <c r="AU467" s="397" t="str">
        <f t="shared" si="104"/>
        <v xml:space="preserve"> </v>
      </c>
      <c r="AX467" s="394"/>
      <c r="AY467" s="396" t="str">
        <f t="shared" si="105"/>
        <v xml:space="preserve"> </v>
      </c>
      <c r="BA467" s="397" t="str">
        <f t="shared" si="106"/>
        <v xml:space="preserve"> </v>
      </c>
      <c r="BE467" s="392"/>
      <c r="BF467" s="392"/>
      <c r="BG467" s="392"/>
    </row>
    <row r="468" spans="1:59" s="63" customFormat="1" ht="46.9" customHeight="1" x14ac:dyDescent="0.2">
      <c r="A468" s="392"/>
      <c r="B468" s="392"/>
      <c r="C468" s="392"/>
      <c r="D468" s="392"/>
      <c r="E468" s="392"/>
      <c r="F468" s="392"/>
      <c r="G468" s="392"/>
      <c r="H468" s="392"/>
      <c r="I468" s="392"/>
      <c r="J468" s="392"/>
      <c r="K468" s="392"/>
      <c r="O468" s="394"/>
      <c r="Q468" s="394"/>
      <c r="S468" s="394"/>
      <c r="U468" s="394"/>
      <c r="V468" s="392"/>
      <c r="W468" s="394"/>
      <c r="X468" s="392"/>
      <c r="Y468" s="395">
        <f t="shared" si="107"/>
        <v>0</v>
      </c>
      <c r="Z468" s="394"/>
      <c r="AA468" s="396" t="str">
        <f t="shared" si="108"/>
        <v xml:space="preserve"> </v>
      </c>
      <c r="AC468" s="397" t="str">
        <f t="shared" si="109"/>
        <v xml:space="preserve"> </v>
      </c>
      <c r="AF468" s="394"/>
      <c r="AG468" s="401" t="str">
        <f t="shared" si="110"/>
        <v xml:space="preserve"> </v>
      </c>
      <c r="AI468" s="397" t="str">
        <f t="shared" si="111"/>
        <v xml:space="preserve"> </v>
      </c>
      <c r="AL468" s="394"/>
      <c r="AM468" s="396" t="str">
        <f t="shared" si="112"/>
        <v xml:space="preserve"> </v>
      </c>
      <c r="AO468" s="397" t="str">
        <f t="shared" si="113"/>
        <v xml:space="preserve"> </v>
      </c>
      <c r="AR468" s="394"/>
      <c r="AS468" s="396" t="str">
        <f t="shared" si="103"/>
        <v xml:space="preserve"> </v>
      </c>
      <c r="AU468" s="397" t="str">
        <f t="shared" si="104"/>
        <v xml:space="preserve"> </v>
      </c>
      <c r="AX468" s="394"/>
      <c r="AY468" s="396" t="str">
        <f t="shared" si="105"/>
        <v xml:space="preserve"> </v>
      </c>
      <c r="BA468" s="397" t="str">
        <f t="shared" si="106"/>
        <v xml:space="preserve"> </v>
      </c>
      <c r="BE468" s="392"/>
      <c r="BF468" s="392"/>
      <c r="BG468" s="392"/>
    </row>
    <row r="469" spans="1:59" s="63" customFormat="1" ht="46.9" customHeight="1" x14ac:dyDescent="0.2">
      <c r="A469" s="392"/>
      <c r="B469" s="392"/>
      <c r="C469" s="392"/>
      <c r="D469" s="392"/>
      <c r="E469" s="392"/>
      <c r="F469" s="392"/>
      <c r="G469" s="392"/>
      <c r="H469" s="392"/>
      <c r="I469" s="392"/>
      <c r="J469" s="392"/>
      <c r="K469" s="392"/>
      <c r="O469" s="394"/>
      <c r="Q469" s="394"/>
      <c r="S469" s="394"/>
      <c r="U469" s="394"/>
      <c r="V469" s="392"/>
      <c r="W469" s="394"/>
      <c r="X469" s="392"/>
      <c r="Y469" s="395">
        <f t="shared" si="107"/>
        <v>0</v>
      </c>
      <c r="Z469" s="394"/>
      <c r="AA469" s="396" t="str">
        <f t="shared" si="108"/>
        <v xml:space="preserve"> </v>
      </c>
      <c r="AC469" s="397" t="str">
        <f t="shared" si="109"/>
        <v xml:space="preserve"> </v>
      </c>
      <c r="AF469" s="394"/>
      <c r="AG469" s="401" t="str">
        <f t="shared" si="110"/>
        <v xml:space="preserve"> </v>
      </c>
      <c r="AI469" s="397" t="str">
        <f t="shared" si="111"/>
        <v xml:space="preserve"> </v>
      </c>
      <c r="AL469" s="394"/>
      <c r="AM469" s="396" t="str">
        <f t="shared" si="112"/>
        <v xml:space="preserve"> </v>
      </c>
      <c r="AO469" s="397" t="str">
        <f t="shared" si="113"/>
        <v xml:space="preserve"> </v>
      </c>
      <c r="AR469" s="394"/>
      <c r="AS469" s="396" t="str">
        <f t="shared" si="103"/>
        <v xml:space="preserve"> </v>
      </c>
      <c r="AU469" s="397" t="str">
        <f t="shared" si="104"/>
        <v xml:space="preserve"> </v>
      </c>
      <c r="AX469" s="394"/>
      <c r="AY469" s="396" t="str">
        <f t="shared" si="105"/>
        <v xml:space="preserve"> </v>
      </c>
      <c r="BA469" s="397" t="str">
        <f t="shared" si="106"/>
        <v xml:space="preserve"> </v>
      </c>
      <c r="BE469" s="392"/>
      <c r="BF469" s="392"/>
      <c r="BG469" s="392"/>
    </row>
    <row r="470" spans="1:59" s="63" customFormat="1" ht="46.9" customHeight="1" x14ac:dyDescent="0.2">
      <c r="A470" s="392"/>
      <c r="B470" s="392"/>
      <c r="C470" s="392"/>
      <c r="D470" s="392"/>
      <c r="E470" s="392"/>
      <c r="F470" s="392"/>
      <c r="G470" s="392"/>
      <c r="H470" s="392"/>
      <c r="I470" s="392"/>
      <c r="J470" s="392"/>
      <c r="K470" s="392"/>
      <c r="O470" s="394"/>
      <c r="Q470" s="394"/>
      <c r="S470" s="394"/>
      <c r="U470" s="394"/>
      <c r="V470" s="392"/>
      <c r="W470" s="394"/>
      <c r="X470" s="392"/>
      <c r="Y470" s="395">
        <f t="shared" si="107"/>
        <v>0</v>
      </c>
      <c r="Z470" s="394"/>
      <c r="AA470" s="396" t="str">
        <f t="shared" si="108"/>
        <v xml:space="preserve"> </v>
      </c>
      <c r="AC470" s="397" t="str">
        <f t="shared" si="109"/>
        <v xml:space="preserve"> </v>
      </c>
      <c r="AF470" s="394"/>
      <c r="AG470" s="401" t="str">
        <f t="shared" si="110"/>
        <v xml:space="preserve"> </v>
      </c>
      <c r="AI470" s="397" t="str">
        <f t="shared" si="111"/>
        <v xml:space="preserve"> </v>
      </c>
      <c r="AL470" s="394"/>
      <c r="AM470" s="396" t="str">
        <f t="shared" si="112"/>
        <v xml:space="preserve"> </v>
      </c>
      <c r="AO470" s="397" t="str">
        <f t="shared" si="113"/>
        <v xml:space="preserve"> </v>
      </c>
      <c r="AR470" s="394"/>
      <c r="AS470" s="396" t="str">
        <f t="shared" si="103"/>
        <v xml:space="preserve"> </v>
      </c>
      <c r="AU470" s="397" t="str">
        <f t="shared" si="104"/>
        <v xml:space="preserve"> </v>
      </c>
      <c r="AX470" s="394"/>
      <c r="AY470" s="396" t="str">
        <f t="shared" si="105"/>
        <v xml:space="preserve"> </v>
      </c>
      <c r="BA470" s="397" t="str">
        <f t="shared" si="106"/>
        <v xml:space="preserve"> </v>
      </c>
      <c r="BE470" s="392"/>
      <c r="BF470" s="392"/>
      <c r="BG470" s="392"/>
    </row>
    <row r="471" spans="1:59" s="63" customFormat="1" ht="46.9" customHeight="1" x14ac:dyDescent="0.2">
      <c r="A471" s="392"/>
      <c r="B471" s="392"/>
      <c r="C471" s="392"/>
      <c r="D471" s="392"/>
      <c r="E471" s="392"/>
      <c r="F471" s="392"/>
      <c r="G471" s="392"/>
      <c r="H471" s="392"/>
      <c r="I471" s="392"/>
      <c r="J471" s="392"/>
      <c r="K471" s="392"/>
      <c r="O471" s="394"/>
      <c r="Q471" s="394"/>
      <c r="S471" s="394"/>
      <c r="U471" s="394"/>
      <c r="V471" s="392"/>
      <c r="W471" s="394"/>
      <c r="X471" s="392"/>
      <c r="Y471" s="395">
        <f t="shared" si="107"/>
        <v>0</v>
      </c>
      <c r="Z471" s="394"/>
      <c r="AA471" s="396" t="str">
        <f t="shared" si="108"/>
        <v xml:space="preserve"> </v>
      </c>
      <c r="AC471" s="397" t="str">
        <f t="shared" si="109"/>
        <v xml:space="preserve"> </v>
      </c>
      <c r="AF471" s="394"/>
      <c r="AG471" s="401" t="str">
        <f t="shared" si="110"/>
        <v xml:space="preserve"> </v>
      </c>
      <c r="AI471" s="397" t="str">
        <f t="shared" si="111"/>
        <v xml:space="preserve"> </v>
      </c>
      <c r="AL471" s="394"/>
      <c r="AM471" s="396" t="str">
        <f t="shared" si="112"/>
        <v xml:space="preserve"> </v>
      </c>
      <c r="AO471" s="397" t="str">
        <f t="shared" si="113"/>
        <v xml:space="preserve"> </v>
      </c>
      <c r="AR471" s="394"/>
      <c r="AS471" s="396" t="str">
        <f t="shared" si="103"/>
        <v xml:space="preserve"> </v>
      </c>
      <c r="AU471" s="397" t="str">
        <f t="shared" si="104"/>
        <v xml:space="preserve"> </v>
      </c>
      <c r="AX471" s="394"/>
      <c r="AY471" s="396" t="str">
        <f t="shared" si="105"/>
        <v xml:space="preserve"> </v>
      </c>
      <c r="BA471" s="397" t="str">
        <f t="shared" si="106"/>
        <v xml:space="preserve"> </v>
      </c>
      <c r="BE471" s="392"/>
      <c r="BF471" s="392"/>
      <c r="BG471" s="392"/>
    </row>
    <row r="472" spans="1:59" s="63" customFormat="1" ht="46.9" customHeight="1" x14ac:dyDescent="0.2">
      <c r="A472" s="392"/>
      <c r="B472" s="392"/>
      <c r="C472" s="392"/>
      <c r="D472" s="392"/>
      <c r="E472" s="392"/>
      <c r="F472" s="392"/>
      <c r="G472" s="392"/>
      <c r="H472" s="392"/>
      <c r="I472" s="392"/>
      <c r="J472" s="392"/>
      <c r="K472" s="392"/>
      <c r="O472" s="394"/>
      <c r="Q472" s="394"/>
      <c r="S472" s="394"/>
      <c r="U472" s="394"/>
      <c r="V472" s="392"/>
      <c r="W472" s="394"/>
      <c r="X472" s="392"/>
      <c r="Y472" s="395">
        <f t="shared" si="107"/>
        <v>0</v>
      </c>
      <c r="Z472" s="394"/>
      <c r="AA472" s="396" t="str">
        <f t="shared" si="108"/>
        <v xml:space="preserve"> </v>
      </c>
      <c r="AC472" s="397" t="str">
        <f t="shared" si="109"/>
        <v xml:space="preserve"> </v>
      </c>
      <c r="AF472" s="394"/>
      <c r="AG472" s="401" t="str">
        <f t="shared" si="110"/>
        <v xml:space="preserve"> </v>
      </c>
      <c r="AI472" s="397" t="str">
        <f t="shared" si="111"/>
        <v xml:space="preserve"> </v>
      </c>
      <c r="AL472" s="394"/>
      <c r="AM472" s="396" t="str">
        <f t="shared" si="112"/>
        <v xml:space="preserve"> </v>
      </c>
      <c r="AO472" s="397" t="str">
        <f t="shared" si="113"/>
        <v xml:space="preserve"> </v>
      </c>
      <c r="AR472" s="394"/>
      <c r="AS472" s="396" t="str">
        <f t="shared" si="103"/>
        <v xml:space="preserve"> </v>
      </c>
      <c r="AU472" s="397" t="str">
        <f t="shared" si="104"/>
        <v xml:space="preserve"> </v>
      </c>
      <c r="AX472" s="394"/>
      <c r="AY472" s="396" t="str">
        <f t="shared" si="105"/>
        <v xml:space="preserve"> </v>
      </c>
      <c r="BA472" s="397" t="str">
        <f t="shared" si="106"/>
        <v xml:space="preserve"> </v>
      </c>
      <c r="BE472" s="392"/>
      <c r="BF472" s="392"/>
      <c r="BG472" s="392"/>
    </row>
    <row r="473" spans="1:59" s="63" customFormat="1" ht="46.9" customHeight="1" x14ac:dyDescent="0.2">
      <c r="A473" s="392"/>
      <c r="B473" s="392"/>
      <c r="C473" s="392"/>
      <c r="D473" s="392"/>
      <c r="E473" s="392"/>
      <c r="F473" s="392"/>
      <c r="G473" s="392"/>
      <c r="H473" s="392"/>
      <c r="I473" s="392"/>
      <c r="J473" s="392"/>
      <c r="K473" s="392"/>
      <c r="O473" s="394"/>
      <c r="Q473" s="394"/>
      <c r="S473" s="394"/>
      <c r="U473" s="394"/>
      <c r="V473" s="392"/>
      <c r="W473" s="394"/>
      <c r="X473" s="392"/>
      <c r="Y473" s="395">
        <f t="shared" si="107"/>
        <v>0</v>
      </c>
      <c r="Z473" s="394"/>
      <c r="AA473" s="396" t="str">
        <f t="shared" si="108"/>
        <v xml:space="preserve"> </v>
      </c>
      <c r="AC473" s="397" t="str">
        <f t="shared" si="109"/>
        <v xml:space="preserve"> </v>
      </c>
      <c r="AF473" s="394"/>
      <c r="AG473" s="401" t="str">
        <f t="shared" si="110"/>
        <v xml:space="preserve"> </v>
      </c>
      <c r="AI473" s="397" t="str">
        <f t="shared" si="111"/>
        <v xml:space="preserve"> </v>
      </c>
      <c r="AL473" s="394"/>
      <c r="AM473" s="396" t="str">
        <f t="shared" si="112"/>
        <v xml:space="preserve"> </v>
      </c>
      <c r="AO473" s="397" t="str">
        <f t="shared" si="113"/>
        <v xml:space="preserve"> </v>
      </c>
      <c r="AR473" s="394"/>
      <c r="AS473" s="396" t="str">
        <f t="shared" si="103"/>
        <v xml:space="preserve"> </v>
      </c>
      <c r="AU473" s="397" t="str">
        <f t="shared" si="104"/>
        <v xml:space="preserve"> </v>
      </c>
      <c r="AX473" s="394"/>
      <c r="AY473" s="396" t="str">
        <f t="shared" si="105"/>
        <v xml:space="preserve"> </v>
      </c>
      <c r="BA473" s="397" t="str">
        <f t="shared" si="106"/>
        <v xml:space="preserve"> </v>
      </c>
      <c r="BE473" s="392"/>
      <c r="BF473" s="392"/>
      <c r="BG473" s="392"/>
    </row>
    <row r="474" spans="1:59" s="63" customFormat="1" ht="46.9" customHeight="1" x14ac:dyDescent="0.2">
      <c r="A474" s="392"/>
      <c r="B474" s="392"/>
      <c r="C474" s="392"/>
      <c r="D474" s="392"/>
      <c r="E474" s="392"/>
      <c r="F474" s="392"/>
      <c r="G474" s="392"/>
      <c r="H474" s="392"/>
      <c r="I474" s="392"/>
      <c r="J474" s="392"/>
      <c r="K474" s="392"/>
      <c r="O474" s="394"/>
      <c r="Q474" s="394"/>
      <c r="S474" s="394"/>
      <c r="U474" s="394"/>
      <c r="V474" s="392"/>
      <c r="W474" s="394"/>
      <c r="X474" s="392"/>
      <c r="Y474" s="395">
        <f t="shared" si="107"/>
        <v>0</v>
      </c>
      <c r="Z474" s="394"/>
      <c r="AA474" s="396" t="str">
        <f t="shared" si="108"/>
        <v xml:space="preserve"> </v>
      </c>
      <c r="AC474" s="397" t="str">
        <f t="shared" si="109"/>
        <v xml:space="preserve"> </v>
      </c>
      <c r="AF474" s="394"/>
      <c r="AG474" s="401" t="str">
        <f t="shared" si="110"/>
        <v xml:space="preserve"> </v>
      </c>
      <c r="AI474" s="397" t="str">
        <f t="shared" si="111"/>
        <v xml:space="preserve"> </v>
      </c>
      <c r="AL474" s="394"/>
      <c r="AM474" s="396" t="str">
        <f t="shared" si="112"/>
        <v xml:space="preserve"> </v>
      </c>
      <c r="AO474" s="397" t="str">
        <f t="shared" si="113"/>
        <v xml:space="preserve"> </v>
      </c>
      <c r="AR474" s="394"/>
      <c r="AS474" s="396" t="str">
        <f t="shared" si="103"/>
        <v xml:space="preserve"> </v>
      </c>
      <c r="AU474" s="397" t="str">
        <f t="shared" si="104"/>
        <v xml:space="preserve"> </v>
      </c>
      <c r="AX474" s="394"/>
      <c r="AY474" s="396" t="str">
        <f t="shared" si="105"/>
        <v xml:space="preserve"> </v>
      </c>
      <c r="BA474" s="397" t="str">
        <f t="shared" si="106"/>
        <v xml:space="preserve"> </v>
      </c>
      <c r="BE474" s="392"/>
      <c r="BF474" s="392"/>
      <c r="BG474" s="392"/>
    </row>
    <row r="475" spans="1:59" s="63" customFormat="1" ht="46.9" customHeight="1" x14ac:dyDescent="0.2">
      <c r="A475" s="392"/>
      <c r="B475" s="392"/>
      <c r="C475" s="392"/>
      <c r="D475" s="392"/>
      <c r="E475" s="392"/>
      <c r="F475" s="392"/>
      <c r="G475" s="392"/>
      <c r="H475" s="392"/>
      <c r="I475" s="392"/>
      <c r="J475" s="392"/>
      <c r="K475" s="392"/>
      <c r="O475" s="394"/>
      <c r="Q475" s="394"/>
      <c r="S475" s="394"/>
      <c r="U475" s="394"/>
      <c r="V475" s="392"/>
      <c r="W475" s="394"/>
      <c r="X475" s="392"/>
      <c r="Y475" s="395">
        <f t="shared" si="107"/>
        <v>0</v>
      </c>
      <c r="Z475" s="394"/>
      <c r="AA475" s="396" t="str">
        <f t="shared" si="108"/>
        <v xml:space="preserve"> </v>
      </c>
      <c r="AC475" s="397" t="str">
        <f t="shared" si="109"/>
        <v xml:space="preserve"> </v>
      </c>
      <c r="AF475" s="394"/>
      <c r="AG475" s="401" t="str">
        <f t="shared" si="110"/>
        <v xml:space="preserve"> </v>
      </c>
      <c r="AI475" s="397" t="str">
        <f t="shared" si="111"/>
        <v xml:space="preserve"> </v>
      </c>
      <c r="AL475" s="394"/>
      <c r="AM475" s="396" t="str">
        <f t="shared" si="112"/>
        <v xml:space="preserve"> </v>
      </c>
      <c r="AO475" s="397" t="str">
        <f t="shared" si="113"/>
        <v xml:space="preserve"> </v>
      </c>
      <c r="AR475" s="394"/>
      <c r="AS475" s="396" t="str">
        <f t="shared" si="103"/>
        <v xml:space="preserve"> </v>
      </c>
      <c r="AU475" s="397" t="str">
        <f t="shared" si="104"/>
        <v xml:space="preserve"> </v>
      </c>
      <c r="AX475" s="394"/>
      <c r="AY475" s="396" t="str">
        <f t="shared" si="105"/>
        <v xml:space="preserve"> </v>
      </c>
      <c r="BA475" s="397" t="str">
        <f t="shared" si="106"/>
        <v xml:space="preserve"> </v>
      </c>
      <c r="BE475" s="392"/>
      <c r="BF475" s="392"/>
      <c r="BG475" s="392"/>
    </row>
    <row r="476" spans="1:59" s="63" customFormat="1" ht="46.9" customHeight="1" x14ac:dyDescent="0.2">
      <c r="A476" s="392"/>
      <c r="B476" s="392"/>
      <c r="C476" s="392"/>
      <c r="D476" s="392"/>
      <c r="E476" s="392"/>
      <c r="F476" s="392"/>
      <c r="G476" s="392"/>
      <c r="H476" s="392"/>
      <c r="I476" s="392"/>
      <c r="J476" s="392"/>
      <c r="K476" s="392"/>
      <c r="O476" s="394"/>
      <c r="Q476" s="394"/>
      <c r="S476" s="394"/>
      <c r="U476" s="394"/>
      <c r="V476" s="392"/>
      <c r="W476" s="394"/>
      <c r="X476" s="392"/>
      <c r="Y476" s="395">
        <f t="shared" si="107"/>
        <v>0</v>
      </c>
      <c r="Z476" s="394"/>
      <c r="AA476" s="396" t="str">
        <f t="shared" si="108"/>
        <v xml:space="preserve"> </v>
      </c>
      <c r="AC476" s="397" t="str">
        <f t="shared" si="109"/>
        <v xml:space="preserve"> </v>
      </c>
      <c r="AF476" s="394"/>
      <c r="AG476" s="401" t="str">
        <f t="shared" si="110"/>
        <v xml:space="preserve"> </v>
      </c>
      <c r="AI476" s="397" t="str">
        <f t="shared" si="111"/>
        <v xml:space="preserve"> </v>
      </c>
      <c r="AL476" s="394"/>
      <c r="AM476" s="396" t="str">
        <f t="shared" si="112"/>
        <v xml:space="preserve"> </v>
      </c>
      <c r="AO476" s="397" t="str">
        <f t="shared" si="113"/>
        <v xml:space="preserve"> </v>
      </c>
      <c r="AR476" s="394"/>
      <c r="AS476" s="396" t="str">
        <f t="shared" si="103"/>
        <v xml:space="preserve"> </v>
      </c>
      <c r="AU476" s="397" t="str">
        <f t="shared" si="104"/>
        <v xml:space="preserve"> </v>
      </c>
      <c r="AX476" s="394"/>
      <c r="AY476" s="396" t="str">
        <f t="shared" si="105"/>
        <v xml:space="preserve"> </v>
      </c>
      <c r="BA476" s="397" t="str">
        <f t="shared" si="106"/>
        <v xml:space="preserve"> </v>
      </c>
      <c r="BE476" s="392"/>
      <c r="BF476" s="392"/>
      <c r="BG476" s="392"/>
    </row>
    <row r="477" spans="1:59" s="63" customFormat="1" ht="46.9" customHeight="1" x14ac:dyDescent="0.2">
      <c r="A477" s="392"/>
      <c r="B477" s="392"/>
      <c r="C477" s="392"/>
      <c r="D477" s="392"/>
      <c r="E477" s="392"/>
      <c r="F477" s="392"/>
      <c r="G477" s="392"/>
      <c r="H477" s="392"/>
      <c r="I477" s="392"/>
      <c r="J477" s="392"/>
      <c r="K477" s="392"/>
      <c r="O477" s="394"/>
      <c r="Q477" s="394"/>
      <c r="S477" s="394"/>
      <c r="U477" s="394"/>
      <c r="V477" s="392"/>
      <c r="W477" s="394"/>
      <c r="X477" s="392"/>
      <c r="Y477" s="395">
        <f t="shared" si="107"/>
        <v>0</v>
      </c>
      <c r="Z477" s="394"/>
      <c r="AA477" s="396" t="str">
        <f t="shared" si="108"/>
        <v xml:space="preserve"> </v>
      </c>
      <c r="AC477" s="397" t="str">
        <f t="shared" si="109"/>
        <v xml:space="preserve"> </v>
      </c>
      <c r="AF477" s="394"/>
      <c r="AG477" s="401" t="str">
        <f t="shared" si="110"/>
        <v xml:space="preserve"> </v>
      </c>
      <c r="AI477" s="397" t="str">
        <f t="shared" si="111"/>
        <v xml:space="preserve"> </v>
      </c>
      <c r="AL477" s="394"/>
      <c r="AM477" s="396" t="str">
        <f t="shared" si="112"/>
        <v xml:space="preserve"> </v>
      </c>
      <c r="AO477" s="397" t="str">
        <f t="shared" si="113"/>
        <v xml:space="preserve"> </v>
      </c>
      <c r="AR477" s="394"/>
      <c r="AS477" s="396" t="str">
        <f t="shared" si="103"/>
        <v xml:space="preserve"> </v>
      </c>
      <c r="AU477" s="397" t="str">
        <f t="shared" si="104"/>
        <v xml:space="preserve"> </v>
      </c>
      <c r="AX477" s="394"/>
      <c r="AY477" s="396" t="str">
        <f t="shared" si="105"/>
        <v xml:space="preserve"> </v>
      </c>
      <c r="BA477" s="397" t="str">
        <f t="shared" si="106"/>
        <v xml:space="preserve"> </v>
      </c>
      <c r="BE477" s="392"/>
      <c r="BF477" s="392"/>
      <c r="BG477" s="392"/>
    </row>
    <row r="478" spans="1:59" s="63" customFormat="1" ht="46.9" customHeight="1" x14ac:dyDescent="0.2">
      <c r="A478" s="392"/>
      <c r="B478" s="392"/>
      <c r="C478" s="392"/>
      <c r="D478" s="392"/>
      <c r="E478" s="392"/>
      <c r="F478" s="392"/>
      <c r="G478" s="392"/>
      <c r="H478" s="392"/>
      <c r="I478" s="392"/>
      <c r="J478" s="392"/>
      <c r="K478" s="392"/>
      <c r="O478" s="394"/>
      <c r="Q478" s="394"/>
      <c r="S478" s="394"/>
      <c r="U478" s="394"/>
      <c r="V478" s="392"/>
      <c r="W478" s="394"/>
      <c r="X478" s="392"/>
      <c r="Y478" s="395">
        <f t="shared" si="107"/>
        <v>0</v>
      </c>
      <c r="Z478" s="394"/>
      <c r="AA478" s="396" t="str">
        <f t="shared" si="108"/>
        <v xml:space="preserve"> </v>
      </c>
      <c r="AC478" s="397" t="str">
        <f t="shared" si="109"/>
        <v xml:space="preserve"> </v>
      </c>
      <c r="AF478" s="394"/>
      <c r="AG478" s="401" t="str">
        <f t="shared" si="110"/>
        <v xml:space="preserve"> </v>
      </c>
      <c r="AI478" s="397" t="str">
        <f t="shared" si="111"/>
        <v xml:space="preserve"> </v>
      </c>
      <c r="AL478" s="394"/>
      <c r="AM478" s="396" t="str">
        <f t="shared" si="112"/>
        <v xml:space="preserve"> </v>
      </c>
      <c r="AO478" s="397" t="str">
        <f t="shared" si="113"/>
        <v xml:space="preserve"> </v>
      </c>
      <c r="AR478" s="394"/>
      <c r="AS478" s="396" t="str">
        <f t="shared" si="103"/>
        <v xml:space="preserve"> </v>
      </c>
      <c r="AU478" s="397" t="str">
        <f t="shared" si="104"/>
        <v xml:space="preserve"> </v>
      </c>
      <c r="AX478" s="394"/>
      <c r="AY478" s="396" t="str">
        <f t="shared" si="105"/>
        <v xml:space="preserve"> </v>
      </c>
      <c r="BA478" s="397" t="str">
        <f t="shared" si="106"/>
        <v xml:space="preserve"> </v>
      </c>
      <c r="BE478" s="392"/>
      <c r="BF478" s="392"/>
      <c r="BG478" s="392"/>
    </row>
    <row r="479" spans="1:59" s="63" customFormat="1" ht="46.9" customHeight="1" x14ac:dyDescent="0.2">
      <c r="A479" s="392"/>
      <c r="B479" s="392"/>
      <c r="C479" s="392"/>
      <c r="D479" s="392"/>
      <c r="E479" s="392"/>
      <c r="F479" s="392"/>
      <c r="G479" s="392"/>
      <c r="H479" s="392"/>
      <c r="I479" s="392"/>
      <c r="J479" s="392"/>
      <c r="K479" s="392"/>
      <c r="O479" s="394"/>
      <c r="Q479" s="394"/>
      <c r="S479" s="394"/>
      <c r="U479" s="394"/>
      <c r="V479" s="392"/>
      <c r="W479" s="394"/>
      <c r="X479" s="392"/>
      <c r="Y479" s="395">
        <f t="shared" si="107"/>
        <v>0</v>
      </c>
      <c r="Z479" s="394"/>
      <c r="AA479" s="396" t="str">
        <f t="shared" si="108"/>
        <v xml:space="preserve"> </v>
      </c>
      <c r="AC479" s="397" t="str">
        <f t="shared" si="109"/>
        <v xml:space="preserve"> </v>
      </c>
      <c r="AF479" s="394"/>
      <c r="AG479" s="401" t="str">
        <f t="shared" si="110"/>
        <v xml:space="preserve"> </v>
      </c>
      <c r="AI479" s="397" t="str">
        <f t="shared" si="111"/>
        <v xml:space="preserve"> </v>
      </c>
      <c r="AL479" s="394"/>
      <c r="AM479" s="396" t="str">
        <f t="shared" si="112"/>
        <v xml:space="preserve"> </v>
      </c>
      <c r="AO479" s="397" t="str">
        <f t="shared" si="113"/>
        <v xml:space="preserve"> </v>
      </c>
      <c r="AR479" s="394"/>
      <c r="AS479" s="396" t="str">
        <f t="shared" si="103"/>
        <v xml:space="preserve"> </v>
      </c>
      <c r="AU479" s="397" t="str">
        <f t="shared" si="104"/>
        <v xml:space="preserve"> </v>
      </c>
      <c r="AX479" s="394"/>
      <c r="AY479" s="396" t="str">
        <f t="shared" si="105"/>
        <v xml:space="preserve"> </v>
      </c>
      <c r="BA479" s="397" t="str">
        <f t="shared" si="106"/>
        <v xml:space="preserve"> </v>
      </c>
      <c r="BE479" s="392"/>
      <c r="BF479" s="392"/>
      <c r="BG479" s="392"/>
    </row>
    <row r="480" spans="1:59" s="63" customFormat="1" ht="46.9" customHeight="1" x14ac:dyDescent="0.2">
      <c r="A480" s="392"/>
      <c r="B480" s="392"/>
      <c r="C480" s="392"/>
      <c r="D480" s="392"/>
      <c r="E480" s="392"/>
      <c r="F480" s="392"/>
      <c r="G480" s="392"/>
      <c r="H480" s="392"/>
      <c r="I480" s="392"/>
      <c r="J480" s="392"/>
      <c r="K480" s="392"/>
      <c r="O480" s="394"/>
      <c r="Q480" s="394"/>
      <c r="S480" s="394"/>
      <c r="U480" s="394"/>
      <c r="V480" s="392"/>
      <c r="W480" s="394"/>
      <c r="X480" s="392"/>
      <c r="Y480" s="395">
        <f t="shared" si="107"/>
        <v>0</v>
      </c>
      <c r="Z480" s="394"/>
      <c r="AA480" s="396" t="str">
        <f t="shared" si="108"/>
        <v xml:space="preserve"> </v>
      </c>
      <c r="AC480" s="397" t="str">
        <f t="shared" si="109"/>
        <v xml:space="preserve"> </v>
      </c>
      <c r="AF480" s="394"/>
      <c r="AG480" s="401" t="str">
        <f t="shared" si="110"/>
        <v xml:space="preserve"> </v>
      </c>
      <c r="AI480" s="397" t="str">
        <f t="shared" si="111"/>
        <v xml:space="preserve"> </v>
      </c>
      <c r="AL480" s="394"/>
      <c r="AM480" s="396" t="str">
        <f t="shared" si="112"/>
        <v xml:space="preserve"> </v>
      </c>
      <c r="AO480" s="397" t="str">
        <f t="shared" si="113"/>
        <v xml:space="preserve"> </v>
      </c>
      <c r="AR480" s="394"/>
      <c r="AS480" s="396" t="str">
        <f t="shared" si="103"/>
        <v xml:space="preserve"> </v>
      </c>
      <c r="AU480" s="397" t="str">
        <f t="shared" si="104"/>
        <v xml:space="preserve"> </v>
      </c>
      <c r="AX480" s="394"/>
      <c r="AY480" s="396" t="str">
        <f t="shared" si="105"/>
        <v xml:space="preserve"> </v>
      </c>
      <c r="BA480" s="397" t="str">
        <f t="shared" si="106"/>
        <v xml:space="preserve"> </v>
      </c>
      <c r="BE480" s="392"/>
      <c r="BF480" s="392"/>
      <c r="BG480" s="392"/>
    </row>
    <row r="481" spans="1:59" s="63" customFormat="1" ht="46.9" customHeight="1" x14ac:dyDescent="0.2">
      <c r="A481" s="392"/>
      <c r="B481" s="392"/>
      <c r="C481" s="392"/>
      <c r="D481" s="392"/>
      <c r="E481" s="392"/>
      <c r="F481" s="392"/>
      <c r="G481" s="392"/>
      <c r="H481" s="392"/>
      <c r="I481" s="392"/>
      <c r="J481" s="392"/>
      <c r="K481" s="392"/>
      <c r="O481" s="394"/>
      <c r="Q481" s="394"/>
      <c r="S481" s="394"/>
      <c r="U481" s="394"/>
      <c r="V481" s="392"/>
      <c r="W481" s="394"/>
      <c r="X481" s="392"/>
      <c r="Y481" s="395">
        <f t="shared" si="107"/>
        <v>0</v>
      </c>
      <c r="Z481" s="394"/>
      <c r="AA481" s="396" t="str">
        <f t="shared" si="108"/>
        <v xml:space="preserve"> </v>
      </c>
      <c r="AC481" s="397" t="str">
        <f t="shared" si="109"/>
        <v xml:space="preserve"> </v>
      </c>
      <c r="AF481" s="394"/>
      <c r="AG481" s="401" t="str">
        <f t="shared" si="110"/>
        <v xml:space="preserve"> </v>
      </c>
      <c r="AI481" s="397" t="str">
        <f t="shared" si="111"/>
        <v xml:space="preserve"> </v>
      </c>
      <c r="AL481" s="394"/>
      <c r="AM481" s="396" t="str">
        <f t="shared" si="112"/>
        <v xml:space="preserve"> </v>
      </c>
      <c r="AO481" s="397" t="str">
        <f t="shared" si="113"/>
        <v xml:space="preserve"> </v>
      </c>
      <c r="AR481" s="394"/>
      <c r="AS481" s="396" t="str">
        <f t="shared" si="103"/>
        <v xml:space="preserve"> </v>
      </c>
      <c r="AU481" s="397" t="str">
        <f t="shared" si="104"/>
        <v xml:space="preserve"> </v>
      </c>
      <c r="AX481" s="394"/>
      <c r="AY481" s="396" t="str">
        <f t="shared" si="105"/>
        <v xml:space="preserve"> </v>
      </c>
      <c r="BA481" s="397" t="str">
        <f t="shared" si="106"/>
        <v xml:space="preserve"> </v>
      </c>
      <c r="BE481" s="392"/>
      <c r="BF481" s="392"/>
      <c r="BG481" s="392"/>
    </row>
    <row r="482" spans="1:59" s="63" customFormat="1" ht="46.9" customHeight="1" x14ac:dyDescent="0.2">
      <c r="A482" s="392"/>
      <c r="B482" s="392"/>
      <c r="C482" s="392"/>
      <c r="D482" s="392"/>
      <c r="E482" s="392"/>
      <c r="F482" s="392"/>
      <c r="G482" s="392"/>
      <c r="H482" s="392"/>
      <c r="I482" s="392"/>
      <c r="J482" s="392"/>
      <c r="K482" s="392"/>
      <c r="O482" s="394"/>
      <c r="Q482" s="394"/>
      <c r="S482" s="394"/>
      <c r="U482" s="394"/>
      <c r="V482" s="392"/>
      <c r="W482" s="394"/>
      <c r="X482" s="392"/>
      <c r="Y482" s="395">
        <f t="shared" si="107"/>
        <v>0</v>
      </c>
      <c r="Z482" s="394"/>
      <c r="AA482" s="396" t="str">
        <f t="shared" si="108"/>
        <v xml:space="preserve"> </v>
      </c>
      <c r="AC482" s="397" t="str">
        <f t="shared" si="109"/>
        <v xml:space="preserve"> </v>
      </c>
      <c r="AF482" s="394"/>
      <c r="AG482" s="401" t="str">
        <f t="shared" si="110"/>
        <v xml:space="preserve"> </v>
      </c>
      <c r="AI482" s="397" t="str">
        <f t="shared" si="111"/>
        <v xml:space="preserve"> </v>
      </c>
      <c r="AL482" s="394"/>
      <c r="AM482" s="396" t="str">
        <f t="shared" si="112"/>
        <v xml:space="preserve"> </v>
      </c>
      <c r="AO482" s="397" t="str">
        <f t="shared" si="113"/>
        <v xml:space="preserve"> </v>
      </c>
      <c r="AR482" s="394"/>
      <c r="AS482" s="396" t="str">
        <f t="shared" si="103"/>
        <v xml:space="preserve"> </v>
      </c>
      <c r="AU482" s="397" t="str">
        <f t="shared" si="104"/>
        <v xml:space="preserve"> </v>
      </c>
      <c r="AX482" s="394"/>
      <c r="AY482" s="396" t="str">
        <f t="shared" si="105"/>
        <v xml:space="preserve"> </v>
      </c>
      <c r="BA482" s="397" t="str">
        <f t="shared" si="106"/>
        <v xml:space="preserve"> </v>
      </c>
      <c r="BE482" s="392"/>
      <c r="BF482" s="392"/>
      <c r="BG482" s="392"/>
    </row>
    <row r="483" spans="1:59" s="63" customFormat="1" ht="46.9" customHeight="1" x14ac:dyDescent="0.2">
      <c r="A483" s="392"/>
      <c r="B483" s="392"/>
      <c r="C483" s="392"/>
      <c r="D483" s="392"/>
      <c r="E483" s="392"/>
      <c r="F483" s="392"/>
      <c r="G483" s="392"/>
      <c r="H483" s="392"/>
      <c r="I483" s="392"/>
      <c r="J483" s="392"/>
      <c r="K483" s="392"/>
      <c r="O483" s="394"/>
      <c r="Q483" s="394"/>
      <c r="S483" s="394"/>
      <c r="U483" s="394"/>
      <c r="V483" s="392"/>
      <c r="W483" s="394"/>
      <c r="X483" s="392"/>
      <c r="Y483" s="395">
        <f t="shared" si="107"/>
        <v>0</v>
      </c>
      <c r="Z483" s="394"/>
      <c r="AA483" s="396" t="str">
        <f t="shared" si="108"/>
        <v xml:space="preserve"> </v>
      </c>
      <c r="AC483" s="397" t="str">
        <f t="shared" si="109"/>
        <v xml:space="preserve"> </v>
      </c>
      <c r="AF483" s="394"/>
      <c r="AG483" s="401" t="str">
        <f t="shared" si="110"/>
        <v xml:space="preserve"> </v>
      </c>
      <c r="AI483" s="397" t="str">
        <f t="shared" si="111"/>
        <v xml:space="preserve"> </v>
      </c>
      <c r="AL483" s="394"/>
      <c r="AM483" s="396" t="str">
        <f t="shared" si="112"/>
        <v xml:space="preserve"> </v>
      </c>
      <c r="AO483" s="397" t="str">
        <f t="shared" si="113"/>
        <v xml:space="preserve"> </v>
      </c>
      <c r="AR483" s="394"/>
      <c r="AS483" s="396" t="str">
        <f t="shared" si="103"/>
        <v xml:space="preserve"> </v>
      </c>
      <c r="AU483" s="397" t="str">
        <f t="shared" si="104"/>
        <v xml:space="preserve"> </v>
      </c>
      <c r="AX483" s="394"/>
      <c r="AY483" s="396" t="str">
        <f t="shared" si="105"/>
        <v xml:space="preserve"> </v>
      </c>
      <c r="BA483" s="397" t="str">
        <f t="shared" si="106"/>
        <v xml:space="preserve"> </v>
      </c>
      <c r="BE483" s="392"/>
      <c r="BF483" s="392"/>
      <c r="BG483" s="392"/>
    </row>
    <row r="484" spans="1:59" s="63" customFormat="1" ht="46.9" customHeight="1" x14ac:dyDescent="0.2">
      <c r="A484" s="392"/>
      <c r="B484" s="392"/>
      <c r="C484" s="392"/>
      <c r="D484" s="392"/>
      <c r="E484" s="392"/>
      <c r="F484" s="392"/>
      <c r="G484" s="392"/>
      <c r="H484" s="392"/>
      <c r="I484" s="392"/>
      <c r="J484" s="392"/>
      <c r="K484" s="392"/>
      <c r="O484" s="394"/>
      <c r="Q484" s="394"/>
      <c r="S484" s="394"/>
      <c r="U484" s="394"/>
      <c r="V484" s="392"/>
      <c r="W484" s="394"/>
      <c r="X484" s="392"/>
      <c r="Y484" s="395">
        <f t="shared" si="107"/>
        <v>0</v>
      </c>
      <c r="Z484" s="394"/>
      <c r="AA484" s="396" t="str">
        <f t="shared" si="108"/>
        <v xml:space="preserve"> </v>
      </c>
      <c r="AC484" s="397" t="str">
        <f t="shared" si="109"/>
        <v xml:space="preserve"> </v>
      </c>
      <c r="AF484" s="394"/>
      <c r="AG484" s="401" t="str">
        <f t="shared" si="110"/>
        <v xml:space="preserve"> </v>
      </c>
      <c r="AI484" s="397" t="str">
        <f t="shared" si="111"/>
        <v xml:space="preserve"> </v>
      </c>
      <c r="AL484" s="394"/>
      <c r="AM484" s="396" t="str">
        <f t="shared" si="112"/>
        <v xml:space="preserve"> </v>
      </c>
      <c r="AO484" s="397" t="str">
        <f t="shared" si="113"/>
        <v xml:space="preserve"> </v>
      </c>
      <c r="AR484" s="394"/>
      <c r="AS484" s="396" t="str">
        <f t="shared" si="103"/>
        <v xml:space="preserve"> </v>
      </c>
      <c r="AU484" s="397" t="str">
        <f t="shared" si="104"/>
        <v xml:space="preserve"> </v>
      </c>
      <c r="AX484" s="394"/>
      <c r="AY484" s="396" t="str">
        <f t="shared" si="105"/>
        <v xml:space="preserve"> </v>
      </c>
      <c r="BA484" s="397" t="str">
        <f t="shared" si="106"/>
        <v xml:space="preserve"> </v>
      </c>
      <c r="BE484" s="392"/>
      <c r="BF484" s="392"/>
      <c r="BG484" s="392"/>
    </row>
    <row r="485" spans="1:59" s="63" customFormat="1" ht="46.9" customHeight="1" x14ac:dyDescent="0.2">
      <c r="A485" s="392"/>
      <c r="B485" s="392"/>
      <c r="C485" s="392"/>
      <c r="D485" s="392"/>
      <c r="E485" s="392"/>
      <c r="F485" s="392"/>
      <c r="G485" s="392"/>
      <c r="H485" s="392"/>
      <c r="I485" s="392"/>
      <c r="J485" s="392"/>
      <c r="K485" s="392"/>
      <c r="O485" s="394"/>
      <c r="Q485" s="394"/>
      <c r="S485" s="394"/>
      <c r="U485" s="394"/>
      <c r="V485" s="392"/>
      <c r="W485" s="394"/>
      <c r="X485" s="392"/>
      <c r="Y485" s="395">
        <f t="shared" si="107"/>
        <v>0</v>
      </c>
      <c r="Z485" s="394"/>
      <c r="AA485" s="396" t="str">
        <f t="shared" si="108"/>
        <v xml:space="preserve"> </v>
      </c>
      <c r="AC485" s="397" t="str">
        <f t="shared" si="109"/>
        <v xml:space="preserve"> </v>
      </c>
      <c r="AF485" s="394"/>
      <c r="AG485" s="401" t="str">
        <f t="shared" si="110"/>
        <v xml:space="preserve"> </v>
      </c>
      <c r="AI485" s="397" t="str">
        <f t="shared" si="111"/>
        <v xml:space="preserve"> </v>
      </c>
      <c r="AL485" s="394"/>
      <c r="AM485" s="396" t="str">
        <f t="shared" si="112"/>
        <v xml:space="preserve"> </v>
      </c>
      <c r="AO485" s="397" t="str">
        <f t="shared" si="113"/>
        <v xml:space="preserve"> </v>
      </c>
      <c r="AR485" s="394"/>
      <c r="AS485" s="396" t="str">
        <f t="shared" si="103"/>
        <v xml:space="preserve"> </v>
      </c>
      <c r="AU485" s="397" t="str">
        <f t="shared" si="104"/>
        <v xml:space="preserve"> </v>
      </c>
      <c r="AX485" s="394"/>
      <c r="AY485" s="396" t="str">
        <f t="shared" si="105"/>
        <v xml:space="preserve"> </v>
      </c>
      <c r="BA485" s="397" t="str">
        <f t="shared" si="106"/>
        <v xml:space="preserve"> </v>
      </c>
      <c r="BE485" s="392"/>
      <c r="BF485" s="392"/>
      <c r="BG485" s="392"/>
    </row>
    <row r="486" spans="1:59" s="63" customFormat="1" ht="46.9" customHeight="1" x14ac:dyDescent="0.2">
      <c r="A486" s="392"/>
      <c r="B486" s="392"/>
      <c r="C486" s="392"/>
      <c r="D486" s="392"/>
      <c r="E486" s="392"/>
      <c r="F486" s="392"/>
      <c r="G486" s="392"/>
      <c r="H486" s="392"/>
      <c r="I486" s="392"/>
      <c r="J486" s="392"/>
      <c r="K486" s="392"/>
      <c r="O486" s="394"/>
      <c r="Q486" s="394"/>
      <c r="S486" s="394"/>
      <c r="U486" s="394"/>
      <c r="V486" s="392"/>
      <c r="W486" s="394"/>
      <c r="X486" s="392"/>
      <c r="Y486" s="395">
        <f t="shared" si="107"/>
        <v>0</v>
      </c>
      <c r="Z486" s="394"/>
      <c r="AA486" s="396" t="str">
        <f t="shared" si="108"/>
        <v xml:space="preserve"> </v>
      </c>
      <c r="AC486" s="397" t="str">
        <f t="shared" si="109"/>
        <v xml:space="preserve"> </v>
      </c>
      <c r="AF486" s="394"/>
      <c r="AG486" s="401" t="str">
        <f t="shared" si="110"/>
        <v xml:space="preserve"> </v>
      </c>
      <c r="AI486" s="397" t="str">
        <f t="shared" si="111"/>
        <v xml:space="preserve"> </v>
      </c>
      <c r="AL486" s="394"/>
      <c r="AM486" s="396" t="str">
        <f t="shared" si="112"/>
        <v xml:space="preserve"> </v>
      </c>
      <c r="AO486" s="397" t="str">
        <f t="shared" si="113"/>
        <v xml:space="preserve"> </v>
      </c>
      <c r="AR486" s="394"/>
      <c r="AS486" s="396" t="str">
        <f t="shared" si="103"/>
        <v xml:space="preserve"> </v>
      </c>
      <c r="AU486" s="397" t="str">
        <f t="shared" si="104"/>
        <v xml:space="preserve"> </v>
      </c>
      <c r="AX486" s="394"/>
      <c r="AY486" s="396" t="str">
        <f t="shared" si="105"/>
        <v xml:space="preserve"> </v>
      </c>
      <c r="BA486" s="397" t="str">
        <f t="shared" si="106"/>
        <v xml:space="preserve"> </v>
      </c>
      <c r="BE486" s="392"/>
      <c r="BF486" s="392"/>
      <c r="BG486" s="392"/>
    </row>
    <row r="487" spans="1:59" s="63" customFormat="1" ht="46.9" customHeight="1" x14ac:dyDescent="0.2">
      <c r="A487" s="392"/>
      <c r="B487" s="392"/>
      <c r="C487" s="392"/>
      <c r="D487" s="392"/>
      <c r="E487" s="392"/>
      <c r="F487" s="392"/>
      <c r="G487" s="392"/>
      <c r="H487" s="392"/>
      <c r="I487" s="392"/>
      <c r="J487" s="392"/>
      <c r="K487" s="392"/>
      <c r="O487" s="394"/>
      <c r="Q487" s="394"/>
      <c r="S487" s="394"/>
      <c r="U487" s="394"/>
      <c r="V487" s="392"/>
      <c r="W487" s="394"/>
      <c r="X487" s="392"/>
      <c r="Y487" s="395">
        <f t="shared" si="107"/>
        <v>0</v>
      </c>
      <c r="Z487" s="394"/>
      <c r="AA487" s="396" t="str">
        <f t="shared" si="108"/>
        <v xml:space="preserve"> </v>
      </c>
      <c r="AC487" s="397" t="str">
        <f t="shared" si="109"/>
        <v xml:space="preserve"> </v>
      </c>
      <c r="AF487" s="394"/>
      <c r="AG487" s="401" t="str">
        <f t="shared" si="110"/>
        <v xml:space="preserve"> </v>
      </c>
      <c r="AI487" s="397" t="str">
        <f t="shared" si="111"/>
        <v xml:space="preserve"> </v>
      </c>
      <c r="AL487" s="394"/>
      <c r="AM487" s="396" t="str">
        <f t="shared" si="112"/>
        <v xml:space="preserve"> </v>
      </c>
      <c r="AO487" s="397" t="str">
        <f t="shared" si="113"/>
        <v xml:space="preserve"> </v>
      </c>
      <c r="AR487" s="394"/>
      <c r="AS487" s="396" t="str">
        <f t="shared" ref="AS487:AS550" si="114">IF(Q487=0," ",AR487/Q487)</f>
        <v xml:space="preserve"> </v>
      </c>
      <c r="AU487" s="397" t="str">
        <f t="shared" ref="AU487:AU550" si="115">IF(P487=0," ",AT487/P487)</f>
        <v xml:space="preserve"> </v>
      </c>
      <c r="AX487" s="394"/>
      <c r="AY487" s="396" t="str">
        <f t="shared" ref="AY487:AY550" si="116">IF(Q487=0," ",AX487/Q487)</f>
        <v xml:space="preserve"> </v>
      </c>
      <c r="BA487" s="397" t="str">
        <f t="shared" ref="BA487:BA550" si="117">IF(P487=0," ",AZ487/P487)</f>
        <v xml:space="preserve"> </v>
      </c>
      <c r="BE487" s="392"/>
      <c r="BF487" s="392"/>
      <c r="BG487" s="392"/>
    </row>
    <row r="488" spans="1:59" s="63" customFormat="1" ht="46.9" customHeight="1" x14ac:dyDescent="0.2">
      <c r="A488" s="392"/>
      <c r="B488" s="392"/>
      <c r="C488" s="392"/>
      <c r="D488" s="392"/>
      <c r="E488" s="392"/>
      <c r="F488" s="392"/>
      <c r="G488" s="392"/>
      <c r="H488" s="392"/>
      <c r="I488" s="392"/>
      <c r="J488" s="392"/>
      <c r="K488" s="392"/>
      <c r="O488" s="394"/>
      <c r="Q488" s="394"/>
      <c r="S488" s="394"/>
      <c r="U488" s="394"/>
      <c r="V488" s="392"/>
      <c r="W488" s="394"/>
      <c r="X488" s="392"/>
      <c r="Y488" s="395">
        <f t="shared" si="107"/>
        <v>0</v>
      </c>
      <c r="Z488" s="394"/>
      <c r="AA488" s="396" t="str">
        <f t="shared" si="108"/>
        <v xml:space="preserve"> </v>
      </c>
      <c r="AC488" s="397" t="str">
        <f t="shared" si="109"/>
        <v xml:space="preserve"> </v>
      </c>
      <c r="AF488" s="394"/>
      <c r="AG488" s="401" t="str">
        <f t="shared" si="110"/>
        <v xml:space="preserve"> </v>
      </c>
      <c r="AI488" s="397" t="str">
        <f t="shared" si="111"/>
        <v xml:space="preserve"> </v>
      </c>
      <c r="AL488" s="394"/>
      <c r="AM488" s="396" t="str">
        <f t="shared" si="112"/>
        <v xml:space="preserve"> </v>
      </c>
      <c r="AO488" s="397" t="str">
        <f t="shared" si="113"/>
        <v xml:space="preserve"> </v>
      </c>
      <c r="AR488" s="394"/>
      <c r="AS488" s="396" t="str">
        <f t="shared" si="114"/>
        <v xml:space="preserve"> </v>
      </c>
      <c r="AU488" s="397" t="str">
        <f t="shared" si="115"/>
        <v xml:space="preserve"> </v>
      </c>
      <c r="AX488" s="394"/>
      <c r="AY488" s="396" t="str">
        <f t="shared" si="116"/>
        <v xml:space="preserve"> </v>
      </c>
      <c r="BA488" s="397" t="str">
        <f t="shared" si="117"/>
        <v xml:space="preserve"> </v>
      </c>
      <c r="BE488" s="392"/>
      <c r="BF488" s="392"/>
      <c r="BG488" s="392"/>
    </row>
    <row r="489" spans="1:59" s="63" customFormat="1" ht="46.9" customHeight="1" x14ac:dyDescent="0.2">
      <c r="A489" s="392"/>
      <c r="B489" s="392"/>
      <c r="C489" s="392"/>
      <c r="D489" s="392"/>
      <c r="E489" s="392"/>
      <c r="F489" s="392"/>
      <c r="G489" s="392"/>
      <c r="H489" s="392"/>
      <c r="I489" s="392"/>
      <c r="J489" s="392"/>
      <c r="K489" s="392"/>
      <c r="O489" s="394"/>
      <c r="Q489" s="394"/>
      <c r="S489" s="394"/>
      <c r="U489" s="394"/>
      <c r="V489" s="392"/>
      <c r="W489" s="394"/>
      <c r="X489" s="392"/>
      <c r="Y489" s="395">
        <f t="shared" si="107"/>
        <v>0</v>
      </c>
      <c r="Z489" s="394"/>
      <c r="AA489" s="396" t="str">
        <f t="shared" si="108"/>
        <v xml:space="preserve"> </v>
      </c>
      <c r="AC489" s="397" t="str">
        <f t="shared" si="109"/>
        <v xml:space="preserve"> </v>
      </c>
      <c r="AF489" s="394"/>
      <c r="AG489" s="401" t="str">
        <f t="shared" si="110"/>
        <v xml:space="preserve"> </v>
      </c>
      <c r="AI489" s="397" t="str">
        <f t="shared" si="111"/>
        <v xml:space="preserve"> </v>
      </c>
      <c r="AL489" s="394"/>
      <c r="AM489" s="396" t="str">
        <f t="shared" si="112"/>
        <v xml:space="preserve"> </v>
      </c>
      <c r="AO489" s="397" t="str">
        <f t="shared" si="113"/>
        <v xml:space="preserve"> </v>
      </c>
      <c r="AR489" s="394"/>
      <c r="AS489" s="396" t="str">
        <f t="shared" si="114"/>
        <v xml:space="preserve"> </v>
      </c>
      <c r="AU489" s="397" t="str">
        <f t="shared" si="115"/>
        <v xml:space="preserve"> </v>
      </c>
      <c r="AX489" s="394"/>
      <c r="AY489" s="396" t="str">
        <f t="shared" si="116"/>
        <v xml:space="preserve"> </v>
      </c>
      <c r="BA489" s="397" t="str">
        <f t="shared" si="117"/>
        <v xml:space="preserve"> </v>
      </c>
      <c r="BE489" s="392"/>
      <c r="BF489" s="392"/>
      <c r="BG489" s="392"/>
    </row>
    <row r="490" spans="1:59" s="63" customFormat="1" ht="46.9" customHeight="1" x14ac:dyDescent="0.2">
      <c r="A490" s="392"/>
      <c r="B490" s="392"/>
      <c r="C490" s="392"/>
      <c r="D490" s="392"/>
      <c r="E490" s="392"/>
      <c r="F490" s="392"/>
      <c r="G490" s="392"/>
      <c r="H490" s="392"/>
      <c r="I490" s="392"/>
      <c r="J490" s="392"/>
      <c r="K490" s="392"/>
      <c r="O490" s="394"/>
      <c r="Q490" s="394"/>
      <c r="S490" s="394"/>
      <c r="U490" s="394"/>
      <c r="V490" s="392"/>
      <c r="W490" s="394"/>
      <c r="X490" s="392"/>
      <c r="Y490" s="395">
        <f t="shared" si="107"/>
        <v>0</v>
      </c>
      <c r="Z490" s="394"/>
      <c r="AA490" s="396" t="str">
        <f t="shared" si="108"/>
        <v xml:space="preserve"> </v>
      </c>
      <c r="AC490" s="397" t="str">
        <f t="shared" si="109"/>
        <v xml:space="preserve"> </v>
      </c>
      <c r="AF490" s="394"/>
      <c r="AG490" s="401" t="str">
        <f t="shared" si="110"/>
        <v xml:space="preserve"> </v>
      </c>
      <c r="AI490" s="397" t="str">
        <f t="shared" si="111"/>
        <v xml:space="preserve"> </v>
      </c>
      <c r="AL490" s="394"/>
      <c r="AM490" s="396" t="str">
        <f t="shared" si="112"/>
        <v xml:space="preserve"> </v>
      </c>
      <c r="AO490" s="397" t="str">
        <f t="shared" si="113"/>
        <v xml:space="preserve"> </v>
      </c>
      <c r="AR490" s="394"/>
      <c r="AS490" s="396" t="str">
        <f t="shared" si="114"/>
        <v xml:space="preserve"> </v>
      </c>
      <c r="AU490" s="397" t="str">
        <f t="shared" si="115"/>
        <v xml:space="preserve"> </v>
      </c>
      <c r="AX490" s="394"/>
      <c r="AY490" s="396" t="str">
        <f t="shared" si="116"/>
        <v xml:space="preserve"> </v>
      </c>
      <c r="BA490" s="397" t="str">
        <f t="shared" si="117"/>
        <v xml:space="preserve"> </v>
      </c>
      <c r="BE490" s="392"/>
      <c r="BF490" s="392"/>
      <c r="BG490" s="392"/>
    </row>
    <row r="491" spans="1:59" s="63" customFormat="1" ht="46.9" customHeight="1" x14ac:dyDescent="0.2">
      <c r="A491" s="392"/>
      <c r="B491" s="392"/>
      <c r="C491" s="392"/>
      <c r="D491" s="392"/>
      <c r="E491" s="392"/>
      <c r="F491" s="392"/>
      <c r="G491" s="392"/>
      <c r="H491" s="392"/>
      <c r="I491" s="392"/>
      <c r="J491" s="392"/>
      <c r="K491" s="392"/>
      <c r="O491" s="394"/>
      <c r="Q491" s="394"/>
      <c r="S491" s="394"/>
      <c r="U491" s="394"/>
      <c r="V491" s="392"/>
      <c r="W491" s="394"/>
      <c r="X491" s="392"/>
      <c r="Y491" s="395">
        <f t="shared" si="107"/>
        <v>0</v>
      </c>
      <c r="Z491" s="394"/>
      <c r="AA491" s="396" t="str">
        <f t="shared" si="108"/>
        <v xml:space="preserve"> </v>
      </c>
      <c r="AC491" s="397" t="str">
        <f t="shared" si="109"/>
        <v xml:space="preserve"> </v>
      </c>
      <c r="AF491" s="394"/>
      <c r="AG491" s="401" t="str">
        <f t="shared" si="110"/>
        <v xml:space="preserve"> </v>
      </c>
      <c r="AI491" s="397" t="str">
        <f t="shared" si="111"/>
        <v xml:space="preserve"> </v>
      </c>
      <c r="AL491" s="394"/>
      <c r="AM491" s="396" t="str">
        <f t="shared" si="112"/>
        <v xml:space="preserve"> </v>
      </c>
      <c r="AO491" s="397" t="str">
        <f t="shared" si="113"/>
        <v xml:space="preserve"> </v>
      </c>
      <c r="AR491" s="394"/>
      <c r="AS491" s="396" t="str">
        <f t="shared" si="114"/>
        <v xml:space="preserve"> </v>
      </c>
      <c r="AU491" s="397" t="str">
        <f t="shared" si="115"/>
        <v xml:space="preserve"> </v>
      </c>
      <c r="AX491" s="394"/>
      <c r="AY491" s="396" t="str">
        <f t="shared" si="116"/>
        <v xml:space="preserve"> </v>
      </c>
      <c r="BA491" s="397" t="str">
        <f t="shared" si="117"/>
        <v xml:space="preserve"> </v>
      </c>
      <c r="BE491" s="392"/>
      <c r="BF491" s="392"/>
      <c r="BG491" s="392"/>
    </row>
    <row r="492" spans="1:59" s="63" customFormat="1" ht="46.9" customHeight="1" x14ac:dyDescent="0.2">
      <c r="A492" s="392"/>
      <c r="B492" s="392"/>
      <c r="C492" s="392"/>
      <c r="D492" s="392"/>
      <c r="E492" s="392"/>
      <c r="F492" s="392"/>
      <c r="G492" s="392"/>
      <c r="H492" s="392"/>
      <c r="I492" s="392"/>
      <c r="J492" s="392"/>
      <c r="K492" s="392"/>
      <c r="O492" s="394"/>
      <c r="Q492" s="394"/>
      <c r="S492" s="394"/>
      <c r="U492" s="394"/>
      <c r="V492" s="392"/>
      <c r="W492" s="394"/>
      <c r="X492" s="392"/>
      <c r="Y492" s="395">
        <f t="shared" si="107"/>
        <v>0</v>
      </c>
      <c r="Z492" s="394"/>
      <c r="AA492" s="396" t="str">
        <f t="shared" si="108"/>
        <v xml:space="preserve"> </v>
      </c>
      <c r="AC492" s="397" t="str">
        <f t="shared" si="109"/>
        <v xml:space="preserve"> </v>
      </c>
      <c r="AF492" s="394"/>
      <c r="AG492" s="401" t="str">
        <f t="shared" si="110"/>
        <v xml:space="preserve"> </v>
      </c>
      <c r="AI492" s="397" t="str">
        <f t="shared" si="111"/>
        <v xml:space="preserve"> </v>
      </c>
      <c r="AL492" s="394"/>
      <c r="AM492" s="396" t="str">
        <f t="shared" si="112"/>
        <v xml:space="preserve"> </v>
      </c>
      <c r="AO492" s="397" t="str">
        <f t="shared" si="113"/>
        <v xml:space="preserve"> </v>
      </c>
      <c r="AR492" s="394"/>
      <c r="AS492" s="396" t="str">
        <f t="shared" si="114"/>
        <v xml:space="preserve"> </v>
      </c>
      <c r="AU492" s="397" t="str">
        <f t="shared" si="115"/>
        <v xml:space="preserve"> </v>
      </c>
      <c r="AX492" s="394"/>
      <c r="AY492" s="396" t="str">
        <f t="shared" si="116"/>
        <v xml:space="preserve"> </v>
      </c>
      <c r="BA492" s="397" t="str">
        <f t="shared" si="117"/>
        <v xml:space="preserve"> </v>
      </c>
      <c r="BE492" s="392"/>
      <c r="BF492" s="392"/>
      <c r="BG492" s="392"/>
    </row>
    <row r="493" spans="1:59" s="63" customFormat="1" ht="46.9" customHeight="1" x14ac:dyDescent="0.2">
      <c r="A493" s="392"/>
      <c r="B493" s="392"/>
      <c r="C493" s="392"/>
      <c r="D493" s="392"/>
      <c r="E493" s="392"/>
      <c r="F493" s="392"/>
      <c r="G493" s="392"/>
      <c r="H493" s="392"/>
      <c r="I493" s="392"/>
      <c r="J493" s="392"/>
      <c r="K493" s="392"/>
      <c r="O493" s="394"/>
      <c r="Q493" s="394"/>
      <c r="S493" s="394"/>
      <c r="U493" s="394"/>
      <c r="V493" s="392"/>
      <c r="W493" s="394"/>
      <c r="X493" s="392"/>
      <c r="Y493" s="395">
        <f t="shared" si="107"/>
        <v>0</v>
      </c>
      <c r="Z493" s="394"/>
      <c r="AA493" s="396" t="str">
        <f t="shared" si="108"/>
        <v xml:space="preserve"> </v>
      </c>
      <c r="AC493" s="397" t="str">
        <f t="shared" si="109"/>
        <v xml:space="preserve"> </v>
      </c>
      <c r="AF493" s="394"/>
      <c r="AG493" s="401" t="str">
        <f t="shared" si="110"/>
        <v xml:space="preserve"> </v>
      </c>
      <c r="AI493" s="397" t="str">
        <f t="shared" si="111"/>
        <v xml:space="preserve"> </v>
      </c>
      <c r="AL493" s="394"/>
      <c r="AM493" s="396" t="str">
        <f t="shared" si="112"/>
        <v xml:space="preserve"> </v>
      </c>
      <c r="AO493" s="397" t="str">
        <f t="shared" si="113"/>
        <v xml:space="preserve"> </v>
      </c>
      <c r="AR493" s="394"/>
      <c r="AS493" s="396" t="str">
        <f t="shared" si="114"/>
        <v xml:space="preserve"> </v>
      </c>
      <c r="AU493" s="397" t="str">
        <f t="shared" si="115"/>
        <v xml:space="preserve"> </v>
      </c>
      <c r="AX493" s="394"/>
      <c r="AY493" s="396" t="str">
        <f t="shared" si="116"/>
        <v xml:space="preserve"> </v>
      </c>
      <c r="BA493" s="397" t="str">
        <f t="shared" si="117"/>
        <v xml:space="preserve"> </v>
      </c>
      <c r="BE493" s="392"/>
      <c r="BF493" s="392"/>
      <c r="BG493" s="392"/>
    </row>
    <row r="494" spans="1:59" s="63" customFormat="1" ht="46.9" customHeight="1" x14ac:dyDescent="0.2">
      <c r="A494" s="392"/>
      <c r="B494" s="392"/>
      <c r="C494" s="392"/>
      <c r="D494" s="392"/>
      <c r="E494" s="392"/>
      <c r="F494" s="392"/>
      <c r="G494" s="392"/>
      <c r="H494" s="392"/>
      <c r="I494" s="392"/>
      <c r="J494" s="392"/>
      <c r="K494" s="392"/>
      <c r="O494" s="394"/>
      <c r="Q494" s="394"/>
      <c r="S494" s="394"/>
      <c r="U494" s="394"/>
      <c r="V494" s="392"/>
      <c r="W494" s="394"/>
      <c r="X494" s="392"/>
      <c r="Y494" s="395">
        <f t="shared" si="107"/>
        <v>0</v>
      </c>
      <c r="Z494" s="394"/>
      <c r="AA494" s="396" t="str">
        <f t="shared" si="108"/>
        <v xml:space="preserve"> </v>
      </c>
      <c r="AC494" s="397" t="str">
        <f t="shared" si="109"/>
        <v xml:space="preserve"> </v>
      </c>
      <c r="AF494" s="394"/>
      <c r="AG494" s="401" t="str">
        <f t="shared" si="110"/>
        <v xml:space="preserve"> </v>
      </c>
      <c r="AI494" s="397" t="str">
        <f t="shared" si="111"/>
        <v xml:space="preserve"> </v>
      </c>
      <c r="AL494" s="394"/>
      <c r="AM494" s="396" t="str">
        <f t="shared" si="112"/>
        <v xml:space="preserve"> </v>
      </c>
      <c r="AO494" s="397" t="str">
        <f t="shared" si="113"/>
        <v xml:space="preserve"> </v>
      </c>
      <c r="AR494" s="394"/>
      <c r="AS494" s="396" t="str">
        <f t="shared" si="114"/>
        <v xml:space="preserve"> </v>
      </c>
      <c r="AU494" s="397" t="str">
        <f t="shared" si="115"/>
        <v xml:space="preserve"> </v>
      </c>
      <c r="AX494" s="394"/>
      <c r="AY494" s="396" t="str">
        <f t="shared" si="116"/>
        <v xml:space="preserve"> </v>
      </c>
      <c r="BA494" s="397" t="str">
        <f t="shared" si="117"/>
        <v xml:space="preserve"> </v>
      </c>
      <c r="BE494" s="392"/>
      <c r="BF494" s="392"/>
      <c r="BG494" s="392"/>
    </row>
    <row r="495" spans="1:59" s="63" customFormat="1" ht="46.9" customHeight="1" x14ac:dyDescent="0.2">
      <c r="A495" s="392"/>
      <c r="B495" s="392"/>
      <c r="C495" s="392"/>
      <c r="D495" s="392"/>
      <c r="E495" s="392"/>
      <c r="F495" s="392"/>
      <c r="G495" s="392"/>
      <c r="H495" s="392"/>
      <c r="I495" s="392"/>
      <c r="J495" s="392"/>
      <c r="K495" s="392"/>
      <c r="O495" s="394"/>
      <c r="Q495" s="394"/>
      <c r="S495" s="394"/>
      <c r="U495" s="394"/>
      <c r="V495" s="392"/>
      <c r="W495" s="394"/>
      <c r="X495" s="392"/>
      <c r="Y495" s="395">
        <f t="shared" si="107"/>
        <v>0</v>
      </c>
      <c r="Z495" s="394"/>
      <c r="AA495" s="396" t="str">
        <f t="shared" si="108"/>
        <v xml:space="preserve"> </v>
      </c>
      <c r="AC495" s="397" t="str">
        <f t="shared" si="109"/>
        <v xml:space="preserve"> </v>
      </c>
      <c r="AF495" s="394"/>
      <c r="AG495" s="401" t="str">
        <f t="shared" si="110"/>
        <v xml:space="preserve"> </v>
      </c>
      <c r="AI495" s="397" t="str">
        <f t="shared" si="111"/>
        <v xml:space="preserve"> </v>
      </c>
      <c r="AL495" s="394"/>
      <c r="AM495" s="396" t="str">
        <f t="shared" si="112"/>
        <v xml:space="preserve"> </v>
      </c>
      <c r="AO495" s="397" t="str">
        <f t="shared" si="113"/>
        <v xml:space="preserve"> </v>
      </c>
      <c r="AR495" s="394"/>
      <c r="AS495" s="396" t="str">
        <f t="shared" si="114"/>
        <v xml:space="preserve"> </v>
      </c>
      <c r="AU495" s="397" t="str">
        <f t="shared" si="115"/>
        <v xml:space="preserve"> </v>
      </c>
      <c r="AX495" s="394"/>
      <c r="AY495" s="396" t="str">
        <f t="shared" si="116"/>
        <v xml:space="preserve"> </v>
      </c>
      <c r="BA495" s="397" t="str">
        <f t="shared" si="117"/>
        <v xml:space="preserve"> </v>
      </c>
      <c r="BE495" s="392"/>
      <c r="BF495" s="392"/>
      <c r="BG495" s="392"/>
    </row>
    <row r="496" spans="1:59" s="63" customFormat="1" ht="46.9" customHeight="1" x14ac:dyDescent="0.2">
      <c r="A496" s="392"/>
      <c r="B496" s="392"/>
      <c r="C496" s="392"/>
      <c r="D496" s="392"/>
      <c r="E496" s="392"/>
      <c r="F496" s="392"/>
      <c r="G496" s="392"/>
      <c r="H496" s="392"/>
      <c r="I496" s="392"/>
      <c r="J496" s="392"/>
      <c r="K496" s="392"/>
      <c r="O496" s="394"/>
      <c r="Q496" s="394"/>
      <c r="S496" s="394"/>
      <c r="U496" s="394"/>
      <c r="V496" s="392"/>
      <c r="W496" s="394"/>
      <c r="X496" s="392"/>
      <c r="Y496" s="395">
        <f t="shared" si="107"/>
        <v>0</v>
      </c>
      <c r="Z496" s="394"/>
      <c r="AA496" s="396" t="str">
        <f t="shared" si="108"/>
        <v xml:space="preserve"> </v>
      </c>
      <c r="AC496" s="397" t="str">
        <f t="shared" si="109"/>
        <v xml:space="preserve"> </v>
      </c>
      <c r="AF496" s="394"/>
      <c r="AG496" s="401" t="str">
        <f t="shared" si="110"/>
        <v xml:space="preserve"> </v>
      </c>
      <c r="AI496" s="397" t="str">
        <f t="shared" si="111"/>
        <v xml:space="preserve"> </v>
      </c>
      <c r="AL496" s="394"/>
      <c r="AM496" s="396" t="str">
        <f t="shared" si="112"/>
        <v xml:space="preserve"> </v>
      </c>
      <c r="AO496" s="397" t="str">
        <f t="shared" si="113"/>
        <v xml:space="preserve"> </v>
      </c>
      <c r="AR496" s="394"/>
      <c r="AS496" s="396" t="str">
        <f t="shared" si="114"/>
        <v xml:space="preserve"> </v>
      </c>
      <c r="AU496" s="397" t="str">
        <f t="shared" si="115"/>
        <v xml:space="preserve"> </v>
      </c>
      <c r="AX496" s="394"/>
      <c r="AY496" s="396" t="str">
        <f t="shared" si="116"/>
        <v xml:space="preserve"> </v>
      </c>
      <c r="BA496" s="397" t="str">
        <f t="shared" si="117"/>
        <v xml:space="preserve"> </v>
      </c>
      <c r="BE496" s="392"/>
      <c r="BF496" s="392"/>
      <c r="BG496" s="392"/>
    </row>
    <row r="497" spans="1:59" s="63" customFormat="1" ht="46.9" customHeight="1" x14ac:dyDescent="0.2">
      <c r="A497" s="392"/>
      <c r="B497" s="392"/>
      <c r="C497" s="392"/>
      <c r="D497" s="392"/>
      <c r="E497" s="392"/>
      <c r="F497" s="392"/>
      <c r="G497" s="392"/>
      <c r="H497" s="392"/>
      <c r="I497" s="392"/>
      <c r="J497" s="392"/>
      <c r="K497" s="392"/>
      <c r="O497" s="394"/>
      <c r="Q497" s="394"/>
      <c r="S497" s="394"/>
      <c r="U497" s="394"/>
      <c r="V497" s="392"/>
      <c r="W497" s="394"/>
      <c r="X497" s="392"/>
      <c r="Y497" s="395">
        <f t="shared" si="107"/>
        <v>0</v>
      </c>
      <c r="Z497" s="394"/>
      <c r="AA497" s="396" t="str">
        <f t="shared" si="108"/>
        <v xml:space="preserve"> </v>
      </c>
      <c r="AC497" s="397" t="str">
        <f t="shared" si="109"/>
        <v xml:space="preserve"> </v>
      </c>
      <c r="AF497" s="394"/>
      <c r="AG497" s="401" t="str">
        <f t="shared" si="110"/>
        <v xml:space="preserve"> </v>
      </c>
      <c r="AI497" s="397" t="str">
        <f t="shared" si="111"/>
        <v xml:space="preserve"> </v>
      </c>
      <c r="AL497" s="394"/>
      <c r="AM497" s="396" t="str">
        <f t="shared" si="112"/>
        <v xml:space="preserve"> </v>
      </c>
      <c r="AO497" s="397" t="str">
        <f t="shared" si="113"/>
        <v xml:space="preserve"> </v>
      </c>
      <c r="AR497" s="394"/>
      <c r="AS497" s="396" t="str">
        <f t="shared" si="114"/>
        <v xml:space="preserve"> </v>
      </c>
      <c r="AU497" s="397" t="str">
        <f t="shared" si="115"/>
        <v xml:space="preserve"> </v>
      </c>
      <c r="AX497" s="394"/>
      <c r="AY497" s="396" t="str">
        <f t="shared" si="116"/>
        <v xml:space="preserve"> </v>
      </c>
      <c r="BA497" s="397" t="str">
        <f t="shared" si="117"/>
        <v xml:space="preserve"> </v>
      </c>
      <c r="BE497" s="392"/>
      <c r="BF497" s="392"/>
      <c r="BG497" s="392"/>
    </row>
    <row r="498" spans="1:59" s="63" customFormat="1" ht="46.9" customHeight="1" x14ac:dyDescent="0.2">
      <c r="A498" s="392"/>
      <c r="B498" s="392"/>
      <c r="C498" s="392"/>
      <c r="D498" s="392"/>
      <c r="E498" s="392"/>
      <c r="F498" s="392"/>
      <c r="G498" s="392"/>
      <c r="H498" s="392"/>
      <c r="I498" s="392"/>
      <c r="J498" s="392"/>
      <c r="K498" s="392"/>
      <c r="O498" s="394"/>
      <c r="Q498" s="394"/>
      <c r="S498" s="394"/>
      <c r="U498" s="394"/>
      <c r="V498" s="392"/>
      <c r="W498" s="394"/>
      <c r="X498" s="392"/>
      <c r="Y498" s="395">
        <f t="shared" si="107"/>
        <v>0</v>
      </c>
      <c r="Z498" s="394"/>
      <c r="AA498" s="396" t="str">
        <f t="shared" si="108"/>
        <v xml:space="preserve"> </v>
      </c>
      <c r="AC498" s="397" t="str">
        <f t="shared" si="109"/>
        <v xml:space="preserve"> </v>
      </c>
      <c r="AF498" s="394"/>
      <c r="AG498" s="401" t="str">
        <f t="shared" si="110"/>
        <v xml:space="preserve"> </v>
      </c>
      <c r="AI498" s="397" t="str">
        <f t="shared" si="111"/>
        <v xml:space="preserve"> </v>
      </c>
      <c r="AL498" s="394"/>
      <c r="AM498" s="396" t="str">
        <f t="shared" si="112"/>
        <v xml:space="preserve"> </v>
      </c>
      <c r="AO498" s="397" t="str">
        <f t="shared" si="113"/>
        <v xml:space="preserve"> </v>
      </c>
      <c r="AR498" s="394"/>
      <c r="AS498" s="396" t="str">
        <f t="shared" si="114"/>
        <v xml:space="preserve"> </v>
      </c>
      <c r="AU498" s="397" t="str">
        <f t="shared" si="115"/>
        <v xml:space="preserve"> </v>
      </c>
      <c r="AX498" s="394"/>
      <c r="AY498" s="396" t="str">
        <f t="shared" si="116"/>
        <v xml:space="preserve"> </v>
      </c>
      <c r="BA498" s="397" t="str">
        <f t="shared" si="117"/>
        <v xml:space="preserve"> </v>
      </c>
      <c r="BE498" s="392"/>
      <c r="BF498" s="392"/>
      <c r="BG498" s="392"/>
    </row>
    <row r="499" spans="1:59" s="63" customFormat="1" ht="46.9" customHeight="1" x14ac:dyDescent="0.2">
      <c r="A499" s="392"/>
      <c r="B499" s="392"/>
      <c r="C499" s="392"/>
      <c r="D499" s="392"/>
      <c r="E499" s="392"/>
      <c r="F499" s="392"/>
      <c r="G499" s="392"/>
      <c r="H499" s="392"/>
      <c r="I499" s="392"/>
      <c r="J499" s="392"/>
      <c r="K499" s="392"/>
      <c r="O499" s="394"/>
      <c r="Q499" s="394"/>
      <c r="S499" s="394"/>
      <c r="U499" s="394"/>
      <c r="V499" s="392"/>
      <c r="W499" s="394"/>
      <c r="X499" s="392"/>
      <c r="Y499" s="395">
        <f t="shared" si="107"/>
        <v>0</v>
      </c>
      <c r="Z499" s="394"/>
      <c r="AA499" s="396" t="str">
        <f t="shared" si="108"/>
        <v xml:space="preserve"> </v>
      </c>
      <c r="AC499" s="397" t="str">
        <f t="shared" si="109"/>
        <v xml:space="preserve"> </v>
      </c>
      <c r="AF499" s="394"/>
      <c r="AG499" s="401" t="str">
        <f t="shared" si="110"/>
        <v xml:space="preserve"> </v>
      </c>
      <c r="AI499" s="397" t="str">
        <f t="shared" si="111"/>
        <v xml:space="preserve"> </v>
      </c>
      <c r="AL499" s="394"/>
      <c r="AM499" s="396" t="str">
        <f t="shared" si="112"/>
        <v xml:space="preserve"> </v>
      </c>
      <c r="AO499" s="397" t="str">
        <f t="shared" si="113"/>
        <v xml:space="preserve"> </v>
      </c>
      <c r="AR499" s="394"/>
      <c r="AS499" s="396" t="str">
        <f t="shared" si="114"/>
        <v xml:space="preserve"> </v>
      </c>
      <c r="AU499" s="397" t="str">
        <f t="shared" si="115"/>
        <v xml:space="preserve"> </v>
      </c>
      <c r="AX499" s="394"/>
      <c r="AY499" s="396" t="str">
        <f t="shared" si="116"/>
        <v xml:space="preserve"> </v>
      </c>
      <c r="BA499" s="397" t="str">
        <f t="shared" si="117"/>
        <v xml:space="preserve"> </v>
      </c>
      <c r="BE499" s="392"/>
      <c r="BF499" s="392"/>
      <c r="BG499" s="392"/>
    </row>
    <row r="500" spans="1:59" s="63" customFormat="1" ht="46.9" customHeight="1" x14ac:dyDescent="0.2">
      <c r="A500" s="392"/>
      <c r="B500" s="392"/>
      <c r="C500" s="392"/>
      <c r="D500" s="392"/>
      <c r="E500" s="392"/>
      <c r="F500" s="392"/>
      <c r="G500" s="392"/>
      <c r="H500" s="392"/>
      <c r="I500" s="392"/>
      <c r="J500" s="392"/>
      <c r="K500" s="392"/>
      <c r="O500" s="394"/>
      <c r="Q500" s="394"/>
      <c r="S500" s="394"/>
      <c r="U500" s="394"/>
      <c r="V500" s="392"/>
      <c r="W500" s="394"/>
      <c r="X500" s="392"/>
      <c r="Y500" s="395">
        <f t="shared" si="107"/>
        <v>0</v>
      </c>
      <c r="Z500" s="394"/>
      <c r="AA500" s="396" t="str">
        <f t="shared" si="108"/>
        <v xml:space="preserve"> </v>
      </c>
      <c r="AC500" s="397" t="str">
        <f t="shared" si="109"/>
        <v xml:space="preserve"> </v>
      </c>
      <c r="AF500" s="394"/>
      <c r="AG500" s="401" t="str">
        <f t="shared" si="110"/>
        <v xml:space="preserve"> </v>
      </c>
      <c r="AI500" s="397" t="str">
        <f t="shared" si="111"/>
        <v xml:space="preserve"> </v>
      </c>
      <c r="AL500" s="394"/>
      <c r="AM500" s="396" t="str">
        <f t="shared" si="112"/>
        <v xml:space="preserve"> </v>
      </c>
      <c r="AO500" s="397" t="str">
        <f t="shared" si="113"/>
        <v xml:space="preserve"> </v>
      </c>
      <c r="AR500" s="394"/>
      <c r="AS500" s="396" t="str">
        <f t="shared" si="114"/>
        <v xml:space="preserve"> </v>
      </c>
      <c r="AU500" s="397" t="str">
        <f t="shared" si="115"/>
        <v xml:space="preserve"> </v>
      </c>
      <c r="AX500" s="394"/>
      <c r="AY500" s="396" t="str">
        <f t="shared" si="116"/>
        <v xml:space="preserve"> </v>
      </c>
      <c r="BA500" s="397" t="str">
        <f t="shared" si="117"/>
        <v xml:space="preserve"> </v>
      </c>
      <c r="BE500" s="392"/>
      <c r="BF500" s="392"/>
      <c r="BG500" s="392"/>
    </row>
    <row r="501" spans="1:59" s="63" customFormat="1" ht="46.9" customHeight="1" x14ac:dyDescent="0.2">
      <c r="A501" s="392"/>
      <c r="B501" s="392"/>
      <c r="C501" s="392"/>
      <c r="D501" s="392"/>
      <c r="E501" s="392"/>
      <c r="F501" s="392"/>
      <c r="G501" s="392"/>
      <c r="H501" s="392"/>
      <c r="I501" s="392"/>
      <c r="J501" s="392"/>
      <c r="K501" s="392"/>
      <c r="O501" s="394"/>
      <c r="Q501" s="394"/>
      <c r="S501" s="394"/>
      <c r="U501" s="394"/>
      <c r="V501" s="392"/>
      <c r="W501" s="394"/>
      <c r="X501" s="392"/>
      <c r="Y501" s="395">
        <f t="shared" si="107"/>
        <v>0</v>
      </c>
      <c r="Z501" s="394"/>
      <c r="AA501" s="396" t="str">
        <f t="shared" si="108"/>
        <v xml:space="preserve"> </v>
      </c>
      <c r="AC501" s="397" t="str">
        <f t="shared" si="109"/>
        <v xml:space="preserve"> </v>
      </c>
      <c r="AF501" s="394"/>
      <c r="AG501" s="401" t="str">
        <f t="shared" si="110"/>
        <v xml:space="preserve"> </v>
      </c>
      <c r="AI501" s="397" t="str">
        <f t="shared" si="111"/>
        <v xml:space="preserve"> </v>
      </c>
      <c r="AL501" s="394"/>
      <c r="AM501" s="396" t="str">
        <f t="shared" si="112"/>
        <v xml:space="preserve"> </v>
      </c>
      <c r="AO501" s="397" t="str">
        <f t="shared" si="113"/>
        <v xml:space="preserve"> </v>
      </c>
      <c r="AR501" s="394"/>
      <c r="AS501" s="396" t="str">
        <f t="shared" si="114"/>
        <v xml:space="preserve"> </v>
      </c>
      <c r="AU501" s="397" t="str">
        <f t="shared" si="115"/>
        <v xml:space="preserve"> </v>
      </c>
      <c r="AX501" s="394"/>
      <c r="AY501" s="396" t="str">
        <f t="shared" si="116"/>
        <v xml:space="preserve"> </v>
      </c>
      <c r="BA501" s="397" t="str">
        <f t="shared" si="117"/>
        <v xml:space="preserve"> </v>
      </c>
      <c r="BE501" s="392"/>
      <c r="BF501" s="392"/>
      <c r="BG501" s="392"/>
    </row>
    <row r="502" spans="1:59" s="63" customFormat="1" ht="46.9" customHeight="1" x14ac:dyDescent="0.2">
      <c r="A502" s="392"/>
      <c r="B502" s="392"/>
      <c r="C502" s="392"/>
      <c r="D502" s="392"/>
      <c r="E502" s="392"/>
      <c r="F502" s="392"/>
      <c r="G502" s="392"/>
      <c r="H502" s="392"/>
      <c r="I502" s="392"/>
      <c r="J502" s="392"/>
      <c r="K502" s="392"/>
      <c r="O502" s="394"/>
      <c r="Q502" s="394"/>
      <c r="S502" s="394"/>
      <c r="U502" s="394"/>
      <c r="V502" s="392"/>
      <c r="W502" s="394"/>
      <c r="X502" s="392"/>
      <c r="Y502" s="395">
        <f t="shared" si="107"/>
        <v>0</v>
      </c>
      <c r="Z502" s="394"/>
      <c r="AA502" s="396" t="str">
        <f t="shared" si="108"/>
        <v xml:space="preserve"> </v>
      </c>
      <c r="AC502" s="397" t="str">
        <f t="shared" si="109"/>
        <v xml:space="preserve"> </v>
      </c>
      <c r="AF502" s="394"/>
      <c r="AG502" s="401" t="str">
        <f t="shared" si="110"/>
        <v xml:space="preserve"> </v>
      </c>
      <c r="AI502" s="397" t="str">
        <f t="shared" si="111"/>
        <v xml:space="preserve"> </v>
      </c>
      <c r="AL502" s="394"/>
      <c r="AM502" s="396" t="str">
        <f t="shared" si="112"/>
        <v xml:space="preserve"> </v>
      </c>
      <c r="AO502" s="397" t="str">
        <f t="shared" si="113"/>
        <v xml:space="preserve"> </v>
      </c>
      <c r="AR502" s="394"/>
      <c r="AS502" s="396" t="str">
        <f t="shared" si="114"/>
        <v xml:space="preserve"> </v>
      </c>
      <c r="AU502" s="397" t="str">
        <f t="shared" si="115"/>
        <v xml:space="preserve"> </v>
      </c>
      <c r="AX502" s="394"/>
      <c r="AY502" s="396" t="str">
        <f t="shared" si="116"/>
        <v xml:space="preserve"> </v>
      </c>
      <c r="BA502" s="397" t="str">
        <f t="shared" si="117"/>
        <v xml:space="preserve"> </v>
      </c>
      <c r="BE502" s="392"/>
      <c r="BF502" s="392"/>
      <c r="BG502" s="392"/>
    </row>
    <row r="503" spans="1:59" s="63" customFormat="1" ht="46.9" customHeight="1" x14ac:dyDescent="0.2">
      <c r="A503" s="392"/>
      <c r="B503" s="392"/>
      <c r="C503" s="392"/>
      <c r="D503" s="392"/>
      <c r="E503" s="392"/>
      <c r="F503" s="392"/>
      <c r="G503" s="392"/>
      <c r="H503" s="392"/>
      <c r="I503" s="392"/>
      <c r="J503" s="392"/>
      <c r="K503" s="392"/>
      <c r="O503" s="394"/>
      <c r="Q503" s="394"/>
      <c r="S503" s="394"/>
      <c r="U503" s="394"/>
      <c r="V503" s="392"/>
      <c r="W503" s="394"/>
      <c r="X503" s="392"/>
      <c r="Y503" s="395">
        <f t="shared" si="107"/>
        <v>0</v>
      </c>
      <c r="Z503" s="394"/>
      <c r="AA503" s="396" t="str">
        <f t="shared" si="108"/>
        <v xml:space="preserve"> </v>
      </c>
      <c r="AC503" s="397" t="str">
        <f t="shared" si="109"/>
        <v xml:space="preserve"> </v>
      </c>
      <c r="AF503" s="394"/>
      <c r="AG503" s="401" t="str">
        <f t="shared" si="110"/>
        <v xml:space="preserve"> </v>
      </c>
      <c r="AI503" s="397" t="str">
        <f t="shared" si="111"/>
        <v xml:space="preserve"> </v>
      </c>
      <c r="AL503" s="394"/>
      <c r="AM503" s="396" t="str">
        <f t="shared" si="112"/>
        <v xml:space="preserve"> </v>
      </c>
      <c r="AO503" s="397" t="str">
        <f t="shared" si="113"/>
        <v xml:space="preserve"> </v>
      </c>
      <c r="AR503" s="394"/>
      <c r="AS503" s="396" t="str">
        <f t="shared" si="114"/>
        <v xml:space="preserve"> </v>
      </c>
      <c r="AU503" s="397" t="str">
        <f t="shared" si="115"/>
        <v xml:space="preserve"> </v>
      </c>
      <c r="AX503" s="394"/>
      <c r="AY503" s="396" t="str">
        <f t="shared" si="116"/>
        <v xml:space="preserve"> </v>
      </c>
      <c r="BA503" s="397" t="str">
        <f t="shared" si="117"/>
        <v xml:space="preserve"> </v>
      </c>
      <c r="BE503" s="392"/>
      <c r="BF503" s="392"/>
      <c r="BG503" s="392"/>
    </row>
    <row r="504" spans="1:59" s="63" customFormat="1" ht="46.9" customHeight="1" x14ac:dyDescent="0.2">
      <c r="A504" s="392"/>
      <c r="B504" s="392"/>
      <c r="C504" s="392"/>
      <c r="D504" s="392"/>
      <c r="E504" s="392"/>
      <c r="F504" s="392"/>
      <c r="G504" s="392"/>
      <c r="H504" s="392"/>
      <c r="I504" s="392"/>
      <c r="J504" s="392"/>
      <c r="K504" s="392"/>
      <c r="O504" s="394"/>
      <c r="Q504" s="394"/>
      <c r="S504" s="394"/>
      <c r="U504" s="394"/>
      <c r="V504" s="392"/>
      <c r="W504" s="394"/>
      <c r="X504" s="392"/>
      <c r="Y504" s="395">
        <f t="shared" si="107"/>
        <v>0</v>
      </c>
      <c r="Z504" s="394"/>
      <c r="AA504" s="396" t="str">
        <f t="shared" si="108"/>
        <v xml:space="preserve"> </v>
      </c>
      <c r="AC504" s="397" t="str">
        <f t="shared" si="109"/>
        <v xml:space="preserve"> </v>
      </c>
      <c r="AF504" s="394"/>
      <c r="AG504" s="401" t="str">
        <f t="shared" si="110"/>
        <v xml:space="preserve"> </v>
      </c>
      <c r="AI504" s="397" t="str">
        <f t="shared" si="111"/>
        <v xml:space="preserve"> </v>
      </c>
      <c r="AL504" s="394"/>
      <c r="AM504" s="396" t="str">
        <f t="shared" si="112"/>
        <v xml:space="preserve"> </v>
      </c>
      <c r="AO504" s="397" t="str">
        <f t="shared" si="113"/>
        <v xml:space="preserve"> </v>
      </c>
      <c r="AR504" s="394"/>
      <c r="AS504" s="396" t="str">
        <f t="shared" si="114"/>
        <v xml:space="preserve"> </v>
      </c>
      <c r="AU504" s="397" t="str">
        <f t="shared" si="115"/>
        <v xml:space="preserve"> </v>
      </c>
      <c r="AX504" s="394"/>
      <c r="AY504" s="396" t="str">
        <f t="shared" si="116"/>
        <v xml:space="preserve"> </v>
      </c>
      <c r="BA504" s="397" t="str">
        <f t="shared" si="117"/>
        <v xml:space="preserve"> </v>
      </c>
      <c r="BE504" s="392"/>
      <c r="BF504" s="392"/>
      <c r="BG504" s="392"/>
    </row>
    <row r="505" spans="1:59" s="63" customFormat="1" ht="46.9" customHeight="1" x14ac:dyDescent="0.2">
      <c r="A505" s="392"/>
      <c r="B505" s="392"/>
      <c r="C505" s="392"/>
      <c r="D505" s="392"/>
      <c r="E505" s="392"/>
      <c r="F505" s="392"/>
      <c r="G505" s="392"/>
      <c r="H505" s="392"/>
      <c r="I505" s="392"/>
      <c r="J505" s="392"/>
      <c r="K505" s="392"/>
      <c r="O505" s="394"/>
      <c r="Q505" s="394"/>
      <c r="S505" s="394"/>
      <c r="U505" s="394"/>
      <c r="V505" s="392"/>
      <c r="W505" s="394"/>
      <c r="X505" s="392"/>
      <c r="Y505" s="395">
        <f t="shared" si="107"/>
        <v>0</v>
      </c>
      <c r="Z505" s="394"/>
      <c r="AA505" s="396" t="str">
        <f t="shared" si="108"/>
        <v xml:space="preserve"> </v>
      </c>
      <c r="AC505" s="397" t="str">
        <f t="shared" si="109"/>
        <v xml:space="preserve"> </v>
      </c>
      <c r="AF505" s="394"/>
      <c r="AG505" s="401" t="str">
        <f t="shared" si="110"/>
        <v xml:space="preserve"> </v>
      </c>
      <c r="AI505" s="397" t="str">
        <f t="shared" si="111"/>
        <v xml:space="preserve"> </v>
      </c>
      <c r="AL505" s="394"/>
      <c r="AM505" s="396" t="str">
        <f t="shared" si="112"/>
        <v xml:space="preserve"> </v>
      </c>
      <c r="AO505" s="397" t="str">
        <f t="shared" si="113"/>
        <v xml:space="preserve"> </v>
      </c>
      <c r="AR505" s="394"/>
      <c r="AS505" s="396" t="str">
        <f t="shared" si="114"/>
        <v xml:space="preserve"> </v>
      </c>
      <c r="AU505" s="397" t="str">
        <f t="shared" si="115"/>
        <v xml:space="preserve"> </v>
      </c>
      <c r="AX505" s="394"/>
      <c r="AY505" s="396" t="str">
        <f t="shared" si="116"/>
        <v xml:space="preserve"> </v>
      </c>
      <c r="BA505" s="397" t="str">
        <f t="shared" si="117"/>
        <v xml:space="preserve"> </v>
      </c>
      <c r="BE505" s="392"/>
      <c r="BF505" s="392"/>
      <c r="BG505" s="392"/>
    </row>
    <row r="506" spans="1:59" s="63" customFormat="1" ht="46.9" customHeight="1" x14ac:dyDescent="0.2">
      <c r="A506" s="392"/>
      <c r="B506" s="392"/>
      <c r="C506" s="392"/>
      <c r="D506" s="392"/>
      <c r="E506" s="392"/>
      <c r="F506" s="392"/>
      <c r="G506" s="392"/>
      <c r="H506" s="392"/>
      <c r="I506" s="392"/>
      <c r="J506" s="392"/>
      <c r="K506" s="392"/>
      <c r="O506" s="394"/>
      <c r="Q506" s="394"/>
      <c r="S506" s="394"/>
      <c r="U506" s="394"/>
      <c r="V506" s="392"/>
      <c r="W506" s="394"/>
      <c r="X506" s="392"/>
      <c r="Y506" s="395">
        <f t="shared" si="107"/>
        <v>0</v>
      </c>
      <c r="Z506" s="394"/>
      <c r="AA506" s="396" t="str">
        <f t="shared" si="108"/>
        <v xml:space="preserve"> </v>
      </c>
      <c r="AC506" s="397" t="str">
        <f t="shared" si="109"/>
        <v xml:space="preserve"> </v>
      </c>
      <c r="AF506" s="394"/>
      <c r="AG506" s="401" t="str">
        <f t="shared" si="110"/>
        <v xml:space="preserve"> </v>
      </c>
      <c r="AI506" s="397" t="str">
        <f t="shared" si="111"/>
        <v xml:space="preserve"> </v>
      </c>
      <c r="AL506" s="394"/>
      <c r="AM506" s="396" t="str">
        <f t="shared" si="112"/>
        <v xml:space="preserve"> </v>
      </c>
      <c r="AO506" s="397" t="str">
        <f t="shared" si="113"/>
        <v xml:space="preserve"> </v>
      </c>
      <c r="AR506" s="394"/>
      <c r="AS506" s="396" t="str">
        <f t="shared" si="114"/>
        <v xml:space="preserve"> </v>
      </c>
      <c r="AU506" s="397" t="str">
        <f t="shared" si="115"/>
        <v xml:space="preserve"> </v>
      </c>
      <c r="AX506" s="394"/>
      <c r="AY506" s="396" t="str">
        <f t="shared" si="116"/>
        <v xml:space="preserve"> </v>
      </c>
      <c r="BA506" s="397" t="str">
        <f t="shared" si="117"/>
        <v xml:space="preserve"> </v>
      </c>
      <c r="BE506" s="392"/>
      <c r="BF506" s="392"/>
      <c r="BG506" s="392"/>
    </row>
    <row r="507" spans="1:59" s="63" customFormat="1" ht="46.9" customHeight="1" x14ac:dyDescent="0.2">
      <c r="A507" s="392"/>
      <c r="B507" s="392"/>
      <c r="C507" s="392"/>
      <c r="D507" s="392"/>
      <c r="E507" s="392"/>
      <c r="F507" s="392"/>
      <c r="G507" s="392"/>
      <c r="H507" s="392"/>
      <c r="I507" s="392"/>
      <c r="J507" s="392"/>
      <c r="K507" s="392"/>
      <c r="O507" s="394"/>
      <c r="Q507" s="394"/>
      <c r="S507" s="394"/>
      <c r="U507" s="394"/>
      <c r="V507" s="392"/>
      <c r="W507" s="394"/>
      <c r="X507" s="392"/>
      <c r="Y507" s="395">
        <f t="shared" si="107"/>
        <v>0</v>
      </c>
      <c r="Z507" s="394"/>
      <c r="AA507" s="396" t="str">
        <f t="shared" si="108"/>
        <v xml:space="preserve"> </v>
      </c>
      <c r="AC507" s="397" t="str">
        <f t="shared" si="109"/>
        <v xml:space="preserve"> </v>
      </c>
      <c r="AF507" s="394"/>
      <c r="AG507" s="401" t="str">
        <f t="shared" si="110"/>
        <v xml:space="preserve"> </v>
      </c>
      <c r="AI507" s="397" t="str">
        <f t="shared" si="111"/>
        <v xml:space="preserve"> </v>
      </c>
      <c r="AL507" s="394"/>
      <c r="AM507" s="396" t="str">
        <f t="shared" si="112"/>
        <v xml:space="preserve"> </v>
      </c>
      <c r="AO507" s="397" t="str">
        <f t="shared" si="113"/>
        <v xml:space="preserve"> </v>
      </c>
      <c r="AR507" s="394"/>
      <c r="AS507" s="396" t="str">
        <f t="shared" si="114"/>
        <v xml:space="preserve"> </v>
      </c>
      <c r="AU507" s="397" t="str">
        <f t="shared" si="115"/>
        <v xml:space="preserve"> </v>
      </c>
      <c r="AX507" s="394"/>
      <c r="AY507" s="396" t="str">
        <f t="shared" si="116"/>
        <v xml:space="preserve"> </v>
      </c>
      <c r="BA507" s="397" t="str">
        <f t="shared" si="117"/>
        <v xml:space="preserve"> </v>
      </c>
      <c r="BE507" s="392"/>
      <c r="BF507" s="392"/>
      <c r="BG507" s="392"/>
    </row>
    <row r="508" spans="1:59" s="63" customFormat="1" ht="46.9" customHeight="1" x14ac:dyDescent="0.2">
      <c r="A508" s="392"/>
      <c r="B508" s="392"/>
      <c r="C508" s="392"/>
      <c r="D508" s="392"/>
      <c r="E508" s="392"/>
      <c r="F508" s="392"/>
      <c r="G508" s="392"/>
      <c r="H508" s="392"/>
      <c r="I508" s="392"/>
      <c r="J508" s="392"/>
      <c r="K508" s="392"/>
      <c r="O508" s="394"/>
      <c r="Q508" s="394"/>
      <c r="S508" s="394"/>
      <c r="U508" s="394"/>
      <c r="V508" s="392"/>
      <c r="W508" s="394"/>
      <c r="X508" s="392"/>
      <c r="Y508" s="395">
        <f t="shared" si="107"/>
        <v>0</v>
      </c>
      <c r="Z508" s="394"/>
      <c r="AA508" s="396" t="str">
        <f t="shared" si="108"/>
        <v xml:space="preserve"> </v>
      </c>
      <c r="AC508" s="397" t="str">
        <f t="shared" si="109"/>
        <v xml:space="preserve"> </v>
      </c>
      <c r="AF508" s="394"/>
      <c r="AG508" s="401" t="str">
        <f t="shared" si="110"/>
        <v xml:space="preserve"> </v>
      </c>
      <c r="AI508" s="397" t="str">
        <f t="shared" si="111"/>
        <v xml:space="preserve"> </v>
      </c>
      <c r="AL508" s="394"/>
      <c r="AM508" s="396" t="str">
        <f t="shared" si="112"/>
        <v xml:space="preserve"> </v>
      </c>
      <c r="AO508" s="397" t="str">
        <f t="shared" si="113"/>
        <v xml:space="preserve"> </v>
      </c>
      <c r="AR508" s="394"/>
      <c r="AS508" s="396" t="str">
        <f t="shared" si="114"/>
        <v xml:space="preserve"> </v>
      </c>
      <c r="AU508" s="397" t="str">
        <f t="shared" si="115"/>
        <v xml:space="preserve"> </v>
      </c>
      <c r="AX508" s="394"/>
      <c r="AY508" s="396" t="str">
        <f t="shared" si="116"/>
        <v xml:space="preserve"> </v>
      </c>
      <c r="BA508" s="397" t="str">
        <f t="shared" si="117"/>
        <v xml:space="preserve"> </v>
      </c>
      <c r="BE508" s="392"/>
      <c r="BF508" s="392"/>
      <c r="BG508" s="392"/>
    </row>
    <row r="509" spans="1:59" s="63" customFormat="1" ht="46.9" customHeight="1" x14ac:dyDescent="0.2">
      <c r="A509" s="392"/>
      <c r="B509" s="392"/>
      <c r="C509" s="392"/>
      <c r="D509" s="392"/>
      <c r="E509" s="392"/>
      <c r="F509" s="392"/>
      <c r="G509" s="392"/>
      <c r="H509" s="392"/>
      <c r="I509" s="392"/>
      <c r="J509" s="392"/>
      <c r="K509" s="392"/>
      <c r="O509" s="394"/>
      <c r="Q509" s="394"/>
      <c r="S509" s="394"/>
      <c r="U509" s="394"/>
      <c r="V509" s="392"/>
      <c r="W509" s="394"/>
      <c r="X509" s="392"/>
      <c r="Y509" s="395">
        <f t="shared" si="107"/>
        <v>0</v>
      </c>
      <c r="Z509" s="394"/>
      <c r="AA509" s="396" t="str">
        <f t="shared" si="108"/>
        <v xml:space="preserve"> </v>
      </c>
      <c r="AC509" s="397" t="str">
        <f t="shared" si="109"/>
        <v xml:space="preserve"> </v>
      </c>
      <c r="AF509" s="394"/>
      <c r="AG509" s="401" t="str">
        <f t="shared" si="110"/>
        <v xml:space="preserve"> </v>
      </c>
      <c r="AI509" s="397" t="str">
        <f t="shared" si="111"/>
        <v xml:space="preserve"> </v>
      </c>
      <c r="AL509" s="394"/>
      <c r="AM509" s="396" t="str">
        <f t="shared" si="112"/>
        <v xml:space="preserve"> </v>
      </c>
      <c r="AO509" s="397" t="str">
        <f t="shared" si="113"/>
        <v xml:space="preserve"> </v>
      </c>
      <c r="AR509" s="394"/>
      <c r="AS509" s="396" t="str">
        <f t="shared" si="114"/>
        <v xml:space="preserve"> </v>
      </c>
      <c r="AU509" s="397" t="str">
        <f t="shared" si="115"/>
        <v xml:space="preserve"> </v>
      </c>
      <c r="AX509" s="394"/>
      <c r="AY509" s="396" t="str">
        <f t="shared" si="116"/>
        <v xml:space="preserve"> </v>
      </c>
      <c r="BA509" s="397" t="str">
        <f t="shared" si="117"/>
        <v xml:space="preserve"> </v>
      </c>
      <c r="BE509" s="392"/>
      <c r="BF509" s="392"/>
      <c r="BG509" s="392"/>
    </row>
    <row r="510" spans="1:59" s="63" customFormat="1" ht="46.9" customHeight="1" x14ac:dyDescent="0.2">
      <c r="A510" s="392"/>
      <c r="B510" s="392"/>
      <c r="C510" s="392"/>
      <c r="D510" s="392"/>
      <c r="E510" s="392"/>
      <c r="F510" s="392"/>
      <c r="G510" s="392"/>
      <c r="H510" s="392"/>
      <c r="I510" s="392"/>
      <c r="J510" s="392"/>
      <c r="K510" s="392"/>
      <c r="O510" s="394"/>
      <c r="Q510" s="394"/>
      <c r="S510" s="394"/>
      <c r="U510" s="394"/>
      <c r="V510" s="392"/>
      <c r="W510" s="394"/>
      <c r="X510" s="392"/>
      <c r="Y510" s="395">
        <f t="shared" si="107"/>
        <v>0</v>
      </c>
      <c r="Z510" s="394"/>
      <c r="AA510" s="396" t="str">
        <f t="shared" si="108"/>
        <v xml:space="preserve"> </v>
      </c>
      <c r="AC510" s="397" t="str">
        <f t="shared" si="109"/>
        <v xml:space="preserve"> </v>
      </c>
      <c r="AF510" s="394"/>
      <c r="AG510" s="401" t="str">
        <f t="shared" si="110"/>
        <v xml:space="preserve"> </v>
      </c>
      <c r="AI510" s="397" t="str">
        <f t="shared" si="111"/>
        <v xml:space="preserve"> </v>
      </c>
      <c r="AL510" s="394"/>
      <c r="AM510" s="396" t="str">
        <f t="shared" si="112"/>
        <v xml:space="preserve"> </v>
      </c>
      <c r="AO510" s="397" t="str">
        <f t="shared" si="113"/>
        <v xml:space="preserve"> </v>
      </c>
      <c r="AR510" s="394"/>
      <c r="AS510" s="396" t="str">
        <f t="shared" si="114"/>
        <v xml:space="preserve"> </v>
      </c>
      <c r="AU510" s="397" t="str">
        <f t="shared" si="115"/>
        <v xml:space="preserve"> </v>
      </c>
      <c r="AX510" s="394"/>
      <c r="AY510" s="396" t="str">
        <f t="shared" si="116"/>
        <v xml:space="preserve"> </v>
      </c>
      <c r="BA510" s="397" t="str">
        <f t="shared" si="117"/>
        <v xml:space="preserve"> </v>
      </c>
      <c r="BE510" s="392"/>
      <c r="BF510" s="392"/>
      <c r="BG510" s="392"/>
    </row>
    <row r="511" spans="1:59" s="63" customFormat="1" ht="46.9" customHeight="1" x14ac:dyDescent="0.2">
      <c r="A511" s="392"/>
      <c r="B511" s="392"/>
      <c r="C511" s="392"/>
      <c r="D511" s="392"/>
      <c r="E511" s="392"/>
      <c r="F511" s="392"/>
      <c r="G511" s="392"/>
      <c r="H511" s="392"/>
      <c r="I511" s="392"/>
      <c r="J511" s="392"/>
      <c r="K511" s="392"/>
      <c r="O511" s="394"/>
      <c r="Q511" s="394"/>
      <c r="S511" s="394"/>
      <c r="U511" s="394"/>
      <c r="V511" s="392"/>
      <c r="W511" s="394"/>
      <c r="X511" s="392"/>
      <c r="Y511" s="395">
        <f t="shared" si="107"/>
        <v>0</v>
      </c>
      <c r="Z511" s="394"/>
      <c r="AA511" s="396" t="str">
        <f t="shared" si="108"/>
        <v xml:space="preserve"> </v>
      </c>
      <c r="AC511" s="397" t="str">
        <f t="shared" si="109"/>
        <v xml:space="preserve"> </v>
      </c>
      <c r="AF511" s="394"/>
      <c r="AG511" s="401" t="str">
        <f t="shared" si="110"/>
        <v xml:space="preserve"> </v>
      </c>
      <c r="AI511" s="397" t="str">
        <f t="shared" si="111"/>
        <v xml:space="preserve"> </v>
      </c>
      <c r="AL511" s="394"/>
      <c r="AM511" s="396" t="str">
        <f t="shared" si="112"/>
        <v xml:space="preserve"> </v>
      </c>
      <c r="AO511" s="397" t="str">
        <f t="shared" si="113"/>
        <v xml:space="preserve"> </v>
      </c>
      <c r="AR511" s="394"/>
      <c r="AS511" s="396" t="str">
        <f t="shared" si="114"/>
        <v xml:space="preserve"> </v>
      </c>
      <c r="AU511" s="397" t="str">
        <f t="shared" si="115"/>
        <v xml:space="preserve"> </v>
      </c>
      <c r="AX511" s="394"/>
      <c r="AY511" s="396" t="str">
        <f t="shared" si="116"/>
        <v xml:space="preserve"> </v>
      </c>
      <c r="BA511" s="397" t="str">
        <f t="shared" si="117"/>
        <v xml:space="preserve"> </v>
      </c>
      <c r="BE511" s="392"/>
      <c r="BF511" s="392"/>
      <c r="BG511" s="392"/>
    </row>
    <row r="512" spans="1:59" s="63" customFormat="1" ht="46.9" customHeight="1" x14ac:dyDescent="0.2">
      <c r="A512" s="392"/>
      <c r="B512" s="392"/>
      <c r="C512" s="392"/>
      <c r="D512" s="392"/>
      <c r="E512" s="392"/>
      <c r="F512" s="392"/>
      <c r="G512" s="392"/>
      <c r="H512" s="392"/>
      <c r="I512" s="392"/>
      <c r="J512" s="392"/>
      <c r="K512" s="392"/>
      <c r="O512" s="394"/>
      <c r="Q512" s="394"/>
      <c r="S512" s="394"/>
      <c r="U512" s="394"/>
      <c r="V512" s="392"/>
      <c r="W512" s="394"/>
      <c r="X512" s="392"/>
      <c r="Y512" s="395">
        <f t="shared" si="107"/>
        <v>0</v>
      </c>
      <c r="Z512" s="394"/>
      <c r="AA512" s="396" t="str">
        <f t="shared" si="108"/>
        <v xml:space="preserve"> </v>
      </c>
      <c r="AC512" s="397" t="str">
        <f t="shared" si="109"/>
        <v xml:space="preserve"> </v>
      </c>
      <c r="AF512" s="394"/>
      <c r="AG512" s="401" t="str">
        <f t="shared" si="110"/>
        <v xml:space="preserve"> </v>
      </c>
      <c r="AI512" s="397" t="str">
        <f t="shared" si="111"/>
        <v xml:space="preserve"> </v>
      </c>
      <c r="AL512" s="394"/>
      <c r="AM512" s="396" t="str">
        <f t="shared" si="112"/>
        <v xml:space="preserve"> </v>
      </c>
      <c r="AO512" s="397" t="str">
        <f t="shared" si="113"/>
        <v xml:space="preserve"> </v>
      </c>
      <c r="AR512" s="394"/>
      <c r="AS512" s="396" t="str">
        <f t="shared" si="114"/>
        <v xml:space="preserve"> </v>
      </c>
      <c r="AU512" s="397" t="str">
        <f t="shared" si="115"/>
        <v xml:space="preserve"> </v>
      </c>
      <c r="AX512" s="394"/>
      <c r="AY512" s="396" t="str">
        <f t="shared" si="116"/>
        <v xml:space="preserve"> </v>
      </c>
      <c r="BA512" s="397" t="str">
        <f t="shared" si="117"/>
        <v xml:space="preserve"> </v>
      </c>
      <c r="BE512" s="392"/>
      <c r="BF512" s="392"/>
      <c r="BG512" s="392"/>
    </row>
    <row r="513" spans="1:59" s="63" customFormat="1" ht="46.9" customHeight="1" x14ac:dyDescent="0.2">
      <c r="A513" s="392"/>
      <c r="B513" s="392"/>
      <c r="C513" s="392"/>
      <c r="D513" s="392"/>
      <c r="E513" s="392"/>
      <c r="F513" s="392"/>
      <c r="G513" s="392"/>
      <c r="H513" s="392"/>
      <c r="I513" s="392"/>
      <c r="J513" s="392"/>
      <c r="K513" s="392"/>
      <c r="O513" s="394"/>
      <c r="Q513" s="394"/>
      <c r="S513" s="394"/>
      <c r="U513" s="394"/>
      <c r="V513" s="392"/>
      <c r="W513" s="394"/>
      <c r="X513" s="392"/>
      <c r="Y513" s="395">
        <f t="shared" si="107"/>
        <v>0</v>
      </c>
      <c r="Z513" s="394"/>
      <c r="AA513" s="396" t="str">
        <f t="shared" si="108"/>
        <v xml:space="preserve"> </v>
      </c>
      <c r="AC513" s="397" t="str">
        <f t="shared" si="109"/>
        <v xml:space="preserve"> </v>
      </c>
      <c r="AF513" s="394"/>
      <c r="AG513" s="401" t="str">
        <f t="shared" si="110"/>
        <v xml:space="preserve"> </v>
      </c>
      <c r="AI513" s="397" t="str">
        <f t="shared" si="111"/>
        <v xml:space="preserve"> </v>
      </c>
      <c r="AL513" s="394"/>
      <c r="AM513" s="396" t="str">
        <f t="shared" si="112"/>
        <v xml:space="preserve"> </v>
      </c>
      <c r="AO513" s="397" t="str">
        <f t="shared" si="113"/>
        <v xml:space="preserve"> </v>
      </c>
      <c r="AR513" s="394"/>
      <c r="AS513" s="396" t="str">
        <f t="shared" si="114"/>
        <v xml:space="preserve"> </v>
      </c>
      <c r="AU513" s="397" t="str">
        <f t="shared" si="115"/>
        <v xml:space="preserve"> </v>
      </c>
      <c r="AX513" s="394"/>
      <c r="AY513" s="396" t="str">
        <f t="shared" si="116"/>
        <v xml:space="preserve"> </v>
      </c>
      <c r="BA513" s="397" t="str">
        <f t="shared" si="117"/>
        <v xml:space="preserve"> </v>
      </c>
      <c r="BE513" s="392"/>
      <c r="BF513" s="392"/>
      <c r="BG513" s="392"/>
    </row>
    <row r="514" spans="1:59" s="63" customFormat="1" ht="46.9" customHeight="1" x14ac:dyDescent="0.2">
      <c r="A514" s="392"/>
      <c r="B514" s="392"/>
      <c r="C514" s="392"/>
      <c r="D514" s="392"/>
      <c r="E514" s="392"/>
      <c r="F514" s="392"/>
      <c r="G514" s="392"/>
      <c r="H514" s="392"/>
      <c r="I514" s="392"/>
      <c r="J514" s="392"/>
      <c r="K514" s="392"/>
      <c r="O514" s="394"/>
      <c r="Q514" s="394"/>
      <c r="S514" s="394"/>
      <c r="U514" s="394"/>
      <c r="V514" s="392"/>
      <c r="W514" s="394"/>
      <c r="X514" s="392"/>
      <c r="Y514" s="395">
        <f t="shared" si="107"/>
        <v>0</v>
      </c>
      <c r="Z514" s="394"/>
      <c r="AA514" s="396" t="str">
        <f t="shared" si="108"/>
        <v xml:space="preserve"> </v>
      </c>
      <c r="AC514" s="397" t="str">
        <f t="shared" si="109"/>
        <v xml:space="preserve"> </v>
      </c>
      <c r="AF514" s="394"/>
      <c r="AG514" s="401" t="str">
        <f t="shared" si="110"/>
        <v xml:space="preserve"> </v>
      </c>
      <c r="AI514" s="397" t="str">
        <f t="shared" si="111"/>
        <v xml:space="preserve"> </v>
      </c>
      <c r="AL514" s="394"/>
      <c r="AM514" s="396" t="str">
        <f t="shared" si="112"/>
        <v xml:space="preserve"> </v>
      </c>
      <c r="AO514" s="397" t="str">
        <f t="shared" si="113"/>
        <v xml:space="preserve"> </v>
      </c>
      <c r="AR514" s="394"/>
      <c r="AS514" s="396" t="str">
        <f t="shared" si="114"/>
        <v xml:space="preserve"> </v>
      </c>
      <c r="AU514" s="397" t="str">
        <f t="shared" si="115"/>
        <v xml:space="preserve"> </v>
      </c>
      <c r="AX514" s="394"/>
      <c r="AY514" s="396" t="str">
        <f t="shared" si="116"/>
        <v xml:space="preserve"> </v>
      </c>
      <c r="BA514" s="397" t="str">
        <f t="shared" si="117"/>
        <v xml:space="preserve"> </v>
      </c>
      <c r="BE514" s="392"/>
      <c r="BF514" s="392"/>
      <c r="BG514" s="392"/>
    </row>
    <row r="515" spans="1:59" s="63" customFormat="1" ht="46.9" customHeight="1" x14ac:dyDescent="0.2">
      <c r="A515" s="392"/>
      <c r="B515" s="392"/>
      <c r="C515" s="392"/>
      <c r="D515" s="392"/>
      <c r="E515" s="392"/>
      <c r="F515" s="392"/>
      <c r="G515" s="392"/>
      <c r="H515" s="392"/>
      <c r="I515" s="392"/>
      <c r="J515" s="392"/>
      <c r="K515" s="392"/>
      <c r="O515" s="394"/>
      <c r="Q515" s="394"/>
      <c r="S515" s="394"/>
      <c r="U515" s="394"/>
      <c r="V515" s="392"/>
      <c r="W515" s="394"/>
      <c r="X515" s="392"/>
      <c r="Y515" s="395">
        <f t="shared" si="107"/>
        <v>0</v>
      </c>
      <c r="Z515" s="394"/>
      <c r="AA515" s="396" t="str">
        <f t="shared" si="108"/>
        <v xml:space="preserve"> </v>
      </c>
      <c r="AC515" s="397" t="str">
        <f t="shared" si="109"/>
        <v xml:space="preserve"> </v>
      </c>
      <c r="AF515" s="394"/>
      <c r="AG515" s="401" t="str">
        <f t="shared" si="110"/>
        <v xml:space="preserve"> </v>
      </c>
      <c r="AI515" s="397" t="str">
        <f t="shared" si="111"/>
        <v xml:space="preserve"> </v>
      </c>
      <c r="AL515" s="394"/>
      <c r="AM515" s="396" t="str">
        <f t="shared" si="112"/>
        <v xml:space="preserve"> </v>
      </c>
      <c r="AO515" s="397" t="str">
        <f t="shared" si="113"/>
        <v xml:space="preserve"> </v>
      </c>
      <c r="AR515" s="394"/>
      <c r="AS515" s="396" t="str">
        <f t="shared" si="114"/>
        <v xml:space="preserve"> </v>
      </c>
      <c r="AU515" s="397" t="str">
        <f t="shared" si="115"/>
        <v xml:space="preserve"> </v>
      </c>
      <c r="AX515" s="394"/>
      <c r="AY515" s="396" t="str">
        <f t="shared" si="116"/>
        <v xml:space="preserve"> </v>
      </c>
      <c r="BA515" s="397" t="str">
        <f t="shared" si="117"/>
        <v xml:space="preserve"> </v>
      </c>
      <c r="BE515" s="392"/>
      <c r="BF515" s="392"/>
      <c r="BG515" s="392"/>
    </row>
    <row r="516" spans="1:59" s="63" customFormat="1" ht="46.9" customHeight="1" x14ac:dyDescent="0.2">
      <c r="A516" s="392"/>
      <c r="B516" s="392"/>
      <c r="C516" s="392"/>
      <c r="D516" s="392"/>
      <c r="E516" s="392"/>
      <c r="F516" s="392"/>
      <c r="G516" s="392"/>
      <c r="H516" s="392"/>
      <c r="I516" s="392"/>
      <c r="J516" s="392"/>
      <c r="K516" s="392"/>
      <c r="O516" s="394"/>
      <c r="Q516" s="394"/>
      <c r="S516" s="394"/>
      <c r="U516" s="394"/>
      <c r="V516" s="392"/>
      <c r="W516" s="394"/>
      <c r="X516" s="392"/>
      <c r="Y516" s="395">
        <f t="shared" si="107"/>
        <v>0</v>
      </c>
      <c r="Z516" s="394"/>
      <c r="AA516" s="396" t="str">
        <f t="shared" si="108"/>
        <v xml:space="preserve"> </v>
      </c>
      <c r="AC516" s="397" t="str">
        <f t="shared" si="109"/>
        <v xml:space="preserve"> </v>
      </c>
      <c r="AF516" s="394"/>
      <c r="AG516" s="401" t="str">
        <f t="shared" si="110"/>
        <v xml:space="preserve"> </v>
      </c>
      <c r="AI516" s="397" t="str">
        <f t="shared" si="111"/>
        <v xml:space="preserve"> </v>
      </c>
      <c r="AL516" s="394"/>
      <c r="AM516" s="396" t="str">
        <f t="shared" si="112"/>
        <v xml:space="preserve"> </v>
      </c>
      <c r="AO516" s="397" t="str">
        <f t="shared" si="113"/>
        <v xml:space="preserve"> </v>
      </c>
      <c r="AR516" s="394"/>
      <c r="AS516" s="396" t="str">
        <f t="shared" si="114"/>
        <v xml:space="preserve"> </v>
      </c>
      <c r="AU516" s="397" t="str">
        <f t="shared" si="115"/>
        <v xml:space="preserve"> </v>
      </c>
      <c r="AX516" s="394"/>
      <c r="AY516" s="396" t="str">
        <f t="shared" si="116"/>
        <v xml:space="preserve"> </v>
      </c>
      <c r="BA516" s="397" t="str">
        <f t="shared" si="117"/>
        <v xml:space="preserve"> </v>
      </c>
      <c r="BE516" s="392"/>
      <c r="BF516" s="392"/>
      <c r="BG516" s="392"/>
    </row>
    <row r="517" spans="1:59" s="63" customFormat="1" ht="46.9" customHeight="1" x14ac:dyDescent="0.2">
      <c r="A517" s="392"/>
      <c r="B517" s="392"/>
      <c r="C517" s="392"/>
      <c r="D517" s="392"/>
      <c r="E517" s="392"/>
      <c r="F517" s="392"/>
      <c r="G517" s="392"/>
      <c r="H517" s="392"/>
      <c r="I517" s="392"/>
      <c r="J517" s="392"/>
      <c r="K517" s="392"/>
      <c r="O517" s="394"/>
      <c r="Q517" s="394"/>
      <c r="S517" s="394"/>
      <c r="U517" s="394"/>
      <c r="V517" s="392"/>
      <c r="W517" s="394"/>
      <c r="X517" s="392"/>
      <c r="Y517" s="395">
        <f t="shared" si="107"/>
        <v>0</v>
      </c>
      <c r="Z517" s="394"/>
      <c r="AA517" s="396" t="str">
        <f t="shared" si="108"/>
        <v xml:space="preserve"> </v>
      </c>
      <c r="AC517" s="397" t="str">
        <f t="shared" si="109"/>
        <v xml:space="preserve"> </v>
      </c>
      <c r="AF517" s="394"/>
      <c r="AG517" s="401" t="str">
        <f t="shared" si="110"/>
        <v xml:space="preserve"> </v>
      </c>
      <c r="AI517" s="397" t="str">
        <f t="shared" si="111"/>
        <v xml:space="preserve"> </v>
      </c>
      <c r="AL517" s="394"/>
      <c r="AM517" s="396" t="str">
        <f t="shared" si="112"/>
        <v xml:space="preserve"> </v>
      </c>
      <c r="AO517" s="397" t="str">
        <f t="shared" si="113"/>
        <v xml:space="preserve"> </v>
      </c>
      <c r="AR517" s="394"/>
      <c r="AS517" s="396" t="str">
        <f t="shared" si="114"/>
        <v xml:space="preserve"> </v>
      </c>
      <c r="AU517" s="397" t="str">
        <f t="shared" si="115"/>
        <v xml:space="preserve"> </v>
      </c>
      <c r="AX517" s="394"/>
      <c r="AY517" s="396" t="str">
        <f t="shared" si="116"/>
        <v xml:space="preserve"> </v>
      </c>
      <c r="BA517" s="397" t="str">
        <f t="shared" si="117"/>
        <v xml:space="preserve"> </v>
      </c>
      <c r="BE517" s="392"/>
      <c r="BF517" s="392"/>
      <c r="BG517" s="392"/>
    </row>
    <row r="518" spans="1:59" s="63" customFormat="1" ht="46.9" customHeight="1" x14ac:dyDescent="0.2">
      <c r="A518" s="392"/>
      <c r="B518" s="392"/>
      <c r="C518" s="392"/>
      <c r="D518" s="392"/>
      <c r="E518" s="392"/>
      <c r="F518" s="392"/>
      <c r="G518" s="392"/>
      <c r="H518" s="392"/>
      <c r="I518" s="392"/>
      <c r="J518" s="392"/>
      <c r="K518" s="392"/>
      <c r="O518" s="394"/>
      <c r="Q518" s="394"/>
      <c r="S518" s="394"/>
      <c r="U518" s="394"/>
      <c r="V518" s="392"/>
      <c r="W518" s="394"/>
      <c r="X518" s="392"/>
      <c r="Y518" s="395">
        <f t="shared" si="107"/>
        <v>0</v>
      </c>
      <c r="Z518" s="394"/>
      <c r="AA518" s="396" t="str">
        <f t="shared" si="108"/>
        <v xml:space="preserve"> </v>
      </c>
      <c r="AC518" s="397" t="str">
        <f t="shared" si="109"/>
        <v xml:space="preserve"> </v>
      </c>
      <c r="AF518" s="394"/>
      <c r="AG518" s="401" t="str">
        <f t="shared" si="110"/>
        <v xml:space="preserve"> </v>
      </c>
      <c r="AI518" s="397" t="str">
        <f t="shared" si="111"/>
        <v xml:space="preserve"> </v>
      </c>
      <c r="AL518" s="394"/>
      <c r="AM518" s="396" t="str">
        <f t="shared" si="112"/>
        <v xml:space="preserve"> </v>
      </c>
      <c r="AO518" s="397" t="str">
        <f t="shared" si="113"/>
        <v xml:space="preserve"> </v>
      </c>
      <c r="AR518" s="394"/>
      <c r="AS518" s="396" t="str">
        <f t="shared" si="114"/>
        <v xml:space="preserve"> </v>
      </c>
      <c r="AU518" s="397" t="str">
        <f t="shared" si="115"/>
        <v xml:space="preserve"> </v>
      </c>
      <c r="AX518" s="394"/>
      <c r="AY518" s="396" t="str">
        <f t="shared" si="116"/>
        <v xml:space="preserve"> </v>
      </c>
      <c r="BA518" s="397" t="str">
        <f t="shared" si="117"/>
        <v xml:space="preserve"> </v>
      </c>
      <c r="BE518" s="392"/>
      <c r="BF518" s="392"/>
      <c r="BG518" s="392"/>
    </row>
    <row r="519" spans="1:59" s="63" customFormat="1" ht="46.9" customHeight="1" x14ac:dyDescent="0.2">
      <c r="A519" s="392"/>
      <c r="B519" s="392"/>
      <c r="C519" s="392"/>
      <c r="D519" s="392"/>
      <c r="E519" s="392"/>
      <c r="F519" s="392"/>
      <c r="G519" s="392"/>
      <c r="H519" s="392"/>
      <c r="I519" s="392"/>
      <c r="J519" s="392"/>
      <c r="K519" s="392"/>
      <c r="O519" s="394"/>
      <c r="Q519" s="394"/>
      <c r="S519" s="394"/>
      <c r="U519" s="394"/>
      <c r="V519" s="392"/>
      <c r="W519" s="394"/>
      <c r="X519" s="392"/>
      <c r="Y519" s="395">
        <f t="shared" si="107"/>
        <v>0</v>
      </c>
      <c r="Z519" s="394"/>
      <c r="AA519" s="396" t="str">
        <f t="shared" si="108"/>
        <v xml:space="preserve"> </v>
      </c>
      <c r="AC519" s="397" t="str">
        <f t="shared" si="109"/>
        <v xml:space="preserve"> </v>
      </c>
      <c r="AF519" s="394"/>
      <c r="AG519" s="401" t="str">
        <f t="shared" si="110"/>
        <v xml:space="preserve"> </v>
      </c>
      <c r="AI519" s="397" t="str">
        <f t="shared" si="111"/>
        <v xml:space="preserve"> </v>
      </c>
      <c r="AL519" s="394"/>
      <c r="AM519" s="396" t="str">
        <f t="shared" si="112"/>
        <v xml:space="preserve"> </v>
      </c>
      <c r="AO519" s="397" t="str">
        <f t="shared" si="113"/>
        <v xml:space="preserve"> </v>
      </c>
      <c r="AR519" s="394"/>
      <c r="AS519" s="396" t="str">
        <f t="shared" si="114"/>
        <v xml:space="preserve"> </v>
      </c>
      <c r="AU519" s="397" t="str">
        <f t="shared" si="115"/>
        <v xml:space="preserve"> </v>
      </c>
      <c r="AX519" s="394"/>
      <c r="AY519" s="396" t="str">
        <f t="shared" si="116"/>
        <v xml:space="preserve"> </v>
      </c>
      <c r="BA519" s="397" t="str">
        <f t="shared" si="117"/>
        <v xml:space="preserve"> </v>
      </c>
      <c r="BE519" s="392"/>
      <c r="BF519" s="392"/>
      <c r="BG519" s="392"/>
    </row>
    <row r="520" spans="1:59" s="63" customFormat="1" ht="46.9" customHeight="1" x14ac:dyDescent="0.2">
      <c r="A520" s="392"/>
      <c r="B520" s="392"/>
      <c r="C520" s="392"/>
      <c r="D520" s="392"/>
      <c r="E520" s="392"/>
      <c r="F520" s="392"/>
      <c r="G520" s="392"/>
      <c r="H520" s="392"/>
      <c r="I520" s="392"/>
      <c r="J520" s="392"/>
      <c r="K520" s="392"/>
      <c r="O520" s="394"/>
      <c r="Q520" s="394"/>
      <c r="S520" s="394"/>
      <c r="U520" s="394"/>
      <c r="V520" s="392"/>
      <c r="W520" s="394"/>
      <c r="X520" s="392"/>
      <c r="Y520" s="395">
        <f t="shared" si="107"/>
        <v>0</v>
      </c>
      <c r="Z520" s="394"/>
      <c r="AA520" s="396" t="str">
        <f t="shared" si="108"/>
        <v xml:space="preserve"> </v>
      </c>
      <c r="AC520" s="397" t="str">
        <f t="shared" si="109"/>
        <v xml:space="preserve"> </v>
      </c>
      <c r="AF520" s="394"/>
      <c r="AG520" s="401" t="str">
        <f t="shared" si="110"/>
        <v xml:space="preserve"> </v>
      </c>
      <c r="AI520" s="397" t="str">
        <f t="shared" si="111"/>
        <v xml:space="preserve"> </v>
      </c>
      <c r="AL520" s="394"/>
      <c r="AM520" s="396" t="str">
        <f t="shared" si="112"/>
        <v xml:space="preserve"> </v>
      </c>
      <c r="AO520" s="397" t="str">
        <f t="shared" si="113"/>
        <v xml:space="preserve"> </v>
      </c>
      <c r="AR520" s="394"/>
      <c r="AS520" s="396" t="str">
        <f t="shared" si="114"/>
        <v xml:space="preserve"> </v>
      </c>
      <c r="AU520" s="397" t="str">
        <f t="shared" si="115"/>
        <v xml:space="preserve"> </v>
      </c>
      <c r="AX520" s="394"/>
      <c r="AY520" s="396" t="str">
        <f t="shared" si="116"/>
        <v xml:space="preserve"> </v>
      </c>
      <c r="BA520" s="397" t="str">
        <f t="shared" si="117"/>
        <v xml:space="preserve"> </v>
      </c>
      <c r="BE520" s="392"/>
      <c r="BF520" s="392"/>
      <c r="BG520" s="392"/>
    </row>
    <row r="521" spans="1:59" s="63" customFormat="1" ht="46.9" customHeight="1" x14ac:dyDescent="0.2">
      <c r="A521" s="392"/>
      <c r="B521" s="392"/>
      <c r="C521" s="392"/>
      <c r="D521" s="392"/>
      <c r="E521" s="392"/>
      <c r="F521" s="392"/>
      <c r="G521" s="392"/>
      <c r="H521" s="392"/>
      <c r="I521" s="392"/>
      <c r="J521" s="392"/>
      <c r="K521" s="392"/>
      <c r="O521" s="394"/>
      <c r="Q521" s="394"/>
      <c r="S521" s="394"/>
      <c r="U521" s="394"/>
      <c r="V521" s="392"/>
      <c r="W521" s="394"/>
      <c r="X521" s="392"/>
      <c r="Y521" s="395">
        <f t="shared" ref="Y521:Y584" si="118">O521+Q521+S521+U521+W521</f>
        <v>0</v>
      </c>
      <c r="Z521" s="394"/>
      <c r="AA521" s="396" t="str">
        <f t="shared" ref="AA521:AA584" si="119">IF(O521=0," ",Z521/O521)</f>
        <v xml:space="preserve"> </v>
      </c>
      <c r="AC521" s="397" t="str">
        <f t="shared" ref="AC521:AC584" si="120">IF(N521=0," ",AB521/N521)</f>
        <v xml:space="preserve"> </v>
      </c>
      <c r="AF521" s="394"/>
      <c r="AG521" s="401" t="str">
        <f t="shared" ref="AG521:AG584" si="121">IF(Q521=0," ",AF521/Q521)</f>
        <v xml:space="preserve"> </v>
      </c>
      <c r="AI521" s="397" t="str">
        <f t="shared" ref="AI521:AI584" si="122">IF(P521=0," ",AH521/P521)</f>
        <v xml:space="preserve"> </v>
      </c>
      <c r="AL521" s="394"/>
      <c r="AM521" s="396" t="str">
        <f t="shared" ref="AM521:AM584" si="123">IF(Q521=0," ",AL521/Q521)</f>
        <v xml:space="preserve"> </v>
      </c>
      <c r="AO521" s="397" t="str">
        <f t="shared" ref="AO521:AO584" si="124">IF(P521=0," ",AN521/P521)</f>
        <v xml:space="preserve"> </v>
      </c>
      <c r="AR521" s="394"/>
      <c r="AS521" s="396" t="str">
        <f t="shared" si="114"/>
        <v xml:space="preserve"> </v>
      </c>
      <c r="AU521" s="397" t="str">
        <f t="shared" si="115"/>
        <v xml:space="preserve"> </v>
      </c>
      <c r="AX521" s="394"/>
      <c r="AY521" s="396" t="str">
        <f t="shared" si="116"/>
        <v xml:space="preserve"> </v>
      </c>
      <c r="BA521" s="397" t="str">
        <f t="shared" si="117"/>
        <v xml:space="preserve"> </v>
      </c>
      <c r="BE521" s="392"/>
      <c r="BF521" s="392"/>
      <c r="BG521" s="392"/>
    </row>
    <row r="522" spans="1:59" s="63" customFormat="1" ht="46.9" customHeight="1" x14ac:dyDescent="0.2">
      <c r="A522" s="392"/>
      <c r="B522" s="392"/>
      <c r="C522" s="392"/>
      <c r="D522" s="392"/>
      <c r="E522" s="392"/>
      <c r="F522" s="392"/>
      <c r="G522" s="392"/>
      <c r="H522" s="392"/>
      <c r="I522" s="392"/>
      <c r="J522" s="392"/>
      <c r="K522" s="392"/>
      <c r="O522" s="394"/>
      <c r="Q522" s="394"/>
      <c r="S522" s="394"/>
      <c r="U522" s="394"/>
      <c r="V522" s="392"/>
      <c r="W522" s="394"/>
      <c r="X522" s="392"/>
      <c r="Y522" s="395">
        <f t="shared" si="118"/>
        <v>0</v>
      </c>
      <c r="Z522" s="394"/>
      <c r="AA522" s="396" t="str">
        <f t="shared" si="119"/>
        <v xml:space="preserve"> </v>
      </c>
      <c r="AC522" s="397" t="str">
        <f t="shared" si="120"/>
        <v xml:space="preserve"> </v>
      </c>
      <c r="AF522" s="394"/>
      <c r="AG522" s="401" t="str">
        <f t="shared" si="121"/>
        <v xml:space="preserve"> </v>
      </c>
      <c r="AI522" s="397" t="str">
        <f t="shared" si="122"/>
        <v xml:space="preserve"> </v>
      </c>
      <c r="AL522" s="394"/>
      <c r="AM522" s="396" t="str">
        <f t="shared" si="123"/>
        <v xml:space="preserve"> </v>
      </c>
      <c r="AO522" s="397" t="str">
        <f t="shared" si="124"/>
        <v xml:space="preserve"> </v>
      </c>
      <c r="AR522" s="394"/>
      <c r="AS522" s="396" t="str">
        <f t="shared" si="114"/>
        <v xml:space="preserve"> </v>
      </c>
      <c r="AU522" s="397" t="str">
        <f t="shared" si="115"/>
        <v xml:space="preserve"> </v>
      </c>
      <c r="AX522" s="394"/>
      <c r="AY522" s="396" t="str">
        <f t="shared" si="116"/>
        <v xml:space="preserve"> </v>
      </c>
      <c r="BA522" s="397" t="str">
        <f t="shared" si="117"/>
        <v xml:space="preserve"> </v>
      </c>
      <c r="BE522" s="392"/>
      <c r="BF522" s="392"/>
      <c r="BG522" s="392"/>
    </row>
    <row r="523" spans="1:59" s="63" customFormat="1" ht="46.9" customHeight="1" x14ac:dyDescent="0.2">
      <c r="A523" s="392"/>
      <c r="B523" s="392"/>
      <c r="C523" s="392"/>
      <c r="D523" s="392"/>
      <c r="E523" s="392"/>
      <c r="F523" s="392"/>
      <c r="G523" s="392"/>
      <c r="H523" s="392"/>
      <c r="I523" s="392"/>
      <c r="J523" s="392"/>
      <c r="K523" s="392"/>
      <c r="O523" s="394"/>
      <c r="Q523" s="394"/>
      <c r="S523" s="394"/>
      <c r="U523" s="394"/>
      <c r="V523" s="392"/>
      <c r="W523" s="394"/>
      <c r="X523" s="392"/>
      <c r="Y523" s="395">
        <f t="shared" si="118"/>
        <v>0</v>
      </c>
      <c r="Z523" s="394"/>
      <c r="AA523" s="396" t="str">
        <f t="shared" si="119"/>
        <v xml:space="preserve"> </v>
      </c>
      <c r="AC523" s="397" t="str">
        <f t="shared" si="120"/>
        <v xml:space="preserve"> </v>
      </c>
      <c r="AF523" s="394"/>
      <c r="AG523" s="401" t="str">
        <f t="shared" si="121"/>
        <v xml:space="preserve"> </v>
      </c>
      <c r="AI523" s="397" t="str">
        <f t="shared" si="122"/>
        <v xml:space="preserve"> </v>
      </c>
      <c r="AL523" s="394"/>
      <c r="AM523" s="396" t="str">
        <f t="shared" si="123"/>
        <v xml:space="preserve"> </v>
      </c>
      <c r="AO523" s="397" t="str">
        <f t="shared" si="124"/>
        <v xml:space="preserve"> </v>
      </c>
      <c r="AR523" s="394"/>
      <c r="AS523" s="396" t="str">
        <f t="shared" si="114"/>
        <v xml:space="preserve"> </v>
      </c>
      <c r="AU523" s="397" t="str">
        <f t="shared" si="115"/>
        <v xml:space="preserve"> </v>
      </c>
      <c r="AX523" s="394"/>
      <c r="AY523" s="396" t="str">
        <f t="shared" si="116"/>
        <v xml:space="preserve"> </v>
      </c>
      <c r="BA523" s="397" t="str">
        <f t="shared" si="117"/>
        <v xml:space="preserve"> </v>
      </c>
      <c r="BE523" s="392"/>
      <c r="BF523" s="392"/>
      <c r="BG523" s="392"/>
    </row>
    <row r="524" spans="1:59" s="63" customFormat="1" ht="46.9" customHeight="1" x14ac:dyDescent="0.2">
      <c r="A524" s="392"/>
      <c r="B524" s="392"/>
      <c r="C524" s="392"/>
      <c r="D524" s="392"/>
      <c r="E524" s="392"/>
      <c r="F524" s="392"/>
      <c r="G524" s="392"/>
      <c r="H524" s="392"/>
      <c r="I524" s="392"/>
      <c r="J524" s="392"/>
      <c r="K524" s="392"/>
      <c r="O524" s="394"/>
      <c r="Q524" s="394"/>
      <c r="S524" s="394"/>
      <c r="U524" s="394"/>
      <c r="V524" s="392"/>
      <c r="W524" s="394"/>
      <c r="X524" s="392"/>
      <c r="Y524" s="395">
        <f t="shared" si="118"/>
        <v>0</v>
      </c>
      <c r="Z524" s="394"/>
      <c r="AA524" s="396" t="str">
        <f t="shared" si="119"/>
        <v xml:space="preserve"> </v>
      </c>
      <c r="AC524" s="397" t="str">
        <f t="shared" si="120"/>
        <v xml:space="preserve"> </v>
      </c>
      <c r="AF524" s="394"/>
      <c r="AG524" s="401" t="str">
        <f t="shared" si="121"/>
        <v xml:space="preserve"> </v>
      </c>
      <c r="AI524" s="397" t="str">
        <f t="shared" si="122"/>
        <v xml:space="preserve"> </v>
      </c>
      <c r="AL524" s="394"/>
      <c r="AM524" s="396" t="str">
        <f t="shared" si="123"/>
        <v xml:space="preserve"> </v>
      </c>
      <c r="AO524" s="397" t="str">
        <f t="shared" si="124"/>
        <v xml:space="preserve"> </v>
      </c>
      <c r="AR524" s="394"/>
      <c r="AS524" s="396" t="str">
        <f t="shared" si="114"/>
        <v xml:space="preserve"> </v>
      </c>
      <c r="AU524" s="397" t="str">
        <f t="shared" si="115"/>
        <v xml:space="preserve"> </v>
      </c>
      <c r="AX524" s="394"/>
      <c r="AY524" s="396" t="str">
        <f t="shared" si="116"/>
        <v xml:space="preserve"> </v>
      </c>
      <c r="BA524" s="397" t="str">
        <f t="shared" si="117"/>
        <v xml:space="preserve"> </v>
      </c>
      <c r="BE524" s="392"/>
      <c r="BF524" s="392"/>
      <c r="BG524" s="392"/>
    </row>
    <row r="525" spans="1:59" s="63" customFormat="1" ht="46.9" customHeight="1" x14ac:dyDescent="0.2">
      <c r="A525" s="392"/>
      <c r="B525" s="392"/>
      <c r="C525" s="392"/>
      <c r="D525" s="392"/>
      <c r="E525" s="392"/>
      <c r="F525" s="392"/>
      <c r="G525" s="392"/>
      <c r="H525" s="392"/>
      <c r="I525" s="392"/>
      <c r="J525" s="392"/>
      <c r="K525" s="392"/>
      <c r="O525" s="394"/>
      <c r="Q525" s="394"/>
      <c r="S525" s="394"/>
      <c r="U525" s="394"/>
      <c r="V525" s="392"/>
      <c r="W525" s="394"/>
      <c r="X525" s="392"/>
      <c r="Y525" s="395">
        <f t="shared" si="118"/>
        <v>0</v>
      </c>
      <c r="Z525" s="394"/>
      <c r="AA525" s="396" t="str">
        <f t="shared" si="119"/>
        <v xml:space="preserve"> </v>
      </c>
      <c r="AC525" s="397" t="str">
        <f t="shared" si="120"/>
        <v xml:space="preserve"> </v>
      </c>
      <c r="AF525" s="394"/>
      <c r="AG525" s="401" t="str">
        <f t="shared" si="121"/>
        <v xml:space="preserve"> </v>
      </c>
      <c r="AI525" s="397" t="str">
        <f t="shared" si="122"/>
        <v xml:space="preserve"> </v>
      </c>
      <c r="AL525" s="394"/>
      <c r="AM525" s="396" t="str">
        <f t="shared" si="123"/>
        <v xml:space="preserve"> </v>
      </c>
      <c r="AO525" s="397" t="str">
        <f t="shared" si="124"/>
        <v xml:space="preserve"> </v>
      </c>
      <c r="AR525" s="394"/>
      <c r="AS525" s="396" t="str">
        <f t="shared" si="114"/>
        <v xml:space="preserve"> </v>
      </c>
      <c r="AU525" s="397" t="str">
        <f t="shared" si="115"/>
        <v xml:space="preserve"> </v>
      </c>
      <c r="AX525" s="394"/>
      <c r="AY525" s="396" t="str">
        <f t="shared" si="116"/>
        <v xml:space="preserve"> </v>
      </c>
      <c r="BA525" s="397" t="str">
        <f t="shared" si="117"/>
        <v xml:space="preserve"> </v>
      </c>
      <c r="BE525" s="392"/>
      <c r="BF525" s="392"/>
      <c r="BG525" s="392"/>
    </row>
    <row r="526" spans="1:59" s="63" customFormat="1" ht="46.9" customHeight="1" x14ac:dyDescent="0.2">
      <c r="A526" s="392"/>
      <c r="B526" s="392"/>
      <c r="C526" s="392"/>
      <c r="D526" s="392"/>
      <c r="E526" s="392"/>
      <c r="F526" s="392"/>
      <c r="G526" s="392"/>
      <c r="H526" s="392"/>
      <c r="I526" s="392"/>
      <c r="J526" s="392"/>
      <c r="K526" s="392"/>
      <c r="O526" s="394"/>
      <c r="Q526" s="394"/>
      <c r="S526" s="394"/>
      <c r="U526" s="394"/>
      <c r="V526" s="392"/>
      <c r="W526" s="394"/>
      <c r="X526" s="392"/>
      <c r="Y526" s="395">
        <f t="shared" si="118"/>
        <v>0</v>
      </c>
      <c r="Z526" s="394"/>
      <c r="AA526" s="396" t="str">
        <f t="shared" si="119"/>
        <v xml:space="preserve"> </v>
      </c>
      <c r="AC526" s="397" t="str">
        <f t="shared" si="120"/>
        <v xml:space="preserve"> </v>
      </c>
      <c r="AF526" s="394"/>
      <c r="AG526" s="401" t="str">
        <f t="shared" si="121"/>
        <v xml:space="preserve"> </v>
      </c>
      <c r="AI526" s="397" t="str">
        <f t="shared" si="122"/>
        <v xml:space="preserve"> </v>
      </c>
      <c r="AL526" s="394"/>
      <c r="AM526" s="396" t="str">
        <f t="shared" si="123"/>
        <v xml:space="preserve"> </v>
      </c>
      <c r="AO526" s="397" t="str">
        <f t="shared" si="124"/>
        <v xml:space="preserve"> </v>
      </c>
      <c r="AR526" s="394"/>
      <c r="AS526" s="396" t="str">
        <f t="shared" si="114"/>
        <v xml:space="preserve"> </v>
      </c>
      <c r="AU526" s="397" t="str">
        <f t="shared" si="115"/>
        <v xml:space="preserve"> </v>
      </c>
      <c r="AX526" s="394"/>
      <c r="AY526" s="396" t="str">
        <f t="shared" si="116"/>
        <v xml:space="preserve"> </v>
      </c>
      <c r="BA526" s="397" t="str">
        <f t="shared" si="117"/>
        <v xml:space="preserve"> </v>
      </c>
      <c r="BE526" s="392"/>
      <c r="BF526" s="392"/>
      <c r="BG526" s="392"/>
    </row>
    <row r="527" spans="1:59" s="63" customFormat="1" ht="46.9" customHeight="1" x14ac:dyDescent="0.2">
      <c r="A527" s="392"/>
      <c r="B527" s="392"/>
      <c r="C527" s="392"/>
      <c r="D527" s="392"/>
      <c r="E527" s="392"/>
      <c r="F527" s="392"/>
      <c r="G527" s="392"/>
      <c r="H527" s="392"/>
      <c r="I527" s="392"/>
      <c r="J527" s="392"/>
      <c r="K527" s="392"/>
      <c r="O527" s="394"/>
      <c r="Q527" s="394"/>
      <c r="S527" s="394"/>
      <c r="U527" s="394"/>
      <c r="V527" s="392"/>
      <c r="W527" s="394"/>
      <c r="X527" s="392"/>
      <c r="Y527" s="395">
        <f t="shared" si="118"/>
        <v>0</v>
      </c>
      <c r="Z527" s="394"/>
      <c r="AA527" s="396" t="str">
        <f t="shared" si="119"/>
        <v xml:space="preserve"> </v>
      </c>
      <c r="AC527" s="397" t="str">
        <f t="shared" si="120"/>
        <v xml:space="preserve"> </v>
      </c>
      <c r="AF527" s="394"/>
      <c r="AG527" s="401" t="str">
        <f t="shared" si="121"/>
        <v xml:space="preserve"> </v>
      </c>
      <c r="AI527" s="397" t="str">
        <f t="shared" si="122"/>
        <v xml:space="preserve"> </v>
      </c>
      <c r="AL527" s="394"/>
      <c r="AM527" s="396" t="str">
        <f t="shared" si="123"/>
        <v xml:space="preserve"> </v>
      </c>
      <c r="AO527" s="397" t="str">
        <f t="shared" si="124"/>
        <v xml:space="preserve"> </v>
      </c>
      <c r="AR527" s="394"/>
      <c r="AS527" s="396" t="str">
        <f t="shared" si="114"/>
        <v xml:space="preserve"> </v>
      </c>
      <c r="AU527" s="397" t="str">
        <f t="shared" si="115"/>
        <v xml:space="preserve"> </v>
      </c>
      <c r="AX527" s="394"/>
      <c r="AY527" s="396" t="str">
        <f t="shared" si="116"/>
        <v xml:space="preserve"> </v>
      </c>
      <c r="BA527" s="397" t="str">
        <f t="shared" si="117"/>
        <v xml:space="preserve"> </v>
      </c>
      <c r="BE527" s="392"/>
      <c r="BF527" s="392"/>
      <c r="BG527" s="392"/>
    </row>
    <row r="528" spans="1:59" s="63" customFormat="1" ht="46.9" customHeight="1" x14ac:dyDescent="0.2">
      <c r="A528" s="392"/>
      <c r="B528" s="392"/>
      <c r="C528" s="392"/>
      <c r="D528" s="392"/>
      <c r="E528" s="392"/>
      <c r="F528" s="392"/>
      <c r="G528" s="392"/>
      <c r="H528" s="392"/>
      <c r="I528" s="392"/>
      <c r="J528" s="392"/>
      <c r="K528" s="392"/>
      <c r="O528" s="394"/>
      <c r="Q528" s="394"/>
      <c r="S528" s="394"/>
      <c r="U528" s="394"/>
      <c r="V528" s="392"/>
      <c r="W528" s="394"/>
      <c r="X528" s="392"/>
      <c r="Y528" s="395">
        <f t="shared" si="118"/>
        <v>0</v>
      </c>
      <c r="Z528" s="394"/>
      <c r="AA528" s="396" t="str">
        <f t="shared" si="119"/>
        <v xml:space="preserve"> </v>
      </c>
      <c r="AC528" s="397" t="str">
        <f t="shared" si="120"/>
        <v xml:space="preserve"> </v>
      </c>
      <c r="AF528" s="394"/>
      <c r="AG528" s="401" t="str">
        <f t="shared" si="121"/>
        <v xml:space="preserve"> </v>
      </c>
      <c r="AI528" s="397" t="str">
        <f t="shared" si="122"/>
        <v xml:space="preserve"> </v>
      </c>
      <c r="AL528" s="394"/>
      <c r="AM528" s="396" t="str">
        <f t="shared" si="123"/>
        <v xml:space="preserve"> </v>
      </c>
      <c r="AO528" s="397" t="str">
        <f t="shared" si="124"/>
        <v xml:space="preserve"> </v>
      </c>
      <c r="AR528" s="394"/>
      <c r="AS528" s="396" t="str">
        <f t="shared" si="114"/>
        <v xml:space="preserve"> </v>
      </c>
      <c r="AU528" s="397" t="str">
        <f t="shared" si="115"/>
        <v xml:space="preserve"> </v>
      </c>
      <c r="AX528" s="394"/>
      <c r="AY528" s="396" t="str">
        <f t="shared" si="116"/>
        <v xml:space="preserve"> </v>
      </c>
      <c r="BA528" s="397" t="str">
        <f t="shared" si="117"/>
        <v xml:space="preserve"> </v>
      </c>
      <c r="BE528" s="392"/>
      <c r="BF528" s="392"/>
      <c r="BG528" s="392"/>
    </row>
    <row r="529" spans="1:59" s="63" customFormat="1" ht="46.9" customHeight="1" x14ac:dyDescent="0.2">
      <c r="A529" s="392"/>
      <c r="B529" s="392"/>
      <c r="C529" s="392"/>
      <c r="D529" s="392"/>
      <c r="E529" s="392"/>
      <c r="F529" s="392"/>
      <c r="G529" s="392"/>
      <c r="H529" s="392"/>
      <c r="I529" s="392"/>
      <c r="J529" s="392"/>
      <c r="K529" s="392"/>
      <c r="O529" s="394"/>
      <c r="Q529" s="394"/>
      <c r="S529" s="394"/>
      <c r="U529" s="394"/>
      <c r="V529" s="392"/>
      <c r="W529" s="394"/>
      <c r="X529" s="392"/>
      <c r="Y529" s="395">
        <f t="shared" si="118"/>
        <v>0</v>
      </c>
      <c r="Z529" s="394"/>
      <c r="AA529" s="396" t="str">
        <f t="shared" si="119"/>
        <v xml:space="preserve"> </v>
      </c>
      <c r="AC529" s="397" t="str">
        <f t="shared" si="120"/>
        <v xml:space="preserve"> </v>
      </c>
      <c r="AF529" s="394"/>
      <c r="AG529" s="401" t="str">
        <f t="shared" si="121"/>
        <v xml:space="preserve"> </v>
      </c>
      <c r="AI529" s="397" t="str">
        <f t="shared" si="122"/>
        <v xml:space="preserve"> </v>
      </c>
      <c r="AL529" s="394"/>
      <c r="AM529" s="396" t="str">
        <f t="shared" si="123"/>
        <v xml:space="preserve"> </v>
      </c>
      <c r="AO529" s="397" t="str">
        <f t="shared" si="124"/>
        <v xml:space="preserve"> </v>
      </c>
      <c r="AR529" s="394"/>
      <c r="AS529" s="396" t="str">
        <f t="shared" si="114"/>
        <v xml:space="preserve"> </v>
      </c>
      <c r="AU529" s="397" t="str">
        <f t="shared" si="115"/>
        <v xml:space="preserve"> </v>
      </c>
      <c r="AX529" s="394"/>
      <c r="AY529" s="396" t="str">
        <f t="shared" si="116"/>
        <v xml:space="preserve"> </v>
      </c>
      <c r="BA529" s="397" t="str">
        <f t="shared" si="117"/>
        <v xml:space="preserve"> </v>
      </c>
      <c r="BE529" s="392"/>
      <c r="BF529" s="392"/>
      <c r="BG529" s="392"/>
    </row>
    <row r="530" spans="1:59" s="63" customFormat="1" ht="46.9" customHeight="1" x14ac:dyDescent="0.2">
      <c r="A530" s="392"/>
      <c r="B530" s="392"/>
      <c r="C530" s="392"/>
      <c r="D530" s="392"/>
      <c r="E530" s="392"/>
      <c r="F530" s="392"/>
      <c r="G530" s="392"/>
      <c r="H530" s="392"/>
      <c r="I530" s="392"/>
      <c r="J530" s="392"/>
      <c r="K530" s="392"/>
      <c r="O530" s="394"/>
      <c r="Q530" s="394"/>
      <c r="S530" s="394"/>
      <c r="U530" s="394"/>
      <c r="V530" s="392"/>
      <c r="W530" s="394"/>
      <c r="X530" s="392"/>
      <c r="Y530" s="395">
        <f t="shared" si="118"/>
        <v>0</v>
      </c>
      <c r="Z530" s="394"/>
      <c r="AA530" s="396" t="str">
        <f t="shared" si="119"/>
        <v xml:space="preserve"> </v>
      </c>
      <c r="AC530" s="397" t="str">
        <f t="shared" si="120"/>
        <v xml:space="preserve"> </v>
      </c>
      <c r="AF530" s="394"/>
      <c r="AG530" s="401" t="str">
        <f t="shared" si="121"/>
        <v xml:space="preserve"> </v>
      </c>
      <c r="AI530" s="397" t="str">
        <f t="shared" si="122"/>
        <v xml:space="preserve"> </v>
      </c>
      <c r="AL530" s="394"/>
      <c r="AM530" s="396" t="str">
        <f t="shared" si="123"/>
        <v xml:space="preserve"> </v>
      </c>
      <c r="AO530" s="397" t="str">
        <f t="shared" si="124"/>
        <v xml:space="preserve"> </v>
      </c>
      <c r="AR530" s="394"/>
      <c r="AS530" s="396" t="str">
        <f t="shared" si="114"/>
        <v xml:space="preserve"> </v>
      </c>
      <c r="AU530" s="397" t="str">
        <f t="shared" si="115"/>
        <v xml:space="preserve"> </v>
      </c>
      <c r="AX530" s="394"/>
      <c r="AY530" s="396" t="str">
        <f t="shared" si="116"/>
        <v xml:space="preserve"> </v>
      </c>
      <c r="BA530" s="397" t="str">
        <f t="shared" si="117"/>
        <v xml:space="preserve"> </v>
      </c>
      <c r="BE530" s="392"/>
      <c r="BF530" s="392"/>
      <c r="BG530" s="392"/>
    </row>
    <row r="531" spans="1:59" s="63" customFormat="1" ht="46.9" customHeight="1" x14ac:dyDescent="0.2">
      <c r="A531" s="392"/>
      <c r="B531" s="392"/>
      <c r="C531" s="392"/>
      <c r="D531" s="392"/>
      <c r="E531" s="392"/>
      <c r="F531" s="392"/>
      <c r="G531" s="392"/>
      <c r="H531" s="392"/>
      <c r="I531" s="392"/>
      <c r="J531" s="392"/>
      <c r="K531" s="392"/>
      <c r="O531" s="394"/>
      <c r="Q531" s="394"/>
      <c r="S531" s="394"/>
      <c r="U531" s="394"/>
      <c r="V531" s="392"/>
      <c r="W531" s="394"/>
      <c r="X531" s="392"/>
      <c r="Y531" s="395">
        <f t="shared" si="118"/>
        <v>0</v>
      </c>
      <c r="Z531" s="394"/>
      <c r="AA531" s="396" t="str">
        <f t="shared" si="119"/>
        <v xml:space="preserve"> </v>
      </c>
      <c r="AC531" s="397" t="str">
        <f t="shared" si="120"/>
        <v xml:space="preserve"> </v>
      </c>
      <c r="AF531" s="394"/>
      <c r="AG531" s="401" t="str">
        <f t="shared" si="121"/>
        <v xml:space="preserve"> </v>
      </c>
      <c r="AI531" s="397" t="str">
        <f t="shared" si="122"/>
        <v xml:space="preserve"> </v>
      </c>
      <c r="AL531" s="394"/>
      <c r="AM531" s="396" t="str">
        <f t="shared" si="123"/>
        <v xml:space="preserve"> </v>
      </c>
      <c r="AO531" s="397" t="str">
        <f t="shared" si="124"/>
        <v xml:space="preserve"> </v>
      </c>
      <c r="AR531" s="394"/>
      <c r="AS531" s="396" t="str">
        <f t="shared" si="114"/>
        <v xml:space="preserve"> </v>
      </c>
      <c r="AU531" s="397" t="str">
        <f t="shared" si="115"/>
        <v xml:space="preserve"> </v>
      </c>
      <c r="AX531" s="394"/>
      <c r="AY531" s="396" t="str">
        <f t="shared" si="116"/>
        <v xml:space="preserve"> </v>
      </c>
      <c r="BA531" s="397" t="str">
        <f t="shared" si="117"/>
        <v xml:space="preserve"> </v>
      </c>
      <c r="BE531" s="392"/>
      <c r="BF531" s="392"/>
      <c r="BG531" s="392"/>
    </row>
    <row r="532" spans="1:59" s="63" customFormat="1" ht="46.9" customHeight="1" x14ac:dyDescent="0.2">
      <c r="A532" s="392"/>
      <c r="B532" s="392"/>
      <c r="C532" s="392"/>
      <c r="D532" s="392"/>
      <c r="E532" s="392"/>
      <c r="F532" s="392"/>
      <c r="G532" s="392"/>
      <c r="H532" s="392"/>
      <c r="I532" s="392"/>
      <c r="J532" s="392"/>
      <c r="K532" s="392"/>
      <c r="O532" s="394"/>
      <c r="Q532" s="394"/>
      <c r="S532" s="394"/>
      <c r="U532" s="394"/>
      <c r="V532" s="392"/>
      <c r="W532" s="394"/>
      <c r="X532" s="392"/>
      <c r="Y532" s="395">
        <f t="shared" si="118"/>
        <v>0</v>
      </c>
      <c r="Z532" s="394"/>
      <c r="AA532" s="396" t="str">
        <f t="shared" si="119"/>
        <v xml:space="preserve"> </v>
      </c>
      <c r="AC532" s="397" t="str">
        <f t="shared" si="120"/>
        <v xml:space="preserve"> </v>
      </c>
      <c r="AF532" s="394"/>
      <c r="AG532" s="401" t="str">
        <f t="shared" si="121"/>
        <v xml:space="preserve"> </v>
      </c>
      <c r="AI532" s="397" t="str">
        <f t="shared" si="122"/>
        <v xml:space="preserve"> </v>
      </c>
      <c r="AL532" s="394"/>
      <c r="AM532" s="396" t="str">
        <f t="shared" si="123"/>
        <v xml:space="preserve"> </v>
      </c>
      <c r="AO532" s="397" t="str">
        <f t="shared" si="124"/>
        <v xml:space="preserve"> </v>
      </c>
      <c r="AR532" s="394"/>
      <c r="AS532" s="396" t="str">
        <f t="shared" si="114"/>
        <v xml:space="preserve"> </v>
      </c>
      <c r="AU532" s="397" t="str">
        <f t="shared" si="115"/>
        <v xml:space="preserve"> </v>
      </c>
      <c r="AX532" s="394"/>
      <c r="AY532" s="396" t="str">
        <f t="shared" si="116"/>
        <v xml:space="preserve"> </v>
      </c>
      <c r="BA532" s="397" t="str">
        <f t="shared" si="117"/>
        <v xml:space="preserve"> </v>
      </c>
      <c r="BE532" s="392"/>
      <c r="BF532" s="392"/>
      <c r="BG532" s="392"/>
    </row>
    <row r="533" spans="1:59" s="63" customFormat="1" ht="46.9" customHeight="1" x14ac:dyDescent="0.2">
      <c r="A533" s="392"/>
      <c r="B533" s="392"/>
      <c r="C533" s="392"/>
      <c r="D533" s="392"/>
      <c r="E533" s="392"/>
      <c r="F533" s="392"/>
      <c r="G533" s="392"/>
      <c r="H533" s="392"/>
      <c r="I533" s="392"/>
      <c r="J533" s="392"/>
      <c r="K533" s="392"/>
      <c r="O533" s="394"/>
      <c r="Q533" s="394"/>
      <c r="S533" s="394"/>
      <c r="U533" s="394"/>
      <c r="V533" s="392"/>
      <c r="W533" s="394"/>
      <c r="X533" s="392"/>
      <c r="Y533" s="395">
        <f t="shared" si="118"/>
        <v>0</v>
      </c>
      <c r="Z533" s="394"/>
      <c r="AA533" s="396" t="str">
        <f t="shared" si="119"/>
        <v xml:space="preserve"> </v>
      </c>
      <c r="AC533" s="397" t="str">
        <f t="shared" si="120"/>
        <v xml:space="preserve"> </v>
      </c>
      <c r="AF533" s="394"/>
      <c r="AG533" s="401" t="str">
        <f t="shared" si="121"/>
        <v xml:space="preserve"> </v>
      </c>
      <c r="AI533" s="397" t="str">
        <f t="shared" si="122"/>
        <v xml:space="preserve"> </v>
      </c>
      <c r="AL533" s="394"/>
      <c r="AM533" s="396" t="str">
        <f t="shared" si="123"/>
        <v xml:space="preserve"> </v>
      </c>
      <c r="AO533" s="397" t="str">
        <f t="shared" si="124"/>
        <v xml:space="preserve"> </v>
      </c>
      <c r="AR533" s="394"/>
      <c r="AS533" s="396" t="str">
        <f t="shared" si="114"/>
        <v xml:space="preserve"> </v>
      </c>
      <c r="AU533" s="397" t="str">
        <f t="shared" si="115"/>
        <v xml:space="preserve"> </v>
      </c>
      <c r="AX533" s="394"/>
      <c r="AY533" s="396" t="str">
        <f t="shared" si="116"/>
        <v xml:space="preserve"> </v>
      </c>
      <c r="BA533" s="397" t="str">
        <f t="shared" si="117"/>
        <v xml:space="preserve"> </v>
      </c>
      <c r="BE533" s="392"/>
      <c r="BF533" s="392"/>
      <c r="BG533" s="392"/>
    </row>
    <row r="534" spans="1:59" s="63" customFormat="1" ht="46.9" customHeight="1" x14ac:dyDescent="0.2">
      <c r="A534" s="392"/>
      <c r="B534" s="392"/>
      <c r="C534" s="392"/>
      <c r="D534" s="392"/>
      <c r="E534" s="392"/>
      <c r="F534" s="392"/>
      <c r="G534" s="392"/>
      <c r="H534" s="392"/>
      <c r="I534" s="392"/>
      <c r="J534" s="392"/>
      <c r="K534" s="392"/>
      <c r="O534" s="394"/>
      <c r="Q534" s="394"/>
      <c r="S534" s="394"/>
      <c r="U534" s="394"/>
      <c r="V534" s="392"/>
      <c r="W534" s="394"/>
      <c r="X534" s="392"/>
      <c r="Y534" s="395">
        <f t="shared" si="118"/>
        <v>0</v>
      </c>
      <c r="Z534" s="394"/>
      <c r="AA534" s="396" t="str">
        <f t="shared" si="119"/>
        <v xml:space="preserve"> </v>
      </c>
      <c r="AC534" s="397" t="str">
        <f t="shared" si="120"/>
        <v xml:space="preserve"> </v>
      </c>
      <c r="AF534" s="394"/>
      <c r="AG534" s="401" t="str">
        <f t="shared" si="121"/>
        <v xml:space="preserve"> </v>
      </c>
      <c r="AI534" s="397" t="str">
        <f t="shared" si="122"/>
        <v xml:space="preserve"> </v>
      </c>
      <c r="AL534" s="394"/>
      <c r="AM534" s="396" t="str">
        <f t="shared" si="123"/>
        <v xml:space="preserve"> </v>
      </c>
      <c r="AO534" s="397" t="str">
        <f t="shared" si="124"/>
        <v xml:space="preserve"> </v>
      </c>
      <c r="AR534" s="394"/>
      <c r="AS534" s="396" t="str">
        <f t="shared" si="114"/>
        <v xml:space="preserve"> </v>
      </c>
      <c r="AU534" s="397" t="str">
        <f t="shared" si="115"/>
        <v xml:space="preserve"> </v>
      </c>
      <c r="AX534" s="394"/>
      <c r="AY534" s="396" t="str">
        <f t="shared" si="116"/>
        <v xml:space="preserve"> </v>
      </c>
      <c r="BA534" s="397" t="str">
        <f t="shared" si="117"/>
        <v xml:space="preserve"> </v>
      </c>
      <c r="BE534" s="392"/>
      <c r="BF534" s="392"/>
      <c r="BG534" s="392"/>
    </row>
    <row r="535" spans="1:59" s="63" customFormat="1" ht="46.9" customHeight="1" x14ac:dyDescent="0.2">
      <c r="A535" s="392"/>
      <c r="B535" s="392"/>
      <c r="C535" s="392"/>
      <c r="D535" s="392"/>
      <c r="E535" s="392"/>
      <c r="F535" s="392"/>
      <c r="G535" s="392"/>
      <c r="H535" s="392"/>
      <c r="I535" s="392"/>
      <c r="J535" s="392"/>
      <c r="K535" s="392"/>
      <c r="O535" s="394"/>
      <c r="Q535" s="394"/>
      <c r="S535" s="394"/>
      <c r="U535" s="394"/>
      <c r="V535" s="392"/>
      <c r="W535" s="394"/>
      <c r="X535" s="392"/>
      <c r="Y535" s="395">
        <f t="shared" si="118"/>
        <v>0</v>
      </c>
      <c r="Z535" s="394"/>
      <c r="AA535" s="396" t="str">
        <f t="shared" si="119"/>
        <v xml:space="preserve"> </v>
      </c>
      <c r="AC535" s="397" t="str">
        <f t="shared" si="120"/>
        <v xml:space="preserve"> </v>
      </c>
      <c r="AF535" s="394"/>
      <c r="AG535" s="401" t="str">
        <f t="shared" si="121"/>
        <v xml:space="preserve"> </v>
      </c>
      <c r="AI535" s="397" t="str">
        <f t="shared" si="122"/>
        <v xml:space="preserve"> </v>
      </c>
      <c r="AL535" s="394"/>
      <c r="AM535" s="396" t="str">
        <f t="shared" si="123"/>
        <v xml:space="preserve"> </v>
      </c>
      <c r="AO535" s="397" t="str">
        <f t="shared" si="124"/>
        <v xml:space="preserve"> </v>
      </c>
      <c r="AR535" s="394"/>
      <c r="AS535" s="396" t="str">
        <f t="shared" si="114"/>
        <v xml:space="preserve"> </v>
      </c>
      <c r="AU535" s="397" t="str">
        <f t="shared" si="115"/>
        <v xml:space="preserve"> </v>
      </c>
      <c r="AX535" s="394"/>
      <c r="AY535" s="396" t="str">
        <f t="shared" si="116"/>
        <v xml:space="preserve"> </v>
      </c>
      <c r="BA535" s="397" t="str">
        <f t="shared" si="117"/>
        <v xml:space="preserve"> </v>
      </c>
      <c r="BE535" s="392"/>
      <c r="BF535" s="392"/>
      <c r="BG535" s="392"/>
    </row>
    <row r="536" spans="1:59" s="63" customFormat="1" ht="46.9" customHeight="1" x14ac:dyDescent="0.2">
      <c r="A536" s="392"/>
      <c r="B536" s="392"/>
      <c r="C536" s="392"/>
      <c r="D536" s="392"/>
      <c r="E536" s="392"/>
      <c r="F536" s="392"/>
      <c r="G536" s="392"/>
      <c r="H536" s="392"/>
      <c r="I536" s="392"/>
      <c r="J536" s="392"/>
      <c r="K536" s="392"/>
      <c r="O536" s="394"/>
      <c r="Q536" s="394"/>
      <c r="S536" s="394"/>
      <c r="U536" s="394"/>
      <c r="V536" s="392"/>
      <c r="W536" s="394"/>
      <c r="X536" s="392"/>
      <c r="Y536" s="395">
        <f t="shared" si="118"/>
        <v>0</v>
      </c>
      <c r="Z536" s="394"/>
      <c r="AA536" s="396" t="str">
        <f t="shared" si="119"/>
        <v xml:space="preserve"> </v>
      </c>
      <c r="AC536" s="397" t="str">
        <f t="shared" si="120"/>
        <v xml:space="preserve"> </v>
      </c>
      <c r="AF536" s="394"/>
      <c r="AG536" s="401" t="str">
        <f t="shared" si="121"/>
        <v xml:space="preserve"> </v>
      </c>
      <c r="AI536" s="397" t="str">
        <f t="shared" si="122"/>
        <v xml:space="preserve"> </v>
      </c>
      <c r="AL536" s="394"/>
      <c r="AM536" s="396" t="str">
        <f t="shared" si="123"/>
        <v xml:space="preserve"> </v>
      </c>
      <c r="AO536" s="397" t="str">
        <f t="shared" si="124"/>
        <v xml:space="preserve"> </v>
      </c>
      <c r="AR536" s="394"/>
      <c r="AS536" s="396" t="str">
        <f t="shared" si="114"/>
        <v xml:space="preserve"> </v>
      </c>
      <c r="AU536" s="397" t="str">
        <f t="shared" si="115"/>
        <v xml:space="preserve"> </v>
      </c>
      <c r="AX536" s="394"/>
      <c r="AY536" s="396" t="str">
        <f t="shared" si="116"/>
        <v xml:space="preserve"> </v>
      </c>
      <c r="BA536" s="397" t="str">
        <f t="shared" si="117"/>
        <v xml:space="preserve"> </v>
      </c>
      <c r="BE536" s="392"/>
      <c r="BF536" s="392"/>
      <c r="BG536" s="392"/>
    </row>
    <row r="537" spans="1:59" s="63" customFormat="1" ht="46.9" customHeight="1" x14ac:dyDescent="0.2">
      <c r="A537" s="392"/>
      <c r="B537" s="392"/>
      <c r="C537" s="392"/>
      <c r="D537" s="392"/>
      <c r="E537" s="392"/>
      <c r="F537" s="392"/>
      <c r="G537" s="392"/>
      <c r="H537" s="392"/>
      <c r="I537" s="392"/>
      <c r="J537" s="392"/>
      <c r="K537" s="392"/>
      <c r="O537" s="394"/>
      <c r="Q537" s="394"/>
      <c r="S537" s="394"/>
      <c r="U537" s="394"/>
      <c r="V537" s="392"/>
      <c r="W537" s="394"/>
      <c r="X537" s="392"/>
      <c r="Y537" s="395">
        <f t="shared" si="118"/>
        <v>0</v>
      </c>
      <c r="Z537" s="394"/>
      <c r="AA537" s="396" t="str">
        <f t="shared" si="119"/>
        <v xml:space="preserve"> </v>
      </c>
      <c r="AC537" s="397" t="str">
        <f t="shared" si="120"/>
        <v xml:space="preserve"> </v>
      </c>
      <c r="AF537" s="394"/>
      <c r="AG537" s="401" t="str">
        <f t="shared" si="121"/>
        <v xml:space="preserve"> </v>
      </c>
      <c r="AI537" s="397" t="str">
        <f t="shared" si="122"/>
        <v xml:space="preserve"> </v>
      </c>
      <c r="AL537" s="394"/>
      <c r="AM537" s="396" t="str">
        <f t="shared" si="123"/>
        <v xml:space="preserve"> </v>
      </c>
      <c r="AO537" s="397" t="str">
        <f t="shared" si="124"/>
        <v xml:space="preserve"> </v>
      </c>
      <c r="AR537" s="394"/>
      <c r="AS537" s="396" t="str">
        <f t="shared" si="114"/>
        <v xml:space="preserve"> </v>
      </c>
      <c r="AU537" s="397" t="str">
        <f t="shared" si="115"/>
        <v xml:space="preserve"> </v>
      </c>
      <c r="AX537" s="394"/>
      <c r="AY537" s="396" t="str">
        <f t="shared" si="116"/>
        <v xml:space="preserve"> </v>
      </c>
      <c r="BA537" s="397" t="str">
        <f t="shared" si="117"/>
        <v xml:space="preserve"> </v>
      </c>
      <c r="BE537" s="392"/>
      <c r="BF537" s="392"/>
      <c r="BG537" s="392"/>
    </row>
    <row r="538" spans="1:59" s="63" customFormat="1" ht="46.9" customHeight="1" x14ac:dyDescent="0.2">
      <c r="A538" s="392"/>
      <c r="B538" s="392"/>
      <c r="C538" s="392"/>
      <c r="D538" s="392"/>
      <c r="E538" s="392"/>
      <c r="F538" s="392"/>
      <c r="G538" s="392"/>
      <c r="H538" s="392"/>
      <c r="I538" s="392"/>
      <c r="J538" s="392"/>
      <c r="K538" s="392"/>
      <c r="O538" s="394"/>
      <c r="Q538" s="394"/>
      <c r="S538" s="394"/>
      <c r="U538" s="394"/>
      <c r="V538" s="392"/>
      <c r="W538" s="394"/>
      <c r="X538" s="392"/>
      <c r="Y538" s="395">
        <f t="shared" si="118"/>
        <v>0</v>
      </c>
      <c r="Z538" s="394"/>
      <c r="AA538" s="396" t="str">
        <f t="shared" si="119"/>
        <v xml:space="preserve"> </v>
      </c>
      <c r="AC538" s="397" t="str">
        <f t="shared" si="120"/>
        <v xml:space="preserve"> </v>
      </c>
      <c r="AF538" s="394"/>
      <c r="AG538" s="401" t="str">
        <f t="shared" si="121"/>
        <v xml:space="preserve"> </v>
      </c>
      <c r="AI538" s="397" t="str">
        <f t="shared" si="122"/>
        <v xml:space="preserve"> </v>
      </c>
      <c r="AL538" s="394"/>
      <c r="AM538" s="396" t="str">
        <f t="shared" si="123"/>
        <v xml:space="preserve"> </v>
      </c>
      <c r="AO538" s="397" t="str">
        <f t="shared" si="124"/>
        <v xml:space="preserve"> </v>
      </c>
      <c r="AR538" s="394"/>
      <c r="AS538" s="396" t="str">
        <f t="shared" si="114"/>
        <v xml:space="preserve"> </v>
      </c>
      <c r="AU538" s="397" t="str">
        <f t="shared" si="115"/>
        <v xml:space="preserve"> </v>
      </c>
      <c r="AX538" s="394"/>
      <c r="AY538" s="396" t="str">
        <f t="shared" si="116"/>
        <v xml:space="preserve"> </v>
      </c>
      <c r="BA538" s="397" t="str">
        <f t="shared" si="117"/>
        <v xml:space="preserve"> </v>
      </c>
      <c r="BE538" s="392"/>
      <c r="BF538" s="392"/>
      <c r="BG538" s="392"/>
    </row>
    <row r="539" spans="1:59" s="63" customFormat="1" ht="46.9" customHeight="1" x14ac:dyDescent="0.2">
      <c r="A539" s="392"/>
      <c r="B539" s="392"/>
      <c r="C539" s="392"/>
      <c r="D539" s="392"/>
      <c r="E539" s="392"/>
      <c r="F539" s="392"/>
      <c r="G539" s="392"/>
      <c r="H539" s="392"/>
      <c r="I539" s="392"/>
      <c r="J539" s="392"/>
      <c r="K539" s="392"/>
      <c r="O539" s="394"/>
      <c r="Q539" s="394"/>
      <c r="S539" s="394"/>
      <c r="U539" s="394"/>
      <c r="V539" s="392"/>
      <c r="W539" s="394"/>
      <c r="X539" s="392"/>
      <c r="Y539" s="395">
        <f t="shared" si="118"/>
        <v>0</v>
      </c>
      <c r="Z539" s="394"/>
      <c r="AA539" s="396" t="str">
        <f t="shared" si="119"/>
        <v xml:space="preserve"> </v>
      </c>
      <c r="AC539" s="397" t="str">
        <f t="shared" si="120"/>
        <v xml:space="preserve"> </v>
      </c>
      <c r="AF539" s="394"/>
      <c r="AG539" s="401" t="str">
        <f t="shared" si="121"/>
        <v xml:space="preserve"> </v>
      </c>
      <c r="AI539" s="397" t="str">
        <f t="shared" si="122"/>
        <v xml:space="preserve"> </v>
      </c>
      <c r="AL539" s="394"/>
      <c r="AM539" s="396" t="str">
        <f t="shared" si="123"/>
        <v xml:space="preserve"> </v>
      </c>
      <c r="AO539" s="397" t="str">
        <f t="shared" si="124"/>
        <v xml:space="preserve"> </v>
      </c>
      <c r="AR539" s="394"/>
      <c r="AS539" s="396" t="str">
        <f t="shared" si="114"/>
        <v xml:space="preserve"> </v>
      </c>
      <c r="AU539" s="397" t="str">
        <f t="shared" si="115"/>
        <v xml:space="preserve"> </v>
      </c>
      <c r="AX539" s="394"/>
      <c r="AY539" s="396" t="str">
        <f t="shared" si="116"/>
        <v xml:space="preserve"> </v>
      </c>
      <c r="BA539" s="397" t="str">
        <f t="shared" si="117"/>
        <v xml:space="preserve"> </v>
      </c>
      <c r="BE539" s="392"/>
      <c r="BF539" s="392"/>
      <c r="BG539" s="392"/>
    </row>
    <row r="540" spans="1:59" s="63" customFormat="1" ht="46.9" customHeight="1" x14ac:dyDescent="0.2">
      <c r="A540" s="392"/>
      <c r="B540" s="392"/>
      <c r="C540" s="392"/>
      <c r="D540" s="392"/>
      <c r="E540" s="392"/>
      <c r="F540" s="392"/>
      <c r="G540" s="392"/>
      <c r="H540" s="392"/>
      <c r="I540" s="392"/>
      <c r="J540" s="392"/>
      <c r="K540" s="392"/>
      <c r="O540" s="394"/>
      <c r="Q540" s="394"/>
      <c r="S540" s="394"/>
      <c r="U540" s="394"/>
      <c r="V540" s="392"/>
      <c r="W540" s="394"/>
      <c r="X540" s="392"/>
      <c r="Y540" s="395">
        <f t="shared" si="118"/>
        <v>0</v>
      </c>
      <c r="Z540" s="394"/>
      <c r="AA540" s="396" t="str">
        <f t="shared" si="119"/>
        <v xml:space="preserve"> </v>
      </c>
      <c r="AC540" s="397" t="str">
        <f t="shared" si="120"/>
        <v xml:space="preserve"> </v>
      </c>
      <c r="AF540" s="394"/>
      <c r="AG540" s="401" t="str">
        <f t="shared" si="121"/>
        <v xml:space="preserve"> </v>
      </c>
      <c r="AI540" s="397" t="str">
        <f t="shared" si="122"/>
        <v xml:space="preserve"> </v>
      </c>
      <c r="AL540" s="394"/>
      <c r="AM540" s="396" t="str">
        <f t="shared" si="123"/>
        <v xml:space="preserve"> </v>
      </c>
      <c r="AO540" s="397" t="str">
        <f t="shared" si="124"/>
        <v xml:space="preserve"> </v>
      </c>
      <c r="AR540" s="394"/>
      <c r="AS540" s="396" t="str">
        <f t="shared" si="114"/>
        <v xml:space="preserve"> </v>
      </c>
      <c r="AU540" s="397" t="str">
        <f t="shared" si="115"/>
        <v xml:space="preserve"> </v>
      </c>
      <c r="AX540" s="394"/>
      <c r="AY540" s="396" t="str">
        <f t="shared" si="116"/>
        <v xml:space="preserve"> </v>
      </c>
      <c r="BA540" s="397" t="str">
        <f t="shared" si="117"/>
        <v xml:space="preserve"> </v>
      </c>
      <c r="BE540" s="392"/>
      <c r="BF540" s="392"/>
      <c r="BG540" s="392"/>
    </row>
    <row r="541" spans="1:59" s="63" customFormat="1" ht="46.9" customHeight="1" x14ac:dyDescent="0.2">
      <c r="A541" s="392"/>
      <c r="B541" s="392"/>
      <c r="C541" s="392"/>
      <c r="D541" s="392"/>
      <c r="E541" s="392"/>
      <c r="F541" s="392"/>
      <c r="G541" s="392"/>
      <c r="H541" s="392"/>
      <c r="I541" s="392"/>
      <c r="J541" s="392"/>
      <c r="K541" s="392"/>
      <c r="O541" s="394"/>
      <c r="Q541" s="394"/>
      <c r="S541" s="394"/>
      <c r="U541" s="394"/>
      <c r="V541" s="392"/>
      <c r="W541" s="394"/>
      <c r="X541" s="392"/>
      <c r="Y541" s="395">
        <f t="shared" si="118"/>
        <v>0</v>
      </c>
      <c r="Z541" s="394"/>
      <c r="AA541" s="396" t="str">
        <f t="shared" si="119"/>
        <v xml:space="preserve"> </v>
      </c>
      <c r="AC541" s="397" t="str">
        <f t="shared" si="120"/>
        <v xml:space="preserve"> </v>
      </c>
      <c r="AF541" s="394"/>
      <c r="AG541" s="401" t="str">
        <f t="shared" si="121"/>
        <v xml:space="preserve"> </v>
      </c>
      <c r="AI541" s="397" t="str">
        <f t="shared" si="122"/>
        <v xml:space="preserve"> </v>
      </c>
      <c r="AL541" s="394"/>
      <c r="AM541" s="396" t="str">
        <f t="shared" si="123"/>
        <v xml:space="preserve"> </v>
      </c>
      <c r="AO541" s="397" t="str">
        <f t="shared" si="124"/>
        <v xml:space="preserve"> </v>
      </c>
      <c r="AR541" s="394"/>
      <c r="AS541" s="396" t="str">
        <f t="shared" si="114"/>
        <v xml:space="preserve"> </v>
      </c>
      <c r="AU541" s="397" t="str">
        <f t="shared" si="115"/>
        <v xml:space="preserve"> </v>
      </c>
      <c r="AX541" s="394"/>
      <c r="AY541" s="396" t="str">
        <f t="shared" si="116"/>
        <v xml:space="preserve"> </v>
      </c>
      <c r="BA541" s="397" t="str">
        <f t="shared" si="117"/>
        <v xml:space="preserve"> </v>
      </c>
      <c r="BE541" s="392"/>
      <c r="BF541" s="392"/>
      <c r="BG541" s="392"/>
    </row>
    <row r="542" spans="1:59" s="63" customFormat="1" ht="46.9" customHeight="1" x14ac:dyDescent="0.2">
      <c r="A542" s="392"/>
      <c r="B542" s="392"/>
      <c r="C542" s="392"/>
      <c r="D542" s="392"/>
      <c r="E542" s="392"/>
      <c r="F542" s="392"/>
      <c r="G542" s="392"/>
      <c r="H542" s="392"/>
      <c r="I542" s="392"/>
      <c r="J542" s="392"/>
      <c r="K542" s="392"/>
      <c r="O542" s="394"/>
      <c r="Q542" s="394"/>
      <c r="S542" s="394"/>
      <c r="U542" s="394"/>
      <c r="V542" s="392"/>
      <c r="W542" s="394"/>
      <c r="X542" s="392"/>
      <c r="Y542" s="395">
        <f t="shared" si="118"/>
        <v>0</v>
      </c>
      <c r="Z542" s="394"/>
      <c r="AA542" s="396" t="str">
        <f t="shared" si="119"/>
        <v xml:space="preserve"> </v>
      </c>
      <c r="AC542" s="397" t="str">
        <f t="shared" si="120"/>
        <v xml:space="preserve"> </v>
      </c>
      <c r="AF542" s="394"/>
      <c r="AG542" s="401" t="str">
        <f t="shared" si="121"/>
        <v xml:space="preserve"> </v>
      </c>
      <c r="AI542" s="397" t="str">
        <f t="shared" si="122"/>
        <v xml:space="preserve"> </v>
      </c>
      <c r="AL542" s="394"/>
      <c r="AM542" s="396" t="str">
        <f t="shared" si="123"/>
        <v xml:space="preserve"> </v>
      </c>
      <c r="AO542" s="397" t="str">
        <f t="shared" si="124"/>
        <v xml:space="preserve"> </v>
      </c>
      <c r="AR542" s="394"/>
      <c r="AS542" s="396" t="str">
        <f t="shared" si="114"/>
        <v xml:space="preserve"> </v>
      </c>
      <c r="AU542" s="397" t="str">
        <f t="shared" si="115"/>
        <v xml:space="preserve"> </v>
      </c>
      <c r="AX542" s="394"/>
      <c r="AY542" s="396" t="str">
        <f t="shared" si="116"/>
        <v xml:space="preserve"> </v>
      </c>
      <c r="BA542" s="397" t="str">
        <f t="shared" si="117"/>
        <v xml:space="preserve"> </v>
      </c>
      <c r="BE542" s="392"/>
      <c r="BF542" s="392"/>
      <c r="BG542" s="392"/>
    </row>
    <row r="543" spans="1:59" s="63" customFormat="1" ht="46.9" customHeight="1" x14ac:dyDescent="0.2">
      <c r="A543" s="392"/>
      <c r="B543" s="392"/>
      <c r="C543" s="392"/>
      <c r="D543" s="392"/>
      <c r="E543" s="392"/>
      <c r="F543" s="392"/>
      <c r="G543" s="392"/>
      <c r="H543" s="392"/>
      <c r="I543" s="392"/>
      <c r="J543" s="392"/>
      <c r="K543" s="392"/>
      <c r="O543" s="394"/>
      <c r="Q543" s="394"/>
      <c r="S543" s="394"/>
      <c r="U543" s="394"/>
      <c r="V543" s="392"/>
      <c r="W543" s="394"/>
      <c r="X543" s="392"/>
      <c r="Y543" s="395">
        <f t="shared" si="118"/>
        <v>0</v>
      </c>
      <c r="Z543" s="394"/>
      <c r="AA543" s="396" t="str">
        <f t="shared" si="119"/>
        <v xml:space="preserve"> </v>
      </c>
      <c r="AC543" s="397" t="str">
        <f t="shared" si="120"/>
        <v xml:space="preserve"> </v>
      </c>
      <c r="AF543" s="394"/>
      <c r="AG543" s="401" t="str">
        <f t="shared" si="121"/>
        <v xml:space="preserve"> </v>
      </c>
      <c r="AI543" s="397" t="str">
        <f t="shared" si="122"/>
        <v xml:space="preserve"> </v>
      </c>
      <c r="AL543" s="394"/>
      <c r="AM543" s="396" t="str">
        <f t="shared" si="123"/>
        <v xml:space="preserve"> </v>
      </c>
      <c r="AO543" s="397" t="str">
        <f t="shared" si="124"/>
        <v xml:space="preserve"> </v>
      </c>
      <c r="AR543" s="394"/>
      <c r="AS543" s="396" t="str">
        <f t="shared" si="114"/>
        <v xml:space="preserve"> </v>
      </c>
      <c r="AU543" s="397" t="str">
        <f t="shared" si="115"/>
        <v xml:space="preserve"> </v>
      </c>
      <c r="AX543" s="394"/>
      <c r="AY543" s="396" t="str">
        <f t="shared" si="116"/>
        <v xml:space="preserve"> </v>
      </c>
      <c r="BA543" s="397" t="str">
        <f t="shared" si="117"/>
        <v xml:space="preserve"> </v>
      </c>
      <c r="BE543" s="392"/>
      <c r="BF543" s="392"/>
      <c r="BG543" s="392"/>
    </row>
    <row r="544" spans="1:59" s="63" customFormat="1" ht="46.9" customHeight="1" x14ac:dyDescent="0.2">
      <c r="A544" s="392"/>
      <c r="B544" s="392"/>
      <c r="C544" s="392"/>
      <c r="D544" s="392"/>
      <c r="E544" s="392"/>
      <c r="F544" s="392"/>
      <c r="G544" s="392"/>
      <c r="H544" s="392"/>
      <c r="I544" s="392"/>
      <c r="J544" s="392"/>
      <c r="K544" s="392"/>
      <c r="O544" s="394"/>
      <c r="Q544" s="394"/>
      <c r="S544" s="394"/>
      <c r="U544" s="394"/>
      <c r="V544" s="392"/>
      <c r="W544" s="394"/>
      <c r="X544" s="392"/>
      <c r="Y544" s="395">
        <f t="shared" si="118"/>
        <v>0</v>
      </c>
      <c r="Z544" s="394"/>
      <c r="AA544" s="396" t="str">
        <f t="shared" si="119"/>
        <v xml:space="preserve"> </v>
      </c>
      <c r="AC544" s="397" t="str">
        <f t="shared" si="120"/>
        <v xml:space="preserve"> </v>
      </c>
      <c r="AF544" s="394"/>
      <c r="AG544" s="401" t="str">
        <f t="shared" si="121"/>
        <v xml:space="preserve"> </v>
      </c>
      <c r="AI544" s="397" t="str">
        <f t="shared" si="122"/>
        <v xml:space="preserve"> </v>
      </c>
      <c r="AL544" s="394"/>
      <c r="AM544" s="396" t="str">
        <f t="shared" si="123"/>
        <v xml:space="preserve"> </v>
      </c>
      <c r="AO544" s="397" t="str">
        <f t="shared" si="124"/>
        <v xml:space="preserve"> </v>
      </c>
      <c r="AR544" s="394"/>
      <c r="AS544" s="396" t="str">
        <f t="shared" si="114"/>
        <v xml:space="preserve"> </v>
      </c>
      <c r="AU544" s="397" t="str">
        <f t="shared" si="115"/>
        <v xml:space="preserve"> </v>
      </c>
      <c r="AX544" s="394"/>
      <c r="AY544" s="396" t="str">
        <f t="shared" si="116"/>
        <v xml:space="preserve"> </v>
      </c>
      <c r="BA544" s="397" t="str">
        <f t="shared" si="117"/>
        <v xml:space="preserve"> </v>
      </c>
      <c r="BE544" s="392"/>
      <c r="BF544" s="392"/>
      <c r="BG544" s="392"/>
    </row>
    <row r="545" spans="1:59" s="63" customFormat="1" ht="46.9" customHeight="1" x14ac:dyDescent="0.2">
      <c r="A545" s="392"/>
      <c r="B545" s="392"/>
      <c r="C545" s="392"/>
      <c r="D545" s="392"/>
      <c r="E545" s="392"/>
      <c r="F545" s="392"/>
      <c r="G545" s="392"/>
      <c r="H545" s="392"/>
      <c r="I545" s="392"/>
      <c r="J545" s="392"/>
      <c r="K545" s="392"/>
      <c r="O545" s="394"/>
      <c r="Q545" s="394"/>
      <c r="S545" s="394"/>
      <c r="U545" s="394"/>
      <c r="V545" s="392"/>
      <c r="W545" s="394"/>
      <c r="X545" s="392"/>
      <c r="Y545" s="395">
        <f t="shared" si="118"/>
        <v>0</v>
      </c>
      <c r="Z545" s="394"/>
      <c r="AA545" s="396" t="str">
        <f t="shared" si="119"/>
        <v xml:space="preserve"> </v>
      </c>
      <c r="AC545" s="397" t="str">
        <f t="shared" si="120"/>
        <v xml:space="preserve"> </v>
      </c>
      <c r="AF545" s="394"/>
      <c r="AG545" s="401" t="str">
        <f t="shared" si="121"/>
        <v xml:space="preserve"> </v>
      </c>
      <c r="AI545" s="397" t="str">
        <f t="shared" si="122"/>
        <v xml:space="preserve"> </v>
      </c>
      <c r="AL545" s="394"/>
      <c r="AM545" s="396" t="str">
        <f t="shared" si="123"/>
        <v xml:space="preserve"> </v>
      </c>
      <c r="AO545" s="397" t="str">
        <f t="shared" si="124"/>
        <v xml:space="preserve"> </v>
      </c>
      <c r="AR545" s="394"/>
      <c r="AS545" s="396" t="str">
        <f t="shared" si="114"/>
        <v xml:space="preserve"> </v>
      </c>
      <c r="AU545" s="397" t="str">
        <f t="shared" si="115"/>
        <v xml:space="preserve"> </v>
      </c>
      <c r="AX545" s="394"/>
      <c r="AY545" s="396" t="str">
        <f t="shared" si="116"/>
        <v xml:space="preserve"> </v>
      </c>
      <c r="BA545" s="397" t="str">
        <f t="shared" si="117"/>
        <v xml:space="preserve"> </v>
      </c>
      <c r="BE545" s="392"/>
      <c r="BF545" s="392"/>
      <c r="BG545" s="392"/>
    </row>
    <row r="546" spans="1:59" s="63" customFormat="1" ht="46.9" customHeight="1" x14ac:dyDescent="0.2">
      <c r="A546" s="392"/>
      <c r="B546" s="392"/>
      <c r="C546" s="392"/>
      <c r="D546" s="392"/>
      <c r="E546" s="392"/>
      <c r="F546" s="392"/>
      <c r="G546" s="392"/>
      <c r="H546" s="392"/>
      <c r="I546" s="392"/>
      <c r="J546" s="392"/>
      <c r="K546" s="392"/>
      <c r="O546" s="394"/>
      <c r="Q546" s="394"/>
      <c r="S546" s="394"/>
      <c r="U546" s="394"/>
      <c r="V546" s="392"/>
      <c r="W546" s="394"/>
      <c r="X546" s="392"/>
      <c r="Y546" s="395">
        <f t="shared" si="118"/>
        <v>0</v>
      </c>
      <c r="Z546" s="394"/>
      <c r="AA546" s="396" t="str">
        <f t="shared" si="119"/>
        <v xml:space="preserve"> </v>
      </c>
      <c r="AC546" s="397" t="str">
        <f t="shared" si="120"/>
        <v xml:space="preserve"> </v>
      </c>
      <c r="AF546" s="394"/>
      <c r="AG546" s="401" t="str">
        <f t="shared" si="121"/>
        <v xml:space="preserve"> </v>
      </c>
      <c r="AI546" s="397" t="str">
        <f t="shared" si="122"/>
        <v xml:space="preserve"> </v>
      </c>
      <c r="AL546" s="394"/>
      <c r="AM546" s="396" t="str">
        <f t="shared" si="123"/>
        <v xml:space="preserve"> </v>
      </c>
      <c r="AO546" s="397" t="str">
        <f t="shared" si="124"/>
        <v xml:space="preserve"> </v>
      </c>
      <c r="AR546" s="394"/>
      <c r="AS546" s="396" t="str">
        <f t="shared" si="114"/>
        <v xml:space="preserve"> </v>
      </c>
      <c r="AU546" s="397" t="str">
        <f t="shared" si="115"/>
        <v xml:space="preserve"> </v>
      </c>
      <c r="AX546" s="394"/>
      <c r="AY546" s="396" t="str">
        <f t="shared" si="116"/>
        <v xml:space="preserve"> </v>
      </c>
      <c r="BA546" s="397" t="str">
        <f t="shared" si="117"/>
        <v xml:space="preserve"> </v>
      </c>
      <c r="BE546" s="392"/>
      <c r="BF546" s="392"/>
      <c r="BG546" s="392"/>
    </row>
    <row r="547" spans="1:59" s="63" customFormat="1" ht="46.9" customHeight="1" x14ac:dyDescent="0.2">
      <c r="A547" s="392"/>
      <c r="B547" s="392"/>
      <c r="C547" s="392"/>
      <c r="D547" s="392"/>
      <c r="E547" s="392"/>
      <c r="F547" s="392"/>
      <c r="G547" s="392"/>
      <c r="H547" s="392"/>
      <c r="I547" s="392"/>
      <c r="J547" s="392"/>
      <c r="K547" s="392"/>
      <c r="O547" s="394"/>
      <c r="Q547" s="394"/>
      <c r="S547" s="394"/>
      <c r="U547" s="394"/>
      <c r="V547" s="392"/>
      <c r="W547" s="394"/>
      <c r="X547" s="392"/>
      <c r="Y547" s="395">
        <f t="shared" si="118"/>
        <v>0</v>
      </c>
      <c r="Z547" s="394"/>
      <c r="AA547" s="396" t="str">
        <f t="shared" si="119"/>
        <v xml:space="preserve"> </v>
      </c>
      <c r="AC547" s="397" t="str">
        <f t="shared" si="120"/>
        <v xml:space="preserve"> </v>
      </c>
      <c r="AF547" s="394"/>
      <c r="AG547" s="401" t="str">
        <f t="shared" si="121"/>
        <v xml:space="preserve"> </v>
      </c>
      <c r="AI547" s="397" t="str">
        <f t="shared" si="122"/>
        <v xml:space="preserve"> </v>
      </c>
      <c r="AL547" s="394"/>
      <c r="AM547" s="396" t="str">
        <f t="shared" si="123"/>
        <v xml:space="preserve"> </v>
      </c>
      <c r="AO547" s="397" t="str">
        <f t="shared" si="124"/>
        <v xml:space="preserve"> </v>
      </c>
      <c r="AR547" s="394"/>
      <c r="AS547" s="396" t="str">
        <f t="shared" si="114"/>
        <v xml:space="preserve"> </v>
      </c>
      <c r="AU547" s="397" t="str">
        <f t="shared" si="115"/>
        <v xml:space="preserve"> </v>
      </c>
      <c r="AX547" s="394"/>
      <c r="AY547" s="396" t="str">
        <f t="shared" si="116"/>
        <v xml:space="preserve"> </v>
      </c>
      <c r="BA547" s="397" t="str">
        <f t="shared" si="117"/>
        <v xml:space="preserve"> </v>
      </c>
      <c r="BE547" s="392"/>
      <c r="BF547" s="392"/>
      <c r="BG547" s="392"/>
    </row>
    <row r="548" spans="1:59" s="63" customFormat="1" ht="46.9" customHeight="1" x14ac:dyDescent="0.2">
      <c r="A548" s="392"/>
      <c r="B548" s="392"/>
      <c r="C548" s="392"/>
      <c r="D548" s="392"/>
      <c r="E548" s="392"/>
      <c r="F548" s="392"/>
      <c r="G548" s="392"/>
      <c r="H548" s="392"/>
      <c r="I548" s="392"/>
      <c r="J548" s="392"/>
      <c r="K548" s="392"/>
      <c r="O548" s="394"/>
      <c r="Q548" s="394"/>
      <c r="S548" s="394"/>
      <c r="U548" s="394"/>
      <c r="V548" s="392"/>
      <c r="W548" s="394"/>
      <c r="X548" s="392"/>
      <c r="Y548" s="395">
        <f t="shared" si="118"/>
        <v>0</v>
      </c>
      <c r="Z548" s="394"/>
      <c r="AA548" s="396" t="str">
        <f t="shared" si="119"/>
        <v xml:space="preserve"> </v>
      </c>
      <c r="AC548" s="397" t="str">
        <f t="shared" si="120"/>
        <v xml:space="preserve"> </v>
      </c>
      <c r="AF548" s="394"/>
      <c r="AG548" s="401" t="str">
        <f t="shared" si="121"/>
        <v xml:space="preserve"> </v>
      </c>
      <c r="AI548" s="397" t="str">
        <f t="shared" si="122"/>
        <v xml:space="preserve"> </v>
      </c>
      <c r="AL548" s="394"/>
      <c r="AM548" s="396" t="str">
        <f t="shared" si="123"/>
        <v xml:space="preserve"> </v>
      </c>
      <c r="AO548" s="397" t="str">
        <f t="shared" si="124"/>
        <v xml:space="preserve"> </v>
      </c>
      <c r="AR548" s="394"/>
      <c r="AS548" s="396" t="str">
        <f t="shared" si="114"/>
        <v xml:space="preserve"> </v>
      </c>
      <c r="AU548" s="397" t="str">
        <f t="shared" si="115"/>
        <v xml:space="preserve"> </v>
      </c>
      <c r="AX548" s="394"/>
      <c r="AY548" s="396" t="str">
        <f t="shared" si="116"/>
        <v xml:space="preserve"> </v>
      </c>
      <c r="BA548" s="397" t="str">
        <f t="shared" si="117"/>
        <v xml:space="preserve"> </v>
      </c>
      <c r="BE548" s="392"/>
      <c r="BF548" s="392"/>
      <c r="BG548" s="392"/>
    </row>
    <row r="549" spans="1:59" s="63" customFormat="1" ht="46.9" customHeight="1" x14ac:dyDescent="0.2">
      <c r="A549" s="392"/>
      <c r="B549" s="392"/>
      <c r="C549" s="392"/>
      <c r="D549" s="392"/>
      <c r="E549" s="392"/>
      <c r="F549" s="392"/>
      <c r="G549" s="392"/>
      <c r="H549" s="392"/>
      <c r="I549" s="392"/>
      <c r="J549" s="392"/>
      <c r="K549" s="392"/>
      <c r="O549" s="394"/>
      <c r="Q549" s="394"/>
      <c r="S549" s="394"/>
      <c r="U549" s="394"/>
      <c r="V549" s="392"/>
      <c r="W549" s="394"/>
      <c r="X549" s="392"/>
      <c r="Y549" s="395">
        <f t="shared" si="118"/>
        <v>0</v>
      </c>
      <c r="Z549" s="394"/>
      <c r="AA549" s="396" t="str">
        <f t="shared" si="119"/>
        <v xml:space="preserve"> </v>
      </c>
      <c r="AC549" s="397" t="str">
        <f t="shared" si="120"/>
        <v xml:space="preserve"> </v>
      </c>
      <c r="AF549" s="394"/>
      <c r="AG549" s="401" t="str">
        <f t="shared" si="121"/>
        <v xml:space="preserve"> </v>
      </c>
      <c r="AI549" s="397" t="str">
        <f t="shared" si="122"/>
        <v xml:space="preserve"> </v>
      </c>
      <c r="AL549" s="394"/>
      <c r="AM549" s="396" t="str">
        <f t="shared" si="123"/>
        <v xml:space="preserve"> </v>
      </c>
      <c r="AO549" s="397" t="str">
        <f t="shared" si="124"/>
        <v xml:space="preserve"> </v>
      </c>
      <c r="AR549" s="394"/>
      <c r="AS549" s="396" t="str">
        <f t="shared" si="114"/>
        <v xml:space="preserve"> </v>
      </c>
      <c r="AU549" s="397" t="str">
        <f t="shared" si="115"/>
        <v xml:space="preserve"> </v>
      </c>
      <c r="AX549" s="394"/>
      <c r="AY549" s="396" t="str">
        <f t="shared" si="116"/>
        <v xml:space="preserve"> </v>
      </c>
      <c r="BA549" s="397" t="str">
        <f t="shared" si="117"/>
        <v xml:space="preserve"> </v>
      </c>
      <c r="BE549" s="392"/>
      <c r="BF549" s="392"/>
      <c r="BG549" s="392"/>
    </row>
    <row r="550" spans="1:59" s="63" customFormat="1" ht="46.9" customHeight="1" x14ac:dyDescent="0.2">
      <c r="A550" s="392"/>
      <c r="B550" s="392"/>
      <c r="C550" s="392"/>
      <c r="D550" s="392"/>
      <c r="E550" s="392"/>
      <c r="F550" s="392"/>
      <c r="G550" s="392"/>
      <c r="H550" s="392"/>
      <c r="I550" s="392"/>
      <c r="J550" s="392"/>
      <c r="K550" s="392"/>
      <c r="O550" s="394"/>
      <c r="Q550" s="394"/>
      <c r="S550" s="394"/>
      <c r="U550" s="394"/>
      <c r="V550" s="392"/>
      <c r="W550" s="394"/>
      <c r="X550" s="392"/>
      <c r="Y550" s="395">
        <f t="shared" si="118"/>
        <v>0</v>
      </c>
      <c r="Z550" s="394"/>
      <c r="AA550" s="396" t="str">
        <f t="shared" si="119"/>
        <v xml:space="preserve"> </v>
      </c>
      <c r="AC550" s="397" t="str">
        <f t="shared" si="120"/>
        <v xml:space="preserve"> </v>
      </c>
      <c r="AF550" s="394"/>
      <c r="AG550" s="401" t="str">
        <f t="shared" si="121"/>
        <v xml:space="preserve"> </v>
      </c>
      <c r="AI550" s="397" t="str">
        <f t="shared" si="122"/>
        <v xml:space="preserve"> </v>
      </c>
      <c r="AL550" s="394"/>
      <c r="AM550" s="396" t="str">
        <f t="shared" si="123"/>
        <v xml:space="preserve"> </v>
      </c>
      <c r="AO550" s="397" t="str">
        <f t="shared" si="124"/>
        <v xml:space="preserve"> </v>
      </c>
      <c r="AR550" s="394"/>
      <c r="AS550" s="396" t="str">
        <f t="shared" si="114"/>
        <v xml:space="preserve"> </v>
      </c>
      <c r="AU550" s="397" t="str">
        <f t="shared" si="115"/>
        <v xml:space="preserve"> </v>
      </c>
      <c r="AX550" s="394"/>
      <c r="AY550" s="396" t="str">
        <f t="shared" si="116"/>
        <v xml:space="preserve"> </v>
      </c>
      <c r="BA550" s="397" t="str">
        <f t="shared" si="117"/>
        <v xml:space="preserve"> </v>
      </c>
      <c r="BE550" s="392"/>
      <c r="BF550" s="392"/>
      <c r="BG550" s="392"/>
    </row>
    <row r="551" spans="1:59" s="63" customFormat="1" ht="46.9" customHeight="1" x14ac:dyDescent="0.2">
      <c r="A551" s="392"/>
      <c r="B551" s="392"/>
      <c r="C551" s="392"/>
      <c r="D551" s="392"/>
      <c r="E551" s="392"/>
      <c r="F551" s="392"/>
      <c r="G551" s="392"/>
      <c r="H551" s="392"/>
      <c r="I551" s="392"/>
      <c r="J551" s="392"/>
      <c r="K551" s="392"/>
      <c r="O551" s="394"/>
      <c r="Q551" s="394"/>
      <c r="S551" s="394"/>
      <c r="U551" s="394"/>
      <c r="V551" s="392"/>
      <c r="W551" s="394"/>
      <c r="X551" s="392"/>
      <c r="Y551" s="395">
        <f t="shared" si="118"/>
        <v>0</v>
      </c>
      <c r="Z551" s="394"/>
      <c r="AA551" s="396" t="str">
        <f t="shared" si="119"/>
        <v xml:space="preserve"> </v>
      </c>
      <c r="AC551" s="397" t="str">
        <f t="shared" si="120"/>
        <v xml:space="preserve"> </v>
      </c>
      <c r="AF551" s="394"/>
      <c r="AG551" s="401" t="str">
        <f t="shared" si="121"/>
        <v xml:space="preserve"> </v>
      </c>
      <c r="AI551" s="397" t="str">
        <f t="shared" si="122"/>
        <v xml:space="preserve"> </v>
      </c>
      <c r="AL551" s="394"/>
      <c r="AM551" s="396" t="str">
        <f t="shared" si="123"/>
        <v xml:space="preserve"> </v>
      </c>
      <c r="AO551" s="397" t="str">
        <f t="shared" si="124"/>
        <v xml:space="preserve"> </v>
      </c>
      <c r="AR551" s="394"/>
      <c r="AS551" s="396" t="str">
        <f t="shared" ref="AS551:AS614" si="125">IF(Q551=0," ",AR551/Q551)</f>
        <v xml:space="preserve"> </v>
      </c>
      <c r="AU551" s="397" t="str">
        <f t="shared" ref="AU551:AU614" si="126">IF(P551=0," ",AT551/P551)</f>
        <v xml:space="preserve"> </v>
      </c>
      <c r="AX551" s="394"/>
      <c r="AY551" s="396" t="str">
        <f t="shared" ref="AY551:AY614" si="127">IF(Q551=0," ",AX551/Q551)</f>
        <v xml:space="preserve"> </v>
      </c>
      <c r="BA551" s="397" t="str">
        <f t="shared" ref="BA551:BA614" si="128">IF(P551=0," ",AZ551/P551)</f>
        <v xml:space="preserve"> </v>
      </c>
      <c r="BE551" s="392"/>
      <c r="BF551" s="392"/>
      <c r="BG551" s="392"/>
    </row>
    <row r="552" spans="1:59" s="63" customFormat="1" ht="46.9" customHeight="1" x14ac:dyDescent="0.2">
      <c r="A552" s="392"/>
      <c r="B552" s="392"/>
      <c r="C552" s="392"/>
      <c r="D552" s="392"/>
      <c r="E552" s="392"/>
      <c r="F552" s="392"/>
      <c r="G552" s="392"/>
      <c r="H552" s="392"/>
      <c r="I552" s="392"/>
      <c r="J552" s="392"/>
      <c r="K552" s="392"/>
      <c r="O552" s="394"/>
      <c r="Q552" s="394"/>
      <c r="S552" s="394"/>
      <c r="U552" s="394"/>
      <c r="V552" s="392"/>
      <c r="W552" s="394"/>
      <c r="X552" s="392"/>
      <c r="Y552" s="395">
        <f t="shared" si="118"/>
        <v>0</v>
      </c>
      <c r="Z552" s="394"/>
      <c r="AA552" s="396" t="str">
        <f t="shared" si="119"/>
        <v xml:space="preserve"> </v>
      </c>
      <c r="AC552" s="397" t="str">
        <f t="shared" si="120"/>
        <v xml:space="preserve"> </v>
      </c>
      <c r="AF552" s="394"/>
      <c r="AG552" s="401" t="str">
        <f t="shared" si="121"/>
        <v xml:space="preserve"> </v>
      </c>
      <c r="AI552" s="397" t="str">
        <f t="shared" si="122"/>
        <v xml:space="preserve"> </v>
      </c>
      <c r="AL552" s="394"/>
      <c r="AM552" s="396" t="str">
        <f t="shared" si="123"/>
        <v xml:space="preserve"> </v>
      </c>
      <c r="AO552" s="397" t="str">
        <f t="shared" si="124"/>
        <v xml:space="preserve"> </v>
      </c>
      <c r="AR552" s="394"/>
      <c r="AS552" s="396" t="str">
        <f t="shared" si="125"/>
        <v xml:space="preserve"> </v>
      </c>
      <c r="AU552" s="397" t="str">
        <f t="shared" si="126"/>
        <v xml:space="preserve"> </v>
      </c>
      <c r="AX552" s="394"/>
      <c r="AY552" s="396" t="str">
        <f t="shared" si="127"/>
        <v xml:space="preserve"> </v>
      </c>
      <c r="BA552" s="397" t="str">
        <f t="shared" si="128"/>
        <v xml:space="preserve"> </v>
      </c>
      <c r="BE552" s="392"/>
      <c r="BF552" s="392"/>
      <c r="BG552" s="392"/>
    </row>
    <row r="553" spans="1:59" s="63" customFormat="1" ht="46.9" customHeight="1" x14ac:dyDescent="0.2">
      <c r="A553" s="392"/>
      <c r="B553" s="392"/>
      <c r="C553" s="392"/>
      <c r="D553" s="392"/>
      <c r="E553" s="392"/>
      <c r="F553" s="392"/>
      <c r="G553" s="392"/>
      <c r="H553" s="392"/>
      <c r="I553" s="392"/>
      <c r="J553" s="392"/>
      <c r="K553" s="392"/>
      <c r="O553" s="394"/>
      <c r="Q553" s="394"/>
      <c r="S553" s="394"/>
      <c r="U553" s="394"/>
      <c r="V553" s="392"/>
      <c r="W553" s="394"/>
      <c r="X553" s="392"/>
      <c r="Y553" s="395">
        <f t="shared" si="118"/>
        <v>0</v>
      </c>
      <c r="Z553" s="394"/>
      <c r="AA553" s="396" t="str">
        <f t="shared" si="119"/>
        <v xml:space="preserve"> </v>
      </c>
      <c r="AC553" s="397" t="str">
        <f t="shared" si="120"/>
        <v xml:space="preserve"> </v>
      </c>
      <c r="AF553" s="394"/>
      <c r="AG553" s="401" t="str">
        <f t="shared" si="121"/>
        <v xml:space="preserve"> </v>
      </c>
      <c r="AI553" s="397" t="str">
        <f t="shared" si="122"/>
        <v xml:space="preserve"> </v>
      </c>
      <c r="AL553" s="394"/>
      <c r="AM553" s="396" t="str">
        <f t="shared" si="123"/>
        <v xml:space="preserve"> </v>
      </c>
      <c r="AO553" s="397" t="str">
        <f t="shared" si="124"/>
        <v xml:space="preserve"> </v>
      </c>
      <c r="AR553" s="394"/>
      <c r="AS553" s="396" t="str">
        <f t="shared" si="125"/>
        <v xml:space="preserve"> </v>
      </c>
      <c r="AU553" s="397" t="str">
        <f t="shared" si="126"/>
        <v xml:space="preserve"> </v>
      </c>
      <c r="AX553" s="394"/>
      <c r="AY553" s="396" t="str">
        <f t="shared" si="127"/>
        <v xml:space="preserve"> </v>
      </c>
      <c r="BA553" s="397" t="str">
        <f t="shared" si="128"/>
        <v xml:space="preserve"> </v>
      </c>
      <c r="BE553" s="392"/>
      <c r="BF553" s="392"/>
      <c r="BG553" s="392"/>
    </row>
    <row r="554" spans="1:59" s="63" customFormat="1" ht="46.9" customHeight="1" x14ac:dyDescent="0.2">
      <c r="A554" s="392"/>
      <c r="B554" s="392"/>
      <c r="C554" s="392"/>
      <c r="D554" s="392"/>
      <c r="E554" s="392"/>
      <c r="F554" s="392"/>
      <c r="G554" s="392"/>
      <c r="H554" s="392"/>
      <c r="I554" s="392"/>
      <c r="J554" s="392"/>
      <c r="K554" s="392"/>
      <c r="O554" s="394"/>
      <c r="Q554" s="394"/>
      <c r="S554" s="394"/>
      <c r="U554" s="394"/>
      <c r="V554" s="392"/>
      <c r="W554" s="394"/>
      <c r="X554" s="392"/>
      <c r="Y554" s="395">
        <f t="shared" si="118"/>
        <v>0</v>
      </c>
      <c r="Z554" s="394"/>
      <c r="AA554" s="396" t="str">
        <f t="shared" si="119"/>
        <v xml:space="preserve"> </v>
      </c>
      <c r="AC554" s="397" t="str">
        <f t="shared" si="120"/>
        <v xml:space="preserve"> </v>
      </c>
      <c r="AF554" s="394"/>
      <c r="AG554" s="401" t="str">
        <f t="shared" si="121"/>
        <v xml:space="preserve"> </v>
      </c>
      <c r="AI554" s="397" t="str">
        <f t="shared" si="122"/>
        <v xml:space="preserve"> </v>
      </c>
      <c r="AL554" s="394"/>
      <c r="AM554" s="396" t="str">
        <f t="shared" si="123"/>
        <v xml:space="preserve"> </v>
      </c>
      <c r="AO554" s="397" t="str">
        <f t="shared" si="124"/>
        <v xml:space="preserve"> </v>
      </c>
      <c r="AR554" s="394"/>
      <c r="AS554" s="396" t="str">
        <f t="shared" si="125"/>
        <v xml:space="preserve"> </v>
      </c>
      <c r="AU554" s="397" t="str">
        <f t="shared" si="126"/>
        <v xml:space="preserve"> </v>
      </c>
      <c r="AX554" s="394"/>
      <c r="AY554" s="396" t="str">
        <f t="shared" si="127"/>
        <v xml:space="preserve"> </v>
      </c>
      <c r="BA554" s="397" t="str">
        <f t="shared" si="128"/>
        <v xml:space="preserve"> </v>
      </c>
      <c r="BE554" s="392"/>
      <c r="BF554" s="392"/>
      <c r="BG554" s="392"/>
    </row>
    <row r="555" spans="1:59" s="63" customFormat="1" ht="46.9" customHeight="1" x14ac:dyDescent="0.2">
      <c r="A555" s="392"/>
      <c r="B555" s="392"/>
      <c r="C555" s="392"/>
      <c r="D555" s="392"/>
      <c r="E555" s="392"/>
      <c r="F555" s="392"/>
      <c r="G555" s="392"/>
      <c r="H555" s="392"/>
      <c r="I555" s="392"/>
      <c r="J555" s="392"/>
      <c r="K555" s="392"/>
      <c r="O555" s="394"/>
      <c r="Q555" s="394"/>
      <c r="S555" s="394"/>
      <c r="U555" s="394"/>
      <c r="V555" s="392"/>
      <c r="W555" s="394"/>
      <c r="X555" s="392"/>
      <c r="Y555" s="395">
        <f t="shared" si="118"/>
        <v>0</v>
      </c>
      <c r="Z555" s="394"/>
      <c r="AA555" s="396" t="str">
        <f t="shared" si="119"/>
        <v xml:space="preserve"> </v>
      </c>
      <c r="AC555" s="397" t="str">
        <f t="shared" si="120"/>
        <v xml:space="preserve"> </v>
      </c>
      <c r="AF555" s="394"/>
      <c r="AG555" s="401" t="str">
        <f t="shared" si="121"/>
        <v xml:space="preserve"> </v>
      </c>
      <c r="AI555" s="397" t="str">
        <f t="shared" si="122"/>
        <v xml:space="preserve"> </v>
      </c>
      <c r="AL555" s="394"/>
      <c r="AM555" s="396" t="str">
        <f t="shared" si="123"/>
        <v xml:space="preserve"> </v>
      </c>
      <c r="AO555" s="397" t="str">
        <f t="shared" si="124"/>
        <v xml:space="preserve"> </v>
      </c>
      <c r="AR555" s="394"/>
      <c r="AS555" s="396" t="str">
        <f t="shared" si="125"/>
        <v xml:space="preserve"> </v>
      </c>
      <c r="AU555" s="397" t="str">
        <f t="shared" si="126"/>
        <v xml:space="preserve"> </v>
      </c>
      <c r="AX555" s="394"/>
      <c r="AY555" s="396" t="str">
        <f t="shared" si="127"/>
        <v xml:space="preserve"> </v>
      </c>
      <c r="BA555" s="397" t="str">
        <f t="shared" si="128"/>
        <v xml:space="preserve"> </v>
      </c>
      <c r="BE555" s="392"/>
      <c r="BF555" s="392"/>
      <c r="BG555" s="392"/>
    </row>
    <row r="556" spans="1:59" s="63" customFormat="1" ht="46.9" customHeight="1" x14ac:dyDescent="0.2">
      <c r="A556" s="392"/>
      <c r="B556" s="392"/>
      <c r="C556" s="392"/>
      <c r="D556" s="392"/>
      <c r="E556" s="392"/>
      <c r="F556" s="392"/>
      <c r="G556" s="392"/>
      <c r="H556" s="392"/>
      <c r="I556" s="392"/>
      <c r="J556" s="392"/>
      <c r="K556" s="392"/>
      <c r="O556" s="394"/>
      <c r="Q556" s="394"/>
      <c r="S556" s="394"/>
      <c r="U556" s="394"/>
      <c r="V556" s="392"/>
      <c r="W556" s="394"/>
      <c r="X556" s="392"/>
      <c r="Y556" s="395">
        <f t="shared" si="118"/>
        <v>0</v>
      </c>
      <c r="Z556" s="394"/>
      <c r="AA556" s="396" t="str">
        <f t="shared" si="119"/>
        <v xml:space="preserve"> </v>
      </c>
      <c r="AC556" s="397" t="str">
        <f t="shared" si="120"/>
        <v xml:space="preserve"> </v>
      </c>
      <c r="AF556" s="394"/>
      <c r="AG556" s="401" t="str">
        <f t="shared" si="121"/>
        <v xml:space="preserve"> </v>
      </c>
      <c r="AI556" s="397" t="str">
        <f t="shared" si="122"/>
        <v xml:space="preserve"> </v>
      </c>
      <c r="AL556" s="394"/>
      <c r="AM556" s="396" t="str">
        <f t="shared" si="123"/>
        <v xml:space="preserve"> </v>
      </c>
      <c r="AO556" s="397" t="str">
        <f t="shared" si="124"/>
        <v xml:space="preserve"> </v>
      </c>
      <c r="AR556" s="394"/>
      <c r="AS556" s="396" t="str">
        <f t="shared" si="125"/>
        <v xml:space="preserve"> </v>
      </c>
      <c r="AU556" s="397" t="str">
        <f t="shared" si="126"/>
        <v xml:space="preserve"> </v>
      </c>
      <c r="AX556" s="394"/>
      <c r="AY556" s="396" t="str">
        <f t="shared" si="127"/>
        <v xml:space="preserve"> </v>
      </c>
      <c r="BA556" s="397" t="str">
        <f t="shared" si="128"/>
        <v xml:space="preserve"> </v>
      </c>
      <c r="BE556" s="392"/>
      <c r="BF556" s="392"/>
      <c r="BG556" s="392"/>
    </row>
    <row r="557" spans="1:59" s="63" customFormat="1" ht="46.9" customHeight="1" x14ac:dyDescent="0.2">
      <c r="A557" s="392"/>
      <c r="B557" s="392"/>
      <c r="C557" s="392"/>
      <c r="D557" s="392"/>
      <c r="E557" s="392"/>
      <c r="F557" s="392"/>
      <c r="G557" s="392"/>
      <c r="H557" s="392"/>
      <c r="I557" s="392"/>
      <c r="J557" s="392"/>
      <c r="K557" s="392"/>
      <c r="O557" s="394"/>
      <c r="Q557" s="394"/>
      <c r="S557" s="394"/>
      <c r="U557" s="394"/>
      <c r="V557" s="392"/>
      <c r="W557" s="394"/>
      <c r="X557" s="392"/>
      <c r="Y557" s="395">
        <f t="shared" si="118"/>
        <v>0</v>
      </c>
      <c r="Z557" s="394"/>
      <c r="AA557" s="396" t="str">
        <f t="shared" si="119"/>
        <v xml:space="preserve"> </v>
      </c>
      <c r="AC557" s="397" t="str">
        <f t="shared" si="120"/>
        <v xml:space="preserve"> </v>
      </c>
      <c r="AF557" s="394"/>
      <c r="AG557" s="401" t="str">
        <f t="shared" si="121"/>
        <v xml:space="preserve"> </v>
      </c>
      <c r="AI557" s="397" t="str">
        <f t="shared" si="122"/>
        <v xml:space="preserve"> </v>
      </c>
      <c r="AL557" s="394"/>
      <c r="AM557" s="396" t="str">
        <f t="shared" si="123"/>
        <v xml:space="preserve"> </v>
      </c>
      <c r="AO557" s="397" t="str">
        <f t="shared" si="124"/>
        <v xml:space="preserve"> </v>
      </c>
      <c r="AR557" s="394"/>
      <c r="AS557" s="396" t="str">
        <f t="shared" si="125"/>
        <v xml:space="preserve"> </v>
      </c>
      <c r="AU557" s="397" t="str">
        <f t="shared" si="126"/>
        <v xml:space="preserve"> </v>
      </c>
      <c r="AX557" s="394"/>
      <c r="AY557" s="396" t="str">
        <f t="shared" si="127"/>
        <v xml:space="preserve"> </v>
      </c>
      <c r="BA557" s="397" t="str">
        <f t="shared" si="128"/>
        <v xml:space="preserve"> </v>
      </c>
      <c r="BE557" s="392"/>
      <c r="BF557" s="392"/>
      <c r="BG557" s="392"/>
    </row>
    <row r="558" spans="1:59" s="63" customFormat="1" ht="46.9" customHeight="1" x14ac:dyDescent="0.2">
      <c r="A558" s="392"/>
      <c r="B558" s="392"/>
      <c r="C558" s="392"/>
      <c r="D558" s="392"/>
      <c r="E558" s="392"/>
      <c r="F558" s="392"/>
      <c r="G558" s="392"/>
      <c r="H558" s="392"/>
      <c r="I558" s="392"/>
      <c r="J558" s="392"/>
      <c r="K558" s="392"/>
      <c r="O558" s="394"/>
      <c r="Q558" s="394"/>
      <c r="S558" s="394"/>
      <c r="U558" s="394"/>
      <c r="V558" s="392"/>
      <c r="W558" s="394"/>
      <c r="X558" s="392"/>
      <c r="Y558" s="395">
        <f t="shared" si="118"/>
        <v>0</v>
      </c>
      <c r="Z558" s="394"/>
      <c r="AA558" s="396" t="str">
        <f t="shared" si="119"/>
        <v xml:space="preserve"> </v>
      </c>
      <c r="AC558" s="397" t="str">
        <f t="shared" si="120"/>
        <v xml:space="preserve"> </v>
      </c>
      <c r="AF558" s="394"/>
      <c r="AG558" s="401" t="str">
        <f t="shared" si="121"/>
        <v xml:space="preserve"> </v>
      </c>
      <c r="AI558" s="397" t="str">
        <f t="shared" si="122"/>
        <v xml:space="preserve"> </v>
      </c>
      <c r="AL558" s="394"/>
      <c r="AM558" s="396" t="str">
        <f t="shared" si="123"/>
        <v xml:space="preserve"> </v>
      </c>
      <c r="AO558" s="397" t="str">
        <f t="shared" si="124"/>
        <v xml:space="preserve"> </v>
      </c>
      <c r="AR558" s="394"/>
      <c r="AS558" s="396" t="str">
        <f t="shared" si="125"/>
        <v xml:space="preserve"> </v>
      </c>
      <c r="AU558" s="397" t="str">
        <f t="shared" si="126"/>
        <v xml:space="preserve"> </v>
      </c>
      <c r="AX558" s="394"/>
      <c r="AY558" s="396" t="str">
        <f t="shared" si="127"/>
        <v xml:space="preserve"> </v>
      </c>
      <c r="BA558" s="397" t="str">
        <f t="shared" si="128"/>
        <v xml:space="preserve"> </v>
      </c>
      <c r="BE558" s="392"/>
      <c r="BF558" s="392"/>
      <c r="BG558" s="392"/>
    </row>
    <row r="559" spans="1:59" s="63" customFormat="1" ht="46.9" customHeight="1" x14ac:dyDescent="0.2">
      <c r="A559" s="392"/>
      <c r="B559" s="392"/>
      <c r="C559" s="392"/>
      <c r="D559" s="392"/>
      <c r="E559" s="392"/>
      <c r="F559" s="392"/>
      <c r="G559" s="392"/>
      <c r="H559" s="392"/>
      <c r="I559" s="392"/>
      <c r="J559" s="392"/>
      <c r="K559" s="392"/>
      <c r="O559" s="394"/>
      <c r="Q559" s="394"/>
      <c r="S559" s="394"/>
      <c r="U559" s="394"/>
      <c r="V559" s="392"/>
      <c r="W559" s="394"/>
      <c r="X559" s="392"/>
      <c r="Y559" s="395">
        <f t="shared" si="118"/>
        <v>0</v>
      </c>
      <c r="Z559" s="394"/>
      <c r="AA559" s="396" t="str">
        <f t="shared" si="119"/>
        <v xml:space="preserve"> </v>
      </c>
      <c r="AC559" s="397" t="str">
        <f t="shared" si="120"/>
        <v xml:space="preserve"> </v>
      </c>
      <c r="AF559" s="394"/>
      <c r="AG559" s="401" t="str">
        <f t="shared" si="121"/>
        <v xml:space="preserve"> </v>
      </c>
      <c r="AI559" s="397" t="str">
        <f t="shared" si="122"/>
        <v xml:space="preserve"> </v>
      </c>
      <c r="AL559" s="394"/>
      <c r="AM559" s="396" t="str">
        <f t="shared" si="123"/>
        <v xml:space="preserve"> </v>
      </c>
      <c r="AO559" s="397" t="str">
        <f t="shared" si="124"/>
        <v xml:space="preserve"> </v>
      </c>
      <c r="AR559" s="394"/>
      <c r="AS559" s="396" t="str">
        <f t="shared" si="125"/>
        <v xml:space="preserve"> </v>
      </c>
      <c r="AU559" s="397" t="str">
        <f t="shared" si="126"/>
        <v xml:space="preserve"> </v>
      </c>
      <c r="AX559" s="394"/>
      <c r="AY559" s="396" t="str">
        <f t="shared" si="127"/>
        <v xml:space="preserve"> </v>
      </c>
      <c r="BA559" s="397" t="str">
        <f t="shared" si="128"/>
        <v xml:space="preserve"> </v>
      </c>
      <c r="BE559" s="392"/>
      <c r="BF559" s="392"/>
      <c r="BG559" s="392"/>
    </row>
    <row r="560" spans="1:59" s="63" customFormat="1" ht="46.9" customHeight="1" x14ac:dyDescent="0.2">
      <c r="A560" s="392"/>
      <c r="B560" s="392"/>
      <c r="C560" s="392"/>
      <c r="D560" s="392"/>
      <c r="E560" s="392"/>
      <c r="F560" s="392"/>
      <c r="G560" s="392"/>
      <c r="H560" s="392"/>
      <c r="I560" s="392"/>
      <c r="J560" s="392"/>
      <c r="K560" s="392"/>
      <c r="O560" s="394"/>
      <c r="Q560" s="394"/>
      <c r="S560" s="394"/>
      <c r="U560" s="394"/>
      <c r="V560" s="392"/>
      <c r="W560" s="394"/>
      <c r="X560" s="392"/>
      <c r="Y560" s="395">
        <f t="shared" si="118"/>
        <v>0</v>
      </c>
      <c r="Z560" s="394"/>
      <c r="AA560" s="396" t="str">
        <f t="shared" si="119"/>
        <v xml:space="preserve"> </v>
      </c>
      <c r="AC560" s="397" t="str">
        <f t="shared" si="120"/>
        <v xml:space="preserve"> </v>
      </c>
      <c r="AF560" s="394"/>
      <c r="AG560" s="401" t="str">
        <f t="shared" si="121"/>
        <v xml:space="preserve"> </v>
      </c>
      <c r="AI560" s="397" t="str">
        <f t="shared" si="122"/>
        <v xml:space="preserve"> </v>
      </c>
      <c r="AL560" s="394"/>
      <c r="AM560" s="396" t="str">
        <f t="shared" si="123"/>
        <v xml:space="preserve"> </v>
      </c>
      <c r="AO560" s="397" t="str">
        <f t="shared" si="124"/>
        <v xml:space="preserve"> </v>
      </c>
      <c r="AR560" s="394"/>
      <c r="AS560" s="396" t="str">
        <f t="shared" si="125"/>
        <v xml:space="preserve"> </v>
      </c>
      <c r="AU560" s="397" t="str">
        <f t="shared" si="126"/>
        <v xml:space="preserve"> </v>
      </c>
      <c r="AX560" s="394"/>
      <c r="AY560" s="396" t="str">
        <f t="shared" si="127"/>
        <v xml:space="preserve"> </v>
      </c>
      <c r="BA560" s="397" t="str">
        <f t="shared" si="128"/>
        <v xml:space="preserve"> </v>
      </c>
      <c r="BE560" s="392"/>
      <c r="BF560" s="392"/>
      <c r="BG560" s="392"/>
    </row>
    <row r="561" spans="1:59" s="63" customFormat="1" ht="46.9" customHeight="1" x14ac:dyDescent="0.2">
      <c r="A561" s="392"/>
      <c r="B561" s="392"/>
      <c r="C561" s="392"/>
      <c r="D561" s="392"/>
      <c r="E561" s="392"/>
      <c r="F561" s="392"/>
      <c r="G561" s="392"/>
      <c r="H561" s="392"/>
      <c r="I561" s="392"/>
      <c r="J561" s="392"/>
      <c r="K561" s="392"/>
      <c r="O561" s="394"/>
      <c r="Q561" s="394"/>
      <c r="S561" s="394"/>
      <c r="U561" s="394"/>
      <c r="V561" s="392"/>
      <c r="W561" s="394"/>
      <c r="X561" s="392"/>
      <c r="Y561" s="395">
        <f t="shared" si="118"/>
        <v>0</v>
      </c>
      <c r="Z561" s="394"/>
      <c r="AA561" s="396" t="str">
        <f t="shared" si="119"/>
        <v xml:space="preserve"> </v>
      </c>
      <c r="AC561" s="397" t="str">
        <f t="shared" si="120"/>
        <v xml:space="preserve"> </v>
      </c>
      <c r="AF561" s="394"/>
      <c r="AG561" s="401" t="str">
        <f t="shared" si="121"/>
        <v xml:space="preserve"> </v>
      </c>
      <c r="AI561" s="397" t="str">
        <f t="shared" si="122"/>
        <v xml:space="preserve"> </v>
      </c>
      <c r="AL561" s="394"/>
      <c r="AM561" s="396" t="str">
        <f t="shared" si="123"/>
        <v xml:space="preserve"> </v>
      </c>
      <c r="AO561" s="397" t="str">
        <f t="shared" si="124"/>
        <v xml:space="preserve"> </v>
      </c>
      <c r="AR561" s="394"/>
      <c r="AS561" s="396" t="str">
        <f t="shared" si="125"/>
        <v xml:space="preserve"> </v>
      </c>
      <c r="AU561" s="397" t="str">
        <f t="shared" si="126"/>
        <v xml:space="preserve"> </v>
      </c>
      <c r="AX561" s="394"/>
      <c r="AY561" s="396" t="str">
        <f t="shared" si="127"/>
        <v xml:space="preserve"> </v>
      </c>
      <c r="BA561" s="397" t="str">
        <f t="shared" si="128"/>
        <v xml:space="preserve"> </v>
      </c>
      <c r="BE561" s="392"/>
      <c r="BF561" s="392"/>
      <c r="BG561" s="392"/>
    </row>
    <row r="562" spans="1:59" s="63" customFormat="1" ht="46.9" customHeight="1" x14ac:dyDescent="0.2">
      <c r="A562" s="392"/>
      <c r="B562" s="392"/>
      <c r="C562" s="392"/>
      <c r="D562" s="392"/>
      <c r="E562" s="392"/>
      <c r="F562" s="392"/>
      <c r="G562" s="392"/>
      <c r="H562" s="392"/>
      <c r="I562" s="392"/>
      <c r="J562" s="392"/>
      <c r="K562" s="392"/>
      <c r="O562" s="394"/>
      <c r="Q562" s="394"/>
      <c r="S562" s="394"/>
      <c r="U562" s="394"/>
      <c r="V562" s="392"/>
      <c r="W562" s="394"/>
      <c r="X562" s="392"/>
      <c r="Y562" s="395">
        <f t="shared" si="118"/>
        <v>0</v>
      </c>
      <c r="Z562" s="394"/>
      <c r="AA562" s="396" t="str">
        <f t="shared" si="119"/>
        <v xml:space="preserve"> </v>
      </c>
      <c r="AC562" s="397" t="str">
        <f t="shared" si="120"/>
        <v xml:space="preserve"> </v>
      </c>
      <c r="AF562" s="394"/>
      <c r="AG562" s="401" t="str">
        <f t="shared" si="121"/>
        <v xml:space="preserve"> </v>
      </c>
      <c r="AI562" s="397" t="str">
        <f t="shared" si="122"/>
        <v xml:space="preserve"> </v>
      </c>
      <c r="AL562" s="394"/>
      <c r="AM562" s="396" t="str">
        <f t="shared" si="123"/>
        <v xml:space="preserve"> </v>
      </c>
      <c r="AO562" s="397" t="str">
        <f t="shared" si="124"/>
        <v xml:space="preserve"> </v>
      </c>
      <c r="AR562" s="394"/>
      <c r="AS562" s="396" t="str">
        <f t="shared" si="125"/>
        <v xml:space="preserve"> </v>
      </c>
      <c r="AU562" s="397" t="str">
        <f t="shared" si="126"/>
        <v xml:space="preserve"> </v>
      </c>
      <c r="AX562" s="394"/>
      <c r="AY562" s="396" t="str">
        <f t="shared" si="127"/>
        <v xml:space="preserve"> </v>
      </c>
      <c r="BA562" s="397" t="str">
        <f t="shared" si="128"/>
        <v xml:space="preserve"> </v>
      </c>
      <c r="BE562" s="392"/>
      <c r="BF562" s="392"/>
      <c r="BG562" s="392"/>
    </row>
    <row r="563" spans="1:59" s="63" customFormat="1" ht="46.9" customHeight="1" x14ac:dyDescent="0.2">
      <c r="A563" s="392"/>
      <c r="B563" s="392"/>
      <c r="C563" s="392"/>
      <c r="D563" s="392"/>
      <c r="E563" s="392"/>
      <c r="F563" s="392"/>
      <c r="G563" s="392"/>
      <c r="H563" s="392"/>
      <c r="I563" s="392"/>
      <c r="J563" s="392"/>
      <c r="K563" s="392"/>
      <c r="O563" s="394"/>
      <c r="Q563" s="394"/>
      <c r="S563" s="394"/>
      <c r="U563" s="394"/>
      <c r="V563" s="392"/>
      <c r="W563" s="394"/>
      <c r="X563" s="392"/>
      <c r="Y563" s="395">
        <f t="shared" si="118"/>
        <v>0</v>
      </c>
      <c r="Z563" s="394"/>
      <c r="AA563" s="396" t="str">
        <f t="shared" si="119"/>
        <v xml:space="preserve"> </v>
      </c>
      <c r="AC563" s="397" t="str">
        <f t="shared" si="120"/>
        <v xml:space="preserve"> </v>
      </c>
      <c r="AF563" s="394"/>
      <c r="AG563" s="401" t="str">
        <f t="shared" si="121"/>
        <v xml:space="preserve"> </v>
      </c>
      <c r="AI563" s="397" t="str">
        <f t="shared" si="122"/>
        <v xml:space="preserve"> </v>
      </c>
      <c r="AL563" s="394"/>
      <c r="AM563" s="396" t="str">
        <f t="shared" si="123"/>
        <v xml:space="preserve"> </v>
      </c>
      <c r="AO563" s="397" t="str">
        <f t="shared" si="124"/>
        <v xml:space="preserve"> </v>
      </c>
      <c r="AR563" s="394"/>
      <c r="AS563" s="396" t="str">
        <f t="shared" si="125"/>
        <v xml:space="preserve"> </v>
      </c>
      <c r="AU563" s="397" t="str">
        <f t="shared" si="126"/>
        <v xml:space="preserve"> </v>
      </c>
      <c r="AX563" s="394"/>
      <c r="AY563" s="396" t="str">
        <f t="shared" si="127"/>
        <v xml:space="preserve"> </v>
      </c>
      <c r="BA563" s="397" t="str">
        <f t="shared" si="128"/>
        <v xml:space="preserve"> </v>
      </c>
      <c r="BE563" s="392"/>
      <c r="BF563" s="392"/>
      <c r="BG563" s="392"/>
    </row>
    <row r="564" spans="1:59" s="63" customFormat="1" ht="46.9" customHeight="1" x14ac:dyDescent="0.2">
      <c r="A564" s="392"/>
      <c r="B564" s="392"/>
      <c r="C564" s="392"/>
      <c r="D564" s="392"/>
      <c r="E564" s="392"/>
      <c r="F564" s="392"/>
      <c r="G564" s="392"/>
      <c r="H564" s="392"/>
      <c r="I564" s="392"/>
      <c r="J564" s="392"/>
      <c r="K564" s="392"/>
      <c r="O564" s="394"/>
      <c r="Q564" s="394"/>
      <c r="S564" s="394"/>
      <c r="U564" s="394"/>
      <c r="V564" s="392"/>
      <c r="W564" s="394"/>
      <c r="X564" s="392"/>
      <c r="Y564" s="395">
        <f t="shared" si="118"/>
        <v>0</v>
      </c>
      <c r="Z564" s="394"/>
      <c r="AA564" s="396" t="str">
        <f t="shared" si="119"/>
        <v xml:space="preserve"> </v>
      </c>
      <c r="AC564" s="397" t="str">
        <f t="shared" si="120"/>
        <v xml:space="preserve"> </v>
      </c>
      <c r="AF564" s="394"/>
      <c r="AG564" s="401" t="str">
        <f t="shared" si="121"/>
        <v xml:space="preserve"> </v>
      </c>
      <c r="AI564" s="397" t="str">
        <f t="shared" si="122"/>
        <v xml:space="preserve"> </v>
      </c>
      <c r="AL564" s="394"/>
      <c r="AM564" s="396" t="str">
        <f t="shared" si="123"/>
        <v xml:space="preserve"> </v>
      </c>
      <c r="AO564" s="397" t="str">
        <f t="shared" si="124"/>
        <v xml:space="preserve"> </v>
      </c>
      <c r="AR564" s="394"/>
      <c r="AS564" s="396" t="str">
        <f t="shared" si="125"/>
        <v xml:space="preserve"> </v>
      </c>
      <c r="AU564" s="397" t="str">
        <f t="shared" si="126"/>
        <v xml:space="preserve"> </v>
      </c>
      <c r="AX564" s="394"/>
      <c r="AY564" s="396" t="str">
        <f t="shared" si="127"/>
        <v xml:space="preserve"> </v>
      </c>
      <c r="BA564" s="397" t="str">
        <f t="shared" si="128"/>
        <v xml:space="preserve"> </v>
      </c>
      <c r="BE564" s="392"/>
      <c r="BF564" s="392"/>
      <c r="BG564" s="392"/>
    </row>
    <row r="565" spans="1:59" s="63" customFormat="1" ht="46.9" customHeight="1" x14ac:dyDescent="0.2">
      <c r="A565" s="392"/>
      <c r="B565" s="392"/>
      <c r="C565" s="392"/>
      <c r="D565" s="392"/>
      <c r="E565" s="392"/>
      <c r="F565" s="392"/>
      <c r="G565" s="392"/>
      <c r="H565" s="392"/>
      <c r="I565" s="392"/>
      <c r="J565" s="392"/>
      <c r="K565" s="392"/>
      <c r="O565" s="394"/>
      <c r="Q565" s="394"/>
      <c r="S565" s="394"/>
      <c r="U565" s="394"/>
      <c r="V565" s="392"/>
      <c r="W565" s="394"/>
      <c r="X565" s="392"/>
      <c r="Y565" s="395">
        <f t="shared" si="118"/>
        <v>0</v>
      </c>
      <c r="Z565" s="394"/>
      <c r="AA565" s="396" t="str">
        <f t="shared" si="119"/>
        <v xml:space="preserve"> </v>
      </c>
      <c r="AC565" s="397" t="str">
        <f t="shared" si="120"/>
        <v xml:space="preserve"> </v>
      </c>
      <c r="AF565" s="394"/>
      <c r="AG565" s="401" t="str">
        <f t="shared" si="121"/>
        <v xml:space="preserve"> </v>
      </c>
      <c r="AI565" s="397" t="str">
        <f t="shared" si="122"/>
        <v xml:space="preserve"> </v>
      </c>
      <c r="AL565" s="394"/>
      <c r="AM565" s="396" t="str">
        <f t="shared" si="123"/>
        <v xml:space="preserve"> </v>
      </c>
      <c r="AO565" s="397" t="str">
        <f t="shared" si="124"/>
        <v xml:space="preserve"> </v>
      </c>
      <c r="AR565" s="394"/>
      <c r="AS565" s="396" t="str">
        <f t="shared" si="125"/>
        <v xml:space="preserve"> </v>
      </c>
      <c r="AU565" s="397" t="str">
        <f t="shared" si="126"/>
        <v xml:space="preserve"> </v>
      </c>
      <c r="AX565" s="394"/>
      <c r="AY565" s="396" t="str">
        <f t="shared" si="127"/>
        <v xml:space="preserve"> </v>
      </c>
      <c r="BA565" s="397" t="str">
        <f t="shared" si="128"/>
        <v xml:space="preserve"> </v>
      </c>
      <c r="BE565" s="392"/>
      <c r="BF565" s="392"/>
      <c r="BG565" s="392"/>
    </row>
    <row r="566" spans="1:59" s="63" customFormat="1" ht="46.9" customHeight="1" x14ac:dyDescent="0.2">
      <c r="A566" s="392"/>
      <c r="B566" s="392"/>
      <c r="C566" s="392"/>
      <c r="D566" s="392"/>
      <c r="E566" s="392"/>
      <c r="F566" s="392"/>
      <c r="G566" s="392"/>
      <c r="H566" s="392"/>
      <c r="I566" s="392"/>
      <c r="J566" s="392"/>
      <c r="K566" s="392"/>
      <c r="O566" s="394"/>
      <c r="Q566" s="394"/>
      <c r="S566" s="394"/>
      <c r="U566" s="394"/>
      <c r="V566" s="392"/>
      <c r="W566" s="394"/>
      <c r="X566" s="392"/>
      <c r="Y566" s="395">
        <f t="shared" si="118"/>
        <v>0</v>
      </c>
      <c r="Z566" s="394"/>
      <c r="AA566" s="396" t="str">
        <f t="shared" si="119"/>
        <v xml:space="preserve"> </v>
      </c>
      <c r="AC566" s="397" t="str">
        <f t="shared" si="120"/>
        <v xml:space="preserve"> </v>
      </c>
      <c r="AF566" s="394"/>
      <c r="AG566" s="401" t="str">
        <f t="shared" si="121"/>
        <v xml:space="preserve"> </v>
      </c>
      <c r="AI566" s="397" t="str">
        <f t="shared" si="122"/>
        <v xml:space="preserve"> </v>
      </c>
      <c r="AL566" s="394"/>
      <c r="AM566" s="396" t="str">
        <f t="shared" si="123"/>
        <v xml:space="preserve"> </v>
      </c>
      <c r="AO566" s="397" t="str">
        <f t="shared" si="124"/>
        <v xml:space="preserve"> </v>
      </c>
      <c r="AR566" s="394"/>
      <c r="AS566" s="396" t="str">
        <f t="shared" si="125"/>
        <v xml:space="preserve"> </v>
      </c>
      <c r="AU566" s="397" t="str">
        <f t="shared" si="126"/>
        <v xml:space="preserve"> </v>
      </c>
      <c r="AX566" s="394"/>
      <c r="AY566" s="396" t="str">
        <f t="shared" si="127"/>
        <v xml:space="preserve"> </v>
      </c>
      <c r="BA566" s="397" t="str">
        <f t="shared" si="128"/>
        <v xml:space="preserve"> </v>
      </c>
      <c r="BE566" s="392"/>
      <c r="BF566" s="392"/>
      <c r="BG566" s="392"/>
    </row>
    <row r="567" spans="1:59" s="63" customFormat="1" ht="46.9" customHeight="1" x14ac:dyDescent="0.2">
      <c r="A567" s="392"/>
      <c r="B567" s="392"/>
      <c r="C567" s="392"/>
      <c r="D567" s="392"/>
      <c r="E567" s="392"/>
      <c r="F567" s="392"/>
      <c r="G567" s="392"/>
      <c r="H567" s="392"/>
      <c r="I567" s="392"/>
      <c r="J567" s="392"/>
      <c r="K567" s="392"/>
      <c r="O567" s="394"/>
      <c r="Q567" s="394"/>
      <c r="S567" s="394"/>
      <c r="U567" s="394"/>
      <c r="V567" s="392"/>
      <c r="W567" s="394"/>
      <c r="X567" s="392"/>
      <c r="Y567" s="395">
        <f t="shared" si="118"/>
        <v>0</v>
      </c>
      <c r="Z567" s="394"/>
      <c r="AA567" s="396" t="str">
        <f t="shared" si="119"/>
        <v xml:space="preserve"> </v>
      </c>
      <c r="AC567" s="397" t="str">
        <f t="shared" si="120"/>
        <v xml:space="preserve"> </v>
      </c>
      <c r="AF567" s="394"/>
      <c r="AG567" s="401" t="str">
        <f t="shared" si="121"/>
        <v xml:space="preserve"> </v>
      </c>
      <c r="AI567" s="397" t="str">
        <f t="shared" si="122"/>
        <v xml:space="preserve"> </v>
      </c>
      <c r="AL567" s="394"/>
      <c r="AM567" s="396" t="str">
        <f t="shared" si="123"/>
        <v xml:space="preserve"> </v>
      </c>
      <c r="AO567" s="397" t="str">
        <f t="shared" si="124"/>
        <v xml:space="preserve"> </v>
      </c>
      <c r="AR567" s="394"/>
      <c r="AS567" s="396" t="str">
        <f t="shared" si="125"/>
        <v xml:space="preserve"> </v>
      </c>
      <c r="AU567" s="397" t="str">
        <f t="shared" si="126"/>
        <v xml:space="preserve"> </v>
      </c>
      <c r="AX567" s="394"/>
      <c r="AY567" s="396" t="str">
        <f t="shared" si="127"/>
        <v xml:space="preserve"> </v>
      </c>
      <c r="BA567" s="397" t="str">
        <f t="shared" si="128"/>
        <v xml:space="preserve"> </v>
      </c>
      <c r="BE567" s="392"/>
      <c r="BF567" s="392"/>
      <c r="BG567" s="392"/>
    </row>
    <row r="568" spans="1:59" s="63" customFormat="1" ht="46.9" customHeight="1" x14ac:dyDescent="0.2">
      <c r="A568" s="392"/>
      <c r="B568" s="392"/>
      <c r="C568" s="392"/>
      <c r="D568" s="392"/>
      <c r="E568" s="392"/>
      <c r="F568" s="392"/>
      <c r="G568" s="392"/>
      <c r="H568" s="392"/>
      <c r="I568" s="392"/>
      <c r="J568" s="392"/>
      <c r="K568" s="392"/>
      <c r="O568" s="394"/>
      <c r="Q568" s="394"/>
      <c r="S568" s="394"/>
      <c r="U568" s="394"/>
      <c r="V568" s="392"/>
      <c r="W568" s="394"/>
      <c r="X568" s="392"/>
      <c r="Y568" s="395">
        <f t="shared" si="118"/>
        <v>0</v>
      </c>
      <c r="Z568" s="394"/>
      <c r="AA568" s="396" t="str">
        <f t="shared" si="119"/>
        <v xml:space="preserve"> </v>
      </c>
      <c r="AC568" s="397" t="str">
        <f t="shared" si="120"/>
        <v xml:space="preserve"> </v>
      </c>
      <c r="AF568" s="394"/>
      <c r="AG568" s="401" t="str">
        <f t="shared" si="121"/>
        <v xml:space="preserve"> </v>
      </c>
      <c r="AI568" s="397" t="str">
        <f t="shared" si="122"/>
        <v xml:space="preserve"> </v>
      </c>
      <c r="AL568" s="394"/>
      <c r="AM568" s="396" t="str">
        <f t="shared" si="123"/>
        <v xml:space="preserve"> </v>
      </c>
      <c r="AO568" s="397" t="str">
        <f t="shared" si="124"/>
        <v xml:space="preserve"> </v>
      </c>
      <c r="AR568" s="394"/>
      <c r="AS568" s="396" t="str">
        <f t="shared" si="125"/>
        <v xml:space="preserve"> </v>
      </c>
      <c r="AU568" s="397" t="str">
        <f t="shared" si="126"/>
        <v xml:space="preserve"> </v>
      </c>
      <c r="AX568" s="394"/>
      <c r="AY568" s="396" t="str">
        <f t="shared" si="127"/>
        <v xml:space="preserve"> </v>
      </c>
      <c r="BA568" s="397" t="str">
        <f t="shared" si="128"/>
        <v xml:space="preserve"> </v>
      </c>
      <c r="BE568" s="392"/>
      <c r="BF568" s="392"/>
      <c r="BG568" s="392"/>
    </row>
    <row r="569" spans="1:59" s="63" customFormat="1" ht="46.9" customHeight="1" x14ac:dyDescent="0.2">
      <c r="A569" s="392"/>
      <c r="B569" s="392"/>
      <c r="C569" s="392"/>
      <c r="D569" s="392"/>
      <c r="E569" s="392"/>
      <c r="F569" s="392"/>
      <c r="G569" s="392"/>
      <c r="H569" s="392"/>
      <c r="I569" s="392"/>
      <c r="J569" s="392"/>
      <c r="K569" s="392"/>
      <c r="O569" s="394"/>
      <c r="Q569" s="394"/>
      <c r="S569" s="394"/>
      <c r="U569" s="394"/>
      <c r="V569" s="392"/>
      <c r="W569" s="394"/>
      <c r="X569" s="392"/>
      <c r="Y569" s="395">
        <f t="shared" si="118"/>
        <v>0</v>
      </c>
      <c r="Z569" s="394"/>
      <c r="AA569" s="396" t="str">
        <f t="shared" si="119"/>
        <v xml:space="preserve"> </v>
      </c>
      <c r="AC569" s="397" t="str">
        <f t="shared" si="120"/>
        <v xml:space="preserve"> </v>
      </c>
      <c r="AF569" s="394"/>
      <c r="AG569" s="401" t="str">
        <f t="shared" si="121"/>
        <v xml:space="preserve"> </v>
      </c>
      <c r="AI569" s="397" t="str">
        <f t="shared" si="122"/>
        <v xml:space="preserve"> </v>
      </c>
      <c r="AL569" s="394"/>
      <c r="AM569" s="396" t="str">
        <f t="shared" si="123"/>
        <v xml:space="preserve"> </v>
      </c>
      <c r="AO569" s="397" t="str">
        <f t="shared" si="124"/>
        <v xml:space="preserve"> </v>
      </c>
      <c r="AR569" s="394"/>
      <c r="AS569" s="396" t="str">
        <f t="shared" si="125"/>
        <v xml:space="preserve"> </v>
      </c>
      <c r="AU569" s="397" t="str">
        <f t="shared" si="126"/>
        <v xml:space="preserve"> </v>
      </c>
      <c r="AX569" s="394"/>
      <c r="AY569" s="396" t="str">
        <f t="shared" si="127"/>
        <v xml:space="preserve"> </v>
      </c>
      <c r="BA569" s="397" t="str">
        <f t="shared" si="128"/>
        <v xml:space="preserve"> </v>
      </c>
      <c r="BE569" s="392"/>
      <c r="BF569" s="392"/>
      <c r="BG569" s="392"/>
    </row>
    <row r="570" spans="1:59" s="63" customFormat="1" ht="46.9" customHeight="1" x14ac:dyDescent="0.2">
      <c r="A570" s="392"/>
      <c r="B570" s="392"/>
      <c r="C570" s="392"/>
      <c r="D570" s="392"/>
      <c r="E570" s="392"/>
      <c r="F570" s="392"/>
      <c r="G570" s="392"/>
      <c r="H570" s="392"/>
      <c r="I570" s="392"/>
      <c r="J570" s="392"/>
      <c r="K570" s="392"/>
      <c r="O570" s="394"/>
      <c r="Q570" s="394"/>
      <c r="S570" s="394"/>
      <c r="U570" s="394"/>
      <c r="V570" s="392"/>
      <c r="W570" s="394"/>
      <c r="X570" s="392"/>
      <c r="Y570" s="395">
        <f t="shared" si="118"/>
        <v>0</v>
      </c>
      <c r="Z570" s="394"/>
      <c r="AA570" s="396" t="str">
        <f t="shared" si="119"/>
        <v xml:space="preserve"> </v>
      </c>
      <c r="AC570" s="397" t="str">
        <f t="shared" si="120"/>
        <v xml:space="preserve"> </v>
      </c>
      <c r="AF570" s="394"/>
      <c r="AG570" s="401" t="str">
        <f t="shared" si="121"/>
        <v xml:space="preserve"> </v>
      </c>
      <c r="AI570" s="397" t="str">
        <f t="shared" si="122"/>
        <v xml:space="preserve"> </v>
      </c>
      <c r="AL570" s="394"/>
      <c r="AM570" s="396" t="str">
        <f t="shared" si="123"/>
        <v xml:space="preserve"> </v>
      </c>
      <c r="AO570" s="397" t="str">
        <f t="shared" si="124"/>
        <v xml:space="preserve"> </v>
      </c>
      <c r="AR570" s="394"/>
      <c r="AS570" s="396" t="str">
        <f t="shared" si="125"/>
        <v xml:space="preserve"> </v>
      </c>
      <c r="AU570" s="397" t="str">
        <f t="shared" si="126"/>
        <v xml:space="preserve"> </v>
      </c>
      <c r="AX570" s="394"/>
      <c r="AY570" s="396" t="str">
        <f t="shared" si="127"/>
        <v xml:space="preserve"> </v>
      </c>
      <c r="BA570" s="397" t="str">
        <f t="shared" si="128"/>
        <v xml:space="preserve"> </v>
      </c>
      <c r="BE570" s="392"/>
      <c r="BF570" s="392"/>
      <c r="BG570" s="392"/>
    </row>
    <row r="571" spans="1:59" s="63" customFormat="1" ht="46.9" customHeight="1" x14ac:dyDescent="0.2">
      <c r="A571" s="392"/>
      <c r="B571" s="392"/>
      <c r="C571" s="392"/>
      <c r="D571" s="392"/>
      <c r="E571" s="392"/>
      <c r="F571" s="392"/>
      <c r="G571" s="392"/>
      <c r="H571" s="392"/>
      <c r="I571" s="392"/>
      <c r="J571" s="392"/>
      <c r="K571" s="392"/>
      <c r="O571" s="394"/>
      <c r="Q571" s="394"/>
      <c r="S571" s="394"/>
      <c r="U571" s="394"/>
      <c r="V571" s="392"/>
      <c r="W571" s="394"/>
      <c r="X571" s="392"/>
      <c r="Y571" s="395">
        <f t="shared" si="118"/>
        <v>0</v>
      </c>
      <c r="Z571" s="394"/>
      <c r="AA571" s="396" t="str">
        <f t="shared" si="119"/>
        <v xml:space="preserve"> </v>
      </c>
      <c r="AC571" s="397" t="str">
        <f t="shared" si="120"/>
        <v xml:space="preserve"> </v>
      </c>
      <c r="AF571" s="394"/>
      <c r="AG571" s="401" t="str">
        <f t="shared" si="121"/>
        <v xml:space="preserve"> </v>
      </c>
      <c r="AI571" s="397" t="str">
        <f t="shared" si="122"/>
        <v xml:space="preserve"> </v>
      </c>
      <c r="AL571" s="394"/>
      <c r="AM571" s="396" t="str">
        <f t="shared" si="123"/>
        <v xml:space="preserve"> </v>
      </c>
      <c r="AO571" s="397" t="str">
        <f t="shared" si="124"/>
        <v xml:space="preserve"> </v>
      </c>
      <c r="AR571" s="394"/>
      <c r="AS571" s="396" t="str">
        <f t="shared" si="125"/>
        <v xml:space="preserve"> </v>
      </c>
      <c r="AU571" s="397" t="str">
        <f t="shared" si="126"/>
        <v xml:space="preserve"> </v>
      </c>
      <c r="AX571" s="394"/>
      <c r="AY571" s="396" t="str">
        <f t="shared" si="127"/>
        <v xml:space="preserve"> </v>
      </c>
      <c r="BA571" s="397" t="str">
        <f t="shared" si="128"/>
        <v xml:space="preserve"> </v>
      </c>
      <c r="BE571" s="392"/>
      <c r="BF571" s="392"/>
      <c r="BG571" s="392"/>
    </row>
    <row r="572" spans="1:59" s="63" customFormat="1" ht="46.9" customHeight="1" x14ac:dyDescent="0.2">
      <c r="A572" s="392"/>
      <c r="B572" s="392"/>
      <c r="C572" s="392"/>
      <c r="D572" s="392"/>
      <c r="E572" s="392"/>
      <c r="F572" s="392"/>
      <c r="G572" s="392"/>
      <c r="H572" s="392"/>
      <c r="I572" s="392"/>
      <c r="J572" s="392"/>
      <c r="K572" s="392"/>
      <c r="O572" s="394"/>
      <c r="Q572" s="394"/>
      <c r="S572" s="394"/>
      <c r="U572" s="394"/>
      <c r="V572" s="392"/>
      <c r="W572" s="394"/>
      <c r="X572" s="392"/>
      <c r="Y572" s="395">
        <f t="shared" si="118"/>
        <v>0</v>
      </c>
      <c r="Z572" s="394"/>
      <c r="AA572" s="396" t="str">
        <f t="shared" si="119"/>
        <v xml:space="preserve"> </v>
      </c>
      <c r="AC572" s="397" t="str">
        <f t="shared" si="120"/>
        <v xml:space="preserve"> </v>
      </c>
      <c r="AF572" s="394"/>
      <c r="AG572" s="401" t="str">
        <f t="shared" si="121"/>
        <v xml:space="preserve"> </v>
      </c>
      <c r="AI572" s="397" t="str">
        <f t="shared" si="122"/>
        <v xml:space="preserve"> </v>
      </c>
      <c r="AL572" s="394"/>
      <c r="AM572" s="396" t="str">
        <f t="shared" si="123"/>
        <v xml:space="preserve"> </v>
      </c>
      <c r="AO572" s="397" t="str">
        <f t="shared" si="124"/>
        <v xml:space="preserve"> </v>
      </c>
      <c r="AR572" s="394"/>
      <c r="AS572" s="396" t="str">
        <f t="shared" si="125"/>
        <v xml:space="preserve"> </v>
      </c>
      <c r="AU572" s="397" t="str">
        <f t="shared" si="126"/>
        <v xml:space="preserve"> </v>
      </c>
      <c r="AX572" s="394"/>
      <c r="AY572" s="396" t="str">
        <f t="shared" si="127"/>
        <v xml:space="preserve"> </v>
      </c>
      <c r="BA572" s="397" t="str">
        <f t="shared" si="128"/>
        <v xml:space="preserve"> </v>
      </c>
      <c r="BE572" s="392"/>
      <c r="BF572" s="392"/>
      <c r="BG572" s="392"/>
    </row>
    <row r="573" spans="1:59" s="63" customFormat="1" ht="46.9" customHeight="1" x14ac:dyDescent="0.2">
      <c r="A573" s="392"/>
      <c r="B573" s="392"/>
      <c r="C573" s="392"/>
      <c r="D573" s="392"/>
      <c r="E573" s="392"/>
      <c r="F573" s="392"/>
      <c r="G573" s="392"/>
      <c r="H573" s="392"/>
      <c r="I573" s="392"/>
      <c r="J573" s="392"/>
      <c r="K573" s="392"/>
      <c r="O573" s="394"/>
      <c r="Q573" s="394"/>
      <c r="S573" s="394"/>
      <c r="U573" s="394"/>
      <c r="V573" s="392"/>
      <c r="W573" s="394"/>
      <c r="X573" s="392"/>
      <c r="Y573" s="395">
        <f t="shared" si="118"/>
        <v>0</v>
      </c>
      <c r="Z573" s="394"/>
      <c r="AA573" s="396" t="str">
        <f t="shared" si="119"/>
        <v xml:space="preserve"> </v>
      </c>
      <c r="AC573" s="397" t="str">
        <f t="shared" si="120"/>
        <v xml:space="preserve"> </v>
      </c>
      <c r="AF573" s="394"/>
      <c r="AG573" s="401" t="str">
        <f t="shared" si="121"/>
        <v xml:space="preserve"> </v>
      </c>
      <c r="AI573" s="397" t="str">
        <f t="shared" si="122"/>
        <v xml:space="preserve"> </v>
      </c>
      <c r="AL573" s="394"/>
      <c r="AM573" s="396" t="str">
        <f t="shared" si="123"/>
        <v xml:space="preserve"> </v>
      </c>
      <c r="AO573" s="397" t="str">
        <f t="shared" si="124"/>
        <v xml:space="preserve"> </v>
      </c>
      <c r="AR573" s="394"/>
      <c r="AS573" s="396" t="str">
        <f t="shared" si="125"/>
        <v xml:space="preserve"> </v>
      </c>
      <c r="AU573" s="397" t="str">
        <f t="shared" si="126"/>
        <v xml:space="preserve"> </v>
      </c>
      <c r="AX573" s="394"/>
      <c r="AY573" s="396" t="str">
        <f t="shared" si="127"/>
        <v xml:space="preserve"> </v>
      </c>
      <c r="BA573" s="397" t="str">
        <f t="shared" si="128"/>
        <v xml:space="preserve"> </v>
      </c>
      <c r="BE573" s="392"/>
      <c r="BF573" s="392"/>
      <c r="BG573" s="392"/>
    </row>
    <row r="574" spans="1:59" s="63" customFormat="1" ht="46.9" customHeight="1" x14ac:dyDescent="0.2">
      <c r="A574" s="392"/>
      <c r="B574" s="392"/>
      <c r="C574" s="392"/>
      <c r="D574" s="392"/>
      <c r="E574" s="392"/>
      <c r="F574" s="392"/>
      <c r="G574" s="392"/>
      <c r="H574" s="392"/>
      <c r="I574" s="392"/>
      <c r="J574" s="392"/>
      <c r="K574" s="392"/>
      <c r="O574" s="394"/>
      <c r="Q574" s="394"/>
      <c r="S574" s="394"/>
      <c r="U574" s="394"/>
      <c r="V574" s="392"/>
      <c r="W574" s="394"/>
      <c r="X574" s="392"/>
      <c r="Y574" s="395">
        <f t="shared" si="118"/>
        <v>0</v>
      </c>
      <c r="Z574" s="394"/>
      <c r="AA574" s="396" t="str">
        <f t="shared" si="119"/>
        <v xml:space="preserve"> </v>
      </c>
      <c r="AC574" s="397" t="str">
        <f t="shared" si="120"/>
        <v xml:space="preserve"> </v>
      </c>
      <c r="AF574" s="394"/>
      <c r="AG574" s="401" t="str">
        <f t="shared" si="121"/>
        <v xml:space="preserve"> </v>
      </c>
      <c r="AI574" s="397" t="str">
        <f t="shared" si="122"/>
        <v xml:space="preserve"> </v>
      </c>
      <c r="AL574" s="394"/>
      <c r="AM574" s="396" t="str">
        <f t="shared" si="123"/>
        <v xml:space="preserve"> </v>
      </c>
      <c r="AO574" s="397" t="str">
        <f t="shared" si="124"/>
        <v xml:space="preserve"> </v>
      </c>
      <c r="AR574" s="394"/>
      <c r="AS574" s="396" t="str">
        <f t="shared" si="125"/>
        <v xml:space="preserve"> </v>
      </c>
      <c r="AU574" s="397" t="str">
        <f t="shared" si="126"/>
        <v xml:space="preserve"> </v>
      </c>
      <c r="AX574" s="394"/>
      <c r="AY574" s="396" t="str">
        <f t="shared" si="127"/>
        <v xml:space="preserve"> </v>
      </c>
      <c r="BA574" s="397" t="str">
        <f t="shared" si="128"/>
        <v xml:space="preserve"> </v>
      </c>
      <c r="BE574" s="392"/>
      <c r="BF574" s="392"/>
      <c r="BG574" s="392"/>
    </row>
    <row r="575" spans="1:59" s="63" customFormat="1" ht="46.9" customHeight="1" x14ac:dyDescent="0.2">
      <c r="A575" s="392"/>
      <c r="B575" s="392"/>
      <c r="C575" s="392"/>
      <c r="D575" s="392"/>
      <c r="E575" s="392"/>
      <c r="F575" s="392"/>
      <c r="G575" s="392"/>
      <c r="H575" s="392"/>
      <c r="I575" s="392"/>
      <c r="J575" s="392"/>
      <c r="K575" s="392"/>
      <c r="O575" s="394"/>
      <c r="Q575" s="394"/>
      <c r="S575" s="394"/>
      <c r="U575" s="394"/>
      <c r="V575" s="392"/>
      <c r="W575" s="394"/>
      <c r="X575" s="392"/>
      <c r="Y575" s="395">
        <f t="shared" si="118"/>
        <v>0</v>
      </c>
      <c r="Z575" s="394"/>
      <c r="AA575" s="396" t="str">
        <f t="shared" si="119"/>
        <v xml:space="preserve"> </v>
      </c>
      <c r="AC575" s="397" t="str">
        <f t="shared" si="120"/>
        <v xml:space="preserve"> </v>
      </c>
      <c r="AF575" s="394"/>
      <c r="AG575" s="401" t="str">
        <f t="shared" si="121"/>
        <v xml:space="preserve"> </v>
      </c>
      <c r="AI575" s="397" t="str">
        <f t="shared" si="122"/>
        <v xml:space="preserve"> </v>
      </c>
      <c r="AL575" s="394"/>
      <c r="AM575" s="396" t="str">
        <f t="shared" si="123"/>
        <v xml:space="preserve"> </v>
      </c>
      <c r="AO575" s="397" t="str">
        <f t="shared" si="124"/>
        <v xml:space="preserve"> </v>
      </c>
      <c r="AR575" s="394"/>
      <c r="AS575" s="396" t="str">
        <f t="shared" si="125"/>
        <v xml:space="preserve"> </v>
      </c>
      <c r="AU575" s="397" t="str">
        <f t="shared" si="126"/>
        <v xml:space="preserve"> </v>
      </c>
      <c r="AX575" s="394"/>
      <c r="AY575" s="396" t="str">
        <f t="shared" si="127"/>
        <v xml:space="preserve"> </v>
      </c>
      <c r="BA575" s="397" t="str">
        <f t="shared" si="128"/>
        <v xml:space="preserve"> </v>
      </c>
      <c r="BE575" s="392"/>
      <c r="BF575" s="392"/>
      <c r="BG575" s="392"/>
    </row>
    <row r="576" spans="1:59" s="63" customFormat="1" ht="46.9" customHeight="1" x14ac:dyDescent="0.2">
      <c r="A576" s="392"/>
      <c r="B576" s="392"/>
      <c r="C576" s="392"/>
      <c r="D576" s="392"/>
      <c r="E576" s="392"/>
      <c r="F576" s="392"/>
      <c r="G576" s="392"/>
      <c r="H576" s="392"/>
      <c r="I576" s="392"/>
      <c r="J576" s="392"/>
      <c r="K576" s="392"/>
      <c r="O576" s="394"/>
      <c r="Q576" s="394"/>
      <c r="S576" s="394"/>
      <c r="U576" s="394"/>
      <c r="V576" s="392"/>
      <c r="W576" s="394"/>
      <c r="X576" s="392"/>
      <c r="Y576" s="395">
        <f t="shared" si="118"/>
        <v>0</v>
      </c>
      <c r="Z576" s="394"/>
      <c r="AA576" s="396" t="str">
        <f t="shared" si="119"/>
        <v xml:space="preserve"> </v>
      </c>
      <c r="AC576" s="397" t="str">
        <f t="shared" si="120"/>
        <v xml:space="preserve"> </v>
      </c>
      <c r="AF576" s="394"/>
      <c r="AG576" s="401" t="str">
        <f t="shared" si="121"/>
        <v xml:space="preserve"> </v>
      </c>
      <c r="AI576" s="397" t="str">
        <f t="shared" si="122"/>
        <v xml:space="preserve"> </v>
      </c>
      <c r="AL576" s="394"/>
      <c r="AM576" s="396" t="str">
        <f t="shared" si="123"/>
        <v xml:space="preserve"> </v>
      </c>
      <c r="AO576" s="397" t="str">
        <f t="shared" si="124"/>
        <v xml:space="preserve"> </v>
      </c>
      <c r="AR576" s="394"/>
      <c r="AS576" s="396" t="str">
        <f t="shared" si="125"/>
        <v xml:space="preserve"> </v>
      </c>
      <c r="AU576" s="397" t="str">
        <f t="shared" si="126"/>
        <v xml:space="preserve"> </v>
      </c>
      <c r="AX576" s="394"/>
      <c r="AY576" s="396" t="str">
        <f t="shared" si="127"/>
        <v xml:space="preserve"> </v>
      </c>
      <c r="BA576" s="397" t="str">
        <f t="shared" si="128"/>
        <v xml:space="preserve"> </v>
      </c>
      <c r="BE576" s="392"/>
      <c r="BF576" s="392"/>
      <c r="BG576" s="392"/>
    </row>
    <row r="577" spans="1:59" s="63" customFormat="1" ht="46.9" customHeight="1" x14ac:dyDescent="0.2">
      <c r="A577" s="392"/>
      <c r="B577" s="392"/>
      <c r="C577" s="392"/>
      <c r="D577" s="392"/>
      <c r="E577" s="392"/>
      <c r="F577" s="392"/>
      <c r="G577" s="392"/>
      <c r="H577" s="392"/>
      <c r="I577" s="392"/>
      <c r="J577" s="392"/>
      <c r="K577" s="392"/>
      <c r="O577" s="394"/>
      <c r="Q577" s="394"/>
      <c r="S577" s="394"/>
      <c r="U577" s="394"/>
      <c r="V577" s="392"/>
      <c r="W577" s="394"/>
      <c r="X577" s="392"/>
      <c r="Y577" s="395">
        <f t="shared" si="118"/>
        <v>0</v>
      </c>
      <c r="Z577" s="394"/>
      <c r="AA577" s="396" t="str">
        <f t="shared" si="119"/>
        <v xml:space="preserve"> </v>
      </c>
      <c r="AC577" s="397" t="str">
        <f t="shared" si="120"/>
        <v xml:space="preserve"> </v>
      </c>
      <c r="AF577" s="394"/>
      <c r="AG577" s="401" t="str">
        <f t="shared" si="121"/>
        <v xml:space="preserve"> </v>
      </c>
      <c r="AI577" s="397" t="str">
        <f t="shared" si="122"/>
        <v xml:space="preserve"> </v>
      </c>
      <c r="AL577" s="394"/>
      <c r="AM577" s="396" t="str">
        <f t="shared" si="123"/>
        <v xml:space="preserve"> </v>
      </c>
      <c r="AO577" s="397" t="str">
        <f t="shared" si="124"/>
        <v xml:space="preserve"> </v>
      </c>
      <c r="AR577" s="394"/>
      <c r="AS577" s="396" t="str">
        <f t="shared" si="125"/>
        <v xml:space="preserve"> </v>
      </c>
      <c r="AU577" s="397" t="str">
        <f t="shared" si="126"/>
        <v xml:space="preserve"> </v>
      </c>
      <c r="AX577" s="394"/>
      <c r="AY577" s="396" t="str">
        <f t="shared" si="127"/>
        <v xml:space="preserve"> </v>
      </c>
      <c r="BA577" s="397" t="str">
        <f t="shared" si="128"/>
        <v xml:space="preserve"> </v>
      </c>
      <c r="BE577" s="392"/>
      <c r="BF577" s="392"/>
      <c r="BG577" s="392"/>
    </row>
    <row r="578" spans="1:59" s="63" customFormat="1" ht="46.9" customHeight="1" x14ac:dyDescent="0.2">
      <c r="A578" s="392"/>
      <c r="B578" s="392"/>
      <c r="C578" s="392"/>
      <c r="D578" s="392"/>
      <c r="E578" s="392"/>
      <c r="F578" s="392"/>
      <c r="G578" s="392"/>
      <c r="H578" s="392"/>
      <c r="I578" s="392"/>
      <c r="J578" s="392"/>
      <c r="K578" s="392"/>
      <c r="O578" s="394"/>
      <c r="Q578" s="394"/>
      <c r="S578" s="394"/>
      <c r="U578" s="394"/>
      <c r="V578" s="392"/>
      <c r="W578" s="394"/>
      <c r="X578" s="392"/>
      <c r="Y578" s="395">
        <f t="shared" si="118"/>
        <v>0</v>
      </c>
      <c r="Z578" s="394"/>
      <c r="AA578" s="396" t="str">
        <f t="shared" si="119"/>
        <v xml:space="preserve"> </v>
      </c>
      <c r="AC578" s="397" t="str">
        <f t="shared" si="120"/>
        <v xml:space="preserve"> </v>
      </c>
      <c r="AF578" s="394"/>
      <c r="AG578" s="401" t="str">
        <f t="shared" si="121"/>
        <v xml:space="preserve"> </v>
      </c>
      <c r="AI578" s="397" t="str">
        <f t="shared" si="122"/>
        <v xml:space="preserve"> </v>
      </c>
      <c r="AL578" s="394"/>
      <c r="AM578" s="396" t="str">
        <f t="shared" si="123"/>
        <v xml:space="preserve"> </v>
      </c>
      <c r="AO578" s="397" t="str">
        <f t="shared" si="124"/>
        <v xml:space="preserve"> </v>
      </c>
      <c r="AR578" s="394"/>
      <c r="AS578" s="396" t="str">
        <f t="shared" si="125"/>
        <v xml:space="preserve"> </v>
      </c>
      <c r="AU578" s="397" t="str">
        <f t="shared" si="126"/>
        <v xml:space="preserve"> </v>
      </c>
      <c r="AX578" s="394"/>
      <c r="AY578" s="396" t="str">
        <f t="shared" si="127"/>
        <v xml:space="preserve"> </v>
      </c>
      <c r="BA578" s="397" t="str">
        <f t="shared" si="128"/>
        <v xml:space="preserve"> </v>
      </c>
      <c r="BE578" s="392"/>
      <c r="BF578" s="392"/>
      <c r="BG578" s="392"/>
    </row>
    <row r="579" spans="1:59" s="63" customFormat="1" ht="46.9" customHeight="1" x14ac:dyDescent="0.2">
      <c r="A579" s="392"/>
      <c r="B579" s="392"/>
      <c r="C579" s="392"/>
      <c r="D579" s="392"/>
      <c r="E579" s="392"/>
      <c r="F579" s="392"/>
      <c r="G579" s="392"/>
      <c r="H579" s="392"/>
      <c r="I579" s="392"/>
      <c r="J579" s="392"/>
      <c r="K579" s="392"/>
      <c r="O579" s="394"/>
      <c r="Q579" s="394"/>
      <c r="S579" s="394"/>
      <c r="U579" s="394"/>
      <c r="V579" s="392"/>
      <c r="W579" s="394"/>
      <c r="X579" s="392"/>
      <c r="Y579" s="395">
        <f t="shared" si="118"/>
        <v>0</v>
      </c>
      <c r="Z579" s="394"/>
      <c r="AA579" s="396" t="str">
        <f t="shared" si="119"/>
        <v xml:space="preserve"> </v>
      </c>
      <c r="AC579" s="397" t="str">
        <f t="shared" si="120"/>
        <v xml:space="preserve"> </v>
      </c>
      <c r="AF579" s="394"/>
      <c r="AG579" s="401" t="str">
        <f t="shared" si="121"/>
        <v xml:space="preserve"> </v>
      </c>
      <c r="AI579" s="397" t="str">
        <f t="shared" si="122"/>
        <v xml:space="preserve"> </v>
      </c>
      <c r="AL579" s="394"/>
      <c r="AM579" s="396" t="str">
        <f t="shared" si="123"/>
        <v xml:space="preserve"> </v>
      </c>
      <c r="AO579" s="397" t="str">
        <f t="shared" si="124"/>
        <v xml:space="preserve"> </v>
      </c>
      <c r="AR579" s="394"/>
      <c r="AS579" s="396" t="str">
        <f t="shared" si="125"/>
        <v xml:space="preserve"> </v>
      </c>
      <c r="AU579" s="397" t="str">
        <f t="shared" si="126"/>
        <v xml:space="preserve"> </v>
      </c>
      <c r="AX579" s="394"/>
      <c r="AY579" s="396" t="str">
        <f t="shared" si="127"/>
        <v xml:space="preserve"> </v>
      </c>
      <c r="BA579" s="397" t="str">
        <f t="shared" si="128"/>
        <v xml:space="preserve"> </v>
      </c>
      <c r="BE579" s="392"/>
      <c r="BF579" s="392"/>
      <c r="BG579" s="392"/>
    </row>
    <row r="580" spans="1:59" s="63" customFormat="1" ht="46.9" customHeight="1" x14ac:dyDescent="0.2">
      <c r="A580" s="392"/>
      <c r="B580" s="392"/>
      <c r="C580" s="392"/>
      <c r="D580" s="392"/>
      <c r="E580" s="392"/>
      <c r="F580" s="392"/>
      <c r="G580" s="392"/>
      <c r="H580" s="392"/>
      <c r="I580" s="392"/>
      <c r="J580" s="392"/>
      <c r="K580" s="392"/>
      <c r="O580" s="394"/>
      <c r="Q580" s="394"/>
      <c r="S580" s="394"/>
      <c r="U580" s="394"/>
      <c r="V580" s="392"/>
      <c r="W580" s="394"/>
      <c r="X580" s="392"/>
      <c r="Y580" s="395">
        <f t="shared" si="118"/>
        <v>0</v>
      </c>
      <c r="Z580" s="394"/>
      <c r="AA580" s="396" t="str">
        <f t="shared" si="119"/>
        <v xml:space="preserve"> </v>
      </c>
      <c r="AC580" s="397" t="str">
        <f t="shared" si="120"/>
        <v xml:space="preserve"> </v>
      </c>
      <c r="AF580" s="394"/>
      <c r="AG580" s="401" t="str">
        <f t="shared" si="121"/>
        <v xml:space="preserve"> </v>
      </c>
      <c r="AI580" s="397" t="str">
        <f t="shared" si="122"/>
        <v xml:space="preserve"> </v>
      </c>
      <c r="AL580" s="394"/>
      <c r="AM580" s="396" t="str">
        <f t="shared" si="123"/>
        <v xml:space="preserve"> </v>
      </c>
      <c r="AO580" s="397" t="str">
        <f t="shared" si="124"/>
        <v xml:space="preserve"> </v>
      </c>
      <c r="AR580" s="394"/>
      <c r="AS580" s="396" t="str">
        <f t="shared" si="125"/>
        <v xml:space="preserve"> </v>
      </c>
      <c r="AU580" s="397" t="str">
        <f t="shared" si="126"/>
        <v xml:space="preserve"> </v>
      </c>
      <c r="AX580" s="394"/>
      <c r="AY580" s="396" t="str">
        <f t="shared" si="127"/>
        <v xml:space="preserve"> </v>
      </c>
      <c r="BA580" s="397" t="str">
        <f t="shared" si="128"/>
        <v xml:space="preserve"> </v>
      </c>
      <c r="BE580" s="392"/>
      <c r="BF580" s="392"/>
      <c r="BG580" s="392"/>
    </row>
    <row r="581" spans="1:59" s="63" customFormat="1" ht="46.9" customHeight="1" x14ac:dyDescent="0.2">
      <c r="A581" s="392"/>
      <c r="B581" s="392"/>
      <c r="C581" s="392"/>
      <c r="D581" s="392"/>
      <c r="E581" s="392"/>
      <c r="F581" s="392"/>
      <c r="G581" s="392"/>
      <c r="H581" s="392"/>
      <c r="I581" s="392"/>
      <c r="J581" s="392"/>
      <c r="K581" s="392"/>
      <c r="O581" s="394"/>
      <c r="Q581" s="394"/>
      <c r="S581" s="394"/>
      <c r="U581" s="394"/>
      <c r="V581" s="392"/>
      <c r="W581" s="394"/>
      <c r="X581" s="392"/>
      <c r="Y581" s="395">
        <f t="shared" si="118"/>
        <v>0</v>
      </c>
      <c r="Z581" s="394"/>
      <c r="AA581" s="396" t="str">
        <f t="shared" si="119"/>
        <v xml:space="preserve"> </v>
      </c>
      <c r="AC581" s="397" t="str">
        <f t="shared" si="120"/>
        <v xml:space="preserve"> </v>
      </c>
      <c r="AF581" s="394"/>
      <c r="AG581" s="401" t="str">
        <f t="shared" si="121"/>
        <v xml:space="preserve"> </v>
      </c>
      <c r="AI581" s="397" t="str">
        <f t="shared" si="122"/>
        <v xml:space="preserve"> </v>
      </c>
      <c r="AL581" s="394"/>
      <c r="AM581" s="396" t="str">
        <f t="shared" si="123"/>
        <v xml:space="preserve"> </v>
      </c>
      <c r="AO581" s="397" t="str">
        <f t="shared" si="124"/>
        <v xml:space="preserve"> </v>
      </c>
      <c r="AR581" s="394"/>
      <c r="AS581" s="396" t="str">
        <f t="shared" si="125"/>
        <v xml:space="preserve"> </v>
      </c>
      <c r="AU581" s="397" t="str">
        <f t="shared" si="126"/>
        <v xml:space="preserve"> </v>
      </c>
      <c r="AX581" s="394"/>
      <c r="AY581" s="396" t="str">
        <f t="shared" si="127"/>
        <v xml:space="preserve"> </v>
      </c>
      <c r="BA581" s="397" t="str">
        <f t="shared" si="128"/>
        <v xml:space="preserve"> </v>
      </c>
      <c r="BE581" s="392"/>
      <c r="BF581" s="392"/>
      <c r="BG581" s="392"/>
    </row>
    <row r="582" spans="1:59" s="63" customFormat="1" ht="46.9" customHeight="1" x14ac:dyDescent="0.2">
      <c r="A582" s="392"/>
      <c r="B582" s="392"/>
      <c r="C582" s="392"/>
      <c r="D582" s="392"/>
      <c r="E582" s="392"/>
      <c r="F582" s="392"/>
      <c r="G582" s="392"/>
      <c r="H582" s="392"/>
      <c r="I582" s="392"/>
      <c r="J582" s="392"/>
      <c r="K582" s="392"/>
      <c r="O582" s="394"/>
      <c r="Q582" s="394"/>
      <c r="S582" s="394"/>
      <c r="U582" s="394"/>
      <c r="V582" s="392"/>
      <c r="W582" s="394"/>
      <c r="X582" s="392"/>
      <c r="Y582" s="395">
        <f t="shared" si="118"/>
        <v>0</v>
      </c>
      <c r="Z582" s="394"/>
      <c r="AA582" s="396" t="str">
        <f t="shared" si="119"/>
        <v xml:space="preserve"> </v>
      </c>
      <c r="AC582" s="397" t="str">
        <f t="shared" si="120"/>
        <v xml:space="preserve"> </v>
      </c>
      <c r="AF582" s="394"/>
      <c r="AG582" s="401" t="str">
        <f t="shared" si="121"/>
        <v xml:space="preserve"> </v>
      </c>
      <c r="AI582" s="397" t="str">
        <f t="shared" si="122"/>
        <v xml:space="preserve"> </v>
      </c>
      <c r="AL582" s="394"/>
      <c r="AM582" s="396" t="str">
        <f t="shared" si="123"/>
        <v xml:space="preserve"> </v>
      </c>
      <c r="AO582" s="397" t="str">
        <f t="shared" si="124"/>
        <v xml:space="preserve"> </v>
      </c>
      <c r="AR582" s="394"/>
      <c r="AS582" s="396" t="str">
        <f t="shared" si="125"/>
        <v xml:space="preserve"> </v>
      </c>
      <c r="AU582" s="397" t="str">
        <f t="shared" si="126"/>
        <v xml:space="preserve"> </v>
      </c>
      <c r="AX582" s="394"/>
      <c r="AY582" s="396" t="str">
        <f t="shared" si="127"/>
        <v xml:space="preserve"> </v>
      </c>
      <c r="BA582" s="397" t="str">
        <f t="shared" si="128"/>
        <v xml:space="preserve"> </v>
      </c>
      <c r="BE582" s="392"/>
      <c r="BF582" s="392"/>
      <c r="BG582" s="392"/>
    </row>
    <row r="583" spans="1:59" s="63" customFormat="1" ht="46.9" customHeight="1" x14ac:dyDescent="0.2">
      <c r="A583" s="392"/>
      <c r="B583" s="392"/>
      <c r="C583" s="392"/>
      <c r="D583" s="392"/>
      <c r="E583" s="392"/>
      <c r="F583" s="392"/>
      <c r="G583" s="392"/>
      <c r="H583" s="392"/>
      <c r="I583" s="392"/>
      <c r="J583" s="392"/>
      <c r="K583" s="392"/>
      <c r="O583" s="394"/>
      <c r="Q583" s="394"/>
      <c r="S583" s="394"/>
      <c r="U583" s="394"/>
      <c r="V583" s="392"/>
      <c r="W583" s="394"/>
      <c r="X583" s="392"/>
      <c r="Y583" s="395">
        <f t="shared" si="118"/>
        <v>0</v>
      </c>
      <c r="Z583" s="394"/>
      <c r="AA583" s="396" t="str">
        <f t="shared" si="119"/>
        <v xml:space="preserve"> </v>
      </c>
      <c r="AC583" s="397" t="str">
        <f t="shared" si="120"/>
        <v xml:space="preserve"> </v>
      </c>
      <c r="AF583" s="394"/>
      <c r="AG583" s="401" t="str">
        <f t="shared" si="121"/>
        <v xml:space="preserve"> </v>
      </c>
      <c r="AI583" s="397" t="str">
        <f t="shared" si="122"/>
        <v xml:space="preserve"> </v>
      </c>
      <c r="AL583" s="394"/>
      <c r="AM583" s="396" t="str">
        <f t="shared" si="123"/>
        <v xml:space="preserve"> </v>
      </c>
      <c r="AO583" s="397" t="str">
        <f t="shared" si="124"/>
        <v xml:space="preserve"> </v>
      </c>
      <c r="AR583" s="394"/>
      <c r="AS583" s="396" t="str">
        <f t="shared" si="125"/>
        <v xml:space="preserve"> </v>
      </c>
      <c r="AU583" s="397" t="str">
        <f t="shared" si="126"/>
        <v xml:space="preserve"> </v>
      </c>
      <c r="AX583" s="394"/>
      <c r="AY583" s="396" t="str">
        <f t="shared" si="127"/>
        <v xml:space="preserve"> </v>
      </c>
      <c r="BA583" s="397" t="str">
        <f t="shared" si="128"/>
        <v xml:space="preserve"> </v>
      </c>
      <c r="BE583" s="392"/>
      <c r="BF583" s="392"/>
      <c r="BG583" s="392"/>
    </row>
    <row r="584" spans="1:59" s="63" customFormat="1" ht="46.9" customHeight="1" x14ac:dyDescent="0.2">
      <c r="A584" s="392"/>
      <c r="B584" s="392"/>
      <c r="C584" s="392"/>
      <c r="D584" s="392"/>
      <c r="E584" s="392"/>
      <c r="F584" s="392"/>
      <c r="G584" s="392"/>
      <c r="H584" s="392"/>
      <c r="I584" s="392"/>
      <c r="J584" s="392"/>
      <c r="K584" s="392"/>
      <c r="O584" s="394"/>
      <c r="Q584" s="394"/>
      <c r="S584" s="394"/>
      <c r="U584" s="394"/>
      <c r="V584" s="392"/>
      <c r="W584" s="394"/>
      <c r="X584" s="392"/>
      <c r="Y584" s="395">
        <f t="shared" si="118"/>
        <v>0</v>
      </c>
      <c r="Z584" s="394"/>
      <c r="AA584" s="396" t="str">
        <f t="shared" si="119"/>
        <v xml:space="preserve"> </v>
      </c>
      <c r="AC584" s="397" t="str">
        <f t="shared" si="120"/>
        <v xml:space="preserve"> </v>
      </c>
      <c r="AF584" s="394"/>
      <c r="AG584" s="401" t="str">
        <f t="shared" si="121"/>
        <v xml:space="preserve"> </v>
      </c>
      <c r="AI584" s="397" t="str">
        <f t="shared" si="122"/>
        <v xml:space="preserve"> </v>
      </c>
      <c r="AL584" s="394"/>
      <c r="AM584" s="396" t="str">
        <f t="shared" si="123"/>
        <v xml:space="preserve"> </v>
      </c>
      <c r="AO584" s="397" t="str">
        <f t="shared" si="124"/>
        <v xml:space="preserve"> </v>
      </c>
      <c r="AR584" s="394"/>
      <c r="AS584" s="396" t="str">
        <f t="shared" si="125"/>
        <v xml:space="preserve"> </v>
      </c>
      <c r="AU584" s="397" t="str">
        <f t="shared" si="126"/>
        <v xml:space="preserve"> </v>
      </c>
      <c r="AX584" s="394"/>
      <c r="AY584" s="396" t="str">
        <f t="shared" si="127"/>
        <v xml:space="preserve"> </v>
      </c>
      <c r="BA584" s="397" t="str">
        <f t="shared" si="128"/>
        <v xml:space="preserve"> </v>
      </c>
      <c r="BE584" s="392"/>
      <c r="BF584" s="392"/>
      <c r="BG584" s="392"/>
    </row>
    <row r="585" spans="1:59" s="63" customFormat="1" ht="46.9" customHeight="1" x14ac:dyDescent="0.2">
      <c r="A585" s="392"/>
      <c r="B585" s="392"/>
      <c r="C585" s="392"/>
      <c r="D585" s="392"/>
      <c r="E585" s="392"/>
      <c r="F585" s="392"/>
      <c r="G585" s="392"/>
      <c r="H585" s="392"/>
      <c r="I585" s="392"/>
      <c r="J585" s="392"/>
      <c r="K585" s="392"/>
      <c r="O585" s="394"/>
      <c r="Q585" s="394"/>
      <c r="S585" s="394"/>
      <c r="U585" s="394"/>
      <c r="V585" s="392"/>
      <c r="W585" s="394"/>
      <c r="X585" s="392"/>
      <c r="Y585" s="395">
        <f t="shared" ref="Y585:Y648" si="129">O585+Q585+S585+U585+W585</f>
        <v>0</v>
      </c>
      <c r="Z585" s="394"/>
      <c r="AA585" s="396" t="str">
        <f t="shared" ref="AA585:AA648" si="130">IF(O585=0," ",Z585/O585)</f>
        <v xml:space="preserve"> </v>
      </c>
      <c r="AC585" s="397" t="str">
        <f t="shared" ref="AC585:AC648" si="131">IF(N585=0," ",AB585/N585)</f>
        <v xml:space="preserve"> </v>
      </c>
      <c r="AF585" s="394"/>
      <c r="AG585" s="401" t="str">
        <f t="shared" ref="AG585:AG648" si="132">IF(Q585=0," ",AF585/Q585)</f>
        <v xml:space="preserve"> </v>
      </c>
      <c r="AI585" s="397" t="str">
        <f t="shared" ref="AI585:AI648" si="133">IF(P585=0," ",AH585/P585)</f>
        <v xml:space="preserve"> </v>
      </c>
      <c r="AL585" s="394"/>
      <c r="AM585" s="396" t="str">
        <f t="shared" ref="AM585:AM648" si="134">IF(Q585=0," ",AL585/Q585)</f>
        <v xml:space="preserve"> </v>
      </c>
      <c r="AO585" s="397" t="str">
        <f t="shared" ref="AO585:AO648" si="135">IF(P585=0," ",AN585/P585)</f>
        <v xml:space="preserve"> </v>
      </c>
      <c r="AR585" s="394"/>
      <c r="AS585" s="396" t="str">
        <f t="shared" si="125"/>
        <v xml:space="preserve"> </v>
      </c>
      <c r="AU585" s="397" t="str">
        <f t="shared" si="126"/>
        <v xml:space="preserve"> </v>
      </c>
      <c r="AX585" s="394"/>
      <c r="AY585" s="396" t="str">
        <f t="shared" si="127"/>
        <v xml:space="preserve"> </v>
      </c>
      <c r="BA585" s="397" t="str">
        <f t="shared" si="128"/>
        <v xml:space="preserve"> </v>
      </c>
      <c r="BE585" s="392"/>
      <c r="BF585" s="392"/>
      <c r="BG585" s="392"/>
    </row>
    <row r="586" spans="1:59" s="63" customFormat="1" ht="46.9" customHeight="1" x14ac:dyDescent="0.2">
      <c r="A586" s="392"/>
      <c r="B586" s="392"/>
      <c r="C586" s="392"/>
      <c r="D586" s="392"/>
      <c r="E586" s="392"/>
      <c r="F586" s="392"/>
      <c r="G586" s="392"/>
      <c r="H586" s="392"/>
      <c r="I586" s="392"/>
      <c r="J586" s="392"/>
      <c r="K586" s="392"/>
      <c r="O586" s="394"/>
      <c r="Q586" s="394"/>
      <c r="S586" s="394"/>
      <c r="U586" s="394"/>
      <c r="V586" s="392"/>
      <c r="W586" s="394"/>
      <c r="X586" s="392"/>
      <c r="Y586" s="395">
        <f t="shared" si="129"/>
        <v>0</v>
      </c>
      <c r="Z586" s="394"/>
      <c r="AA586" s="396" t="str">
        <f t="shared" si="130"/>
        <v xml:space="preserve"> </v>
      </c>
      <c r="AC586" s="397" t="str">
        <f t="shared" si="131"/>
        <v xml:space="preserve"> </v>
      </c>
      <c r="AF586" s="394"/>
      <c r="AG586" s="401" t="str">
        <f t="shared" si="132"/>
        <v xml:space="preserve"> </v>
      </c>
      <c r="AI586" s="397" t="str">
        <f t="shared" si="133"/>
        <v xml:space="preserve"> </v>
      </c>
      <c r="AL586" s="394"/>
      <c r="AM586" s="396" t="str">
        <f t="shared" si="134"/>
        <v xml:space="preserve"> </v>
      </c>
      <c r="AO586" s="397" t="str">
        <f t="shared" si="135"/>
        <v xml:space="preserve"> </v>
      </c>
      <c r="AR586" s="394"/>
      <c r="AS586" s="396" t="str">
        <f t="shared" si="125"/>
        <v xml:space="preserve"> </v>
      </c>
      <c r="AU586" s="397" t="str">
        <f t="shared" si="126"/>
        <v xml:space="preserve"> </v>
      </c>
      <c r="AX586" s="394"/>
      <c r="AY586" s="396" t="str">
        <f t="shared" si="127"/>
        <v xml:space="preserve"> </v>
      </c>
      <c r="BA586" s="397" t="str">
        <f t="shared" si="128"/>
        <v xml:space="preserve"> </v>
      </c>
      <c r="BE586" s="392"/>
      <c r="BF586" s="392"/>
      <c r="BG586" s="392"/>
    </row>
    <row r="587" spans="1:59" s="63" customFormat="1" ht="46.9" customHeight="1" x14ac:dyDescent="0.2">
      <c r="A587" s="392"/>
      <c r="B587" s="392"/>
      <c r="C587" s="392"/>
      <c r="D587" s="392"/>
      <c r="E587" s="392"/>
      <c r="F587" s="392"/>
      <c r="G587" s="392"/>
      <c r="H587" s="392"/>
      <c r="I587" s="392"/>
      <c r="J587" s="392"/>
      <c r="K587" s="392"/>
      <c r="O587" s="394"/>
      <c r="Q587" s="394"/>
      <c r="S587" s="394"/>
      <c r="U587" s="394"/>
      <c r="V587" s="392"/>
      <c r="W587" s="394"/>
      <c r="X587" s="392"/>
      <c r="Y587" s="395">
        <f t="shared" si="129"/>
        <v>0</v>
      </c>
      <c r="Z587" s="394"/>
      <c r="AA587" s="396" t="str">
        <f t="shared" si="130"/>
        <v xml:space="preserve"> </v>
      </c>
      <c r="AC587" s="397" t="str">
        <f t="shared" si="131"/>
        <v xml:space="preserve"> </v>
      </c>
      <c r="AF587" s="394"/>
      <c r="AG587" s="401" t="str">
        <f t="shared" si="132"/>
        <v xml:space="preserve"> </v>
      </c>
      <c r="AI587" s="397" t="str">
        <f t="shared" si="133"/>
        <v xml:space="preserve"> </v>
      </c>
      <c r="AL587" s="394"/>
      <c r="AM587" s="396" t="str">
        <f t="shared" si="134"/>
        <v xml:space="preserve"> </v>
      </c>
      <c r="AO587" s="397" t="str">
        <f t="shared" si="135"/>
        <v xml:space="preserve"> </v>
      </c>
      <c r="AR587" s="394"/>
      <c r="AS587" s="396" t="str">
        <f t="shared" si="125"/>
        <v xml:space="preserve"> </v>
      </c>
      <c r="AU587" s="397" t="str">
        <f t="shared" si="126"/>
        <v xml:space="preserve"> </v>
      </c>
      <c r="AX587" s="394"/>
      <c r="AY587" s="396" t="str">
        <f t="shared" si="127"/>
        <v xml:space="preserve"> </v>
      </c>
      <c r="BA587" s="397" t="str">
        <f t="shared" si="128"/>
        <v xml:space="preserve"> </v>
      </c>
      <c r="BE587" s="392"/>
      <c r="BF587" s="392"/>
      <c r="BG587" s="392"/>
    </row>
    <row r="588" spans="1:59" s="63" customFormat="1" ht="46.9" customHeight="1" x14ac:dyDescent="0.2">
      <c r="A588" s="392"/>
      <c r="B588" s="392"/>
      <c r="C588" s="392"/>
      <c r="D588" s="392"/>
      <c r="E588" s="392"/>
      <c r="F588" s="392"/>
      <c r="G588" s="392"/>
      <c r="H588" s="392"/>
      <c r="I588" s="392"/>
      <c r="J588" s="392"/>
      <c r="K588" s="392"/>
      <c r="O588" s="394"/>
      <c r="Q588" s="394"/>
      <c r="S588" s="394"/>
      <c r="U588" s="394"/>
      <c r="V588" s="392"/>
      <c r="W588" s="394"/>
      <c r="X588" s="392"/>
      <c r="Y588" s="395">
        <f t="shared" si="129"/>
        <v>0</v>
      </c>
      <c r="Z588" s="394"/>
      <c r="AA588" s="396" t="str">
        <f t="shared" si="130"/>
        <v xml:space="preserve"> </v>
      </c>
      <c r="AC588" s="397" t="str">
        <f t="shared" si="131"/>
        <v xml:space="preserve"> </v>
      </c>
      <c r="AF588" s="394"/>
      <c r="AG588" s="401" t="str">
        <f t="shared" si="132"/>
        <v xml:space="preserve"> </v>
      </c>
      <c r="AI588" s="397" t="str">
        <f t="shared" si="133"/>
        <v xml:space="preserve"> </v>
      </c>
      <c r="AL588" s="394"/>
      <c r="AM588" s="396" t="str">
        <f t="shared" si="134"/>
        <v xml:space="preserve"> </v>
      </c>
      <c r="AO588" s="397" t="str">
        <f t="shared" si="135"/>
        <v xml:space="preserve"> </v>
      </c>
      <c r="AR588" s="394"/>
      <c r="AS588" s="396" t="str">
        <f t="shared" si="125"/>
        <v xml:space="preserve"> </v>
      </c>
      <c r="AU588" s="397" t="str">
        <f t="shared" si="126"/>
        <v xml:space="preserve"> </v>
      </c>
      <c r="AX588" s="394"/>
      <c r="AY588" s="396" t="str">
        <f t="shared" si="127"/>
        <v xml:space="preserve"> </v>
      </c>
      <c r="BA588" s="397" t="str">
        <f t="shared" si="128"/>
        <v xml:space="preserve"> </v>
      </c>
      <c r="BE588" s="392"/>
      <c r="BF588" s="392"/>
      <c r="BG588" s="392"/>
    </row>
    <row r="589" spans="1:59" s="63" customFormat="1" ht="46.9" customHeight="1" x14ac:dyDescent="0.2">
      <c r="A589" s="392"/>
      <c r="B589" s="392"/>
      <c r="C589" s="392"/>
      <c r="D589" s="392"/>
      <c r="E589" s="392"/>
      <c r="F589" s="392"/>
      <c r="G589" s="392"/>
      <c r="H589" s="392"/>
      <c r="I589" s="392"/>
      <c r="J589" s="392"/>
      <c r="K589" s="392"/>
      <c r="O589" s="394"/>
      <c r="Q589" s="394"/>
      <c r="S589" s="394"/>
      <c r="U589" s="394"/>
      <c r="V589" s="392"/>
      <c r="W589" s="394"/>
      <c r="X589" s="392"/>
      <c r="Y589" s="395">
        <f t="shared" si="129"/>
        <v>0</v>
      </c>
      <c r="Z589" s="394"/>
      <c r="AA589" s="396" t="str">
        <f t="shared" si="130"/>
        <v xml:space="preserve"> </v>
      </c>
      <c r="AC589" s="397" t="str">
        <f t="shared" si="131"/>
        <v xml:space="preserve"> </v>
      </c>
      <c r="AF589" s="394"/>
      <c r="AG589" s="401" t="str">
        <f t="shared" si="132"/>
        <v xml:space="preserve"> </v>
      </c>
      <c r="AI589" s="397" t="str">
        <f t="shared" si="133"/>
        <v xml:space="preserve"> </v>
      </c>
      <c r="AL589" s="394"/>
      <c r="AM589" s="396" t="str">
        <f t="shared" si="134"/>
        <v xml:space="preserve"> </v>
      </c>
      <c r="AO589" s="397" t="str">
        <f t="shared" si="135"/>
        <v xml:space="preserve"> </v>
      </c>
      <c r="AR589" s="394"/>
      <c r="AS589" s="396" t="str">
        <f t="shared" si="125"/>
        <v xml:space="preserve"> </v>
      </c>
      <c r="AU589" s="397" t="str">
        <f t="shared" si="126"/>
        <v xml:space="preserve"> </v>
      </c>
      <c r="AX589" s="394"/>
      <c r="AY589" s="396" t="str">
        <f t="shared" si="127"/>
        <v xml:space="preserve"> </v>
      </c>
      <c r="BA589" s="397" t="str">
        <f t="shared" si="128"/>
        <v xml:space="preserve"> </v>
      </c>
      <c r="BE589" s="392"/>
      <c r="BF589" s="392"/>
      <c r="BG589" s="392"/>
    </row>
    <row r="590" spans="1:59" s="63" customFormat="1" ht="46.9" customHeight="1" x14ac:dyDescent="0.2">
      <c r="A590" s="392"/>
      <c r="B590" s="392"/>
      <c r="C590" s="392"/>
      <c r="D590" s="392"/>
      <c r="E590" s="392"/>
      <c r="F590" s="392"/>
      <c r="G590" s="392"/>
      <c r="H590" s="392"/>
      <c r="I590" s="392"/>
      <c r="J590" s="392"/>
      <c r="K590" s="392"/>
      <c r="O590" s="394"/>
      <c r="Q590" s="394"/>
      <c r="S590" s="394"/>
      <c r="U590" s="394"/>
      <c r="V590" s="392"/>
      <c r="W590" s="394"/>
      <c r="X590" s="392"/>
      <c r="Y590" s="395">
        <f t="shared" si="129"/>
        <v>0</v>
      </c>
      <c r="Z590" s="394"/>
      <c r="AA590" s="396" t="str">
        <f t="shared" si="130"/>
        <v xml:space="preserve"> </v>
      </c>
      <c r="AC590" s="397" t="str">
        <f t="shared" si="131"/>
        <v xml:space="preserve"> </v>
      </c>
      <c r="AF590" s="394"/>
      <c r="AG590" s="401" t="str">
        <f t="shared" si="132"/>
        <v xml:space="preserve"> </v>
      </c>
      <c r="AI590" s="397" t="str">
        <f t="shared" si="133"/>
        <v xml:space="preserve"> </v>
      </c>
      <c r="AL590" s="394"/>
      <c r="AM590" s="396" t="str">
        <f t="shared" si="134"/>
        <v xml:space="preserve"> </v>
      </c>
      <c r="AO590" s="397" t="str">
        <f t="shared" si="135"/>
        <v xml:space="preserve"> </v>
      </c>
      <c r="AR590" s="394"/>
      <c r="AS590" s="396" t="str">
        <f t="shared" si="125"/>
        <v xml:space="preserve"> </v>
      </c>
      <c r="AU590" s="397" t="str">
        <f t="shared" si="126"/>
        <v xml:space="preserve"> </v>
      </c>
      <c r="AX590" s="394"/>
      <c r="AY590" s="396" t="str">
        <f t="shared" si="127"/>
        <v xml:space="preserve"> </v>
      </c>
      <c r="BA590" s="397" t="str">
        <f t="shared" si="128"/>
        <v xml:space="preserve"> </v>
      </c>
      <c r="BE590" s="392"/>
      <c r="BF590" s="392"/>
      <c r="BG590" s="392"/>
    </row>
    <row r="591" spans="1:59" s="63" customFormat="1" ht="46.9" customHeight="1" x14ac:dyDescent="0.2">
      <c r="A591" s="392"/>
      <c r="B591" s="392"/>
      <c r="C591" s="392"/>
      <c r="D591" s="392"/>
      <c r="E591" s="392"/>
      <c r="F591" s="392"/>
      <c r="G591" s="392"/>
      <c r="H591" s="392"/>
      <c r="I591" s="392"/>
      <c r="J591" s="392"/>
      <c r="K591" s="392"/>
      <c r="O591" s="394"/>
      <c r="Q591" s="394"/>
      <c r="S591" s="394"/>
      <c r="U591" s="394"/>
      <c r="V591" s="392"/>
      <c r="W591" s="394"/>
      <c r="X591" s="392"/>
      <c r="Y591" s="395">
        <f t="shared" si="129"/>
        <v>0</v>
      </c>
      <c r="Z591" s="394"/>
      <c r="AA591" s="396" t="str">
        <f t="shared" si="130"/>
        <v xml:space="preserve"> </v>
      </c>
      <c r="AC591" s="397" t="str">
        <f t="shared" si="131"/>
        <v xml:space="preserve"> </v>
      </c>
      <c r="AF591" s="394"/>
      <c r="AG591" s="401" t="str">
        <f t="shared" si="132"/>
        <v xml:space="preserve"> </v>
      </c>
      <c r="AI591" s="397" t="str">
        <f t="shared" si="133"/>
        <v xml:space="preserve"> </v>
      </c>
      <c r="AL591" s="394"/>
      <c r="AM591" s="396" t="str">
        <f t="shared" si="134"/>
        <v xml:space="preserve"> </v>
      </c>
      <c r="AO591" s="397" t="str">
        <f t="shared" si="135"/>
        <v xml:space="preserve"> </v>
      </c>
      <c r="AR591" s="394"/>
      <c r="AS591" s="396" t="str">
        <f t="shared" si="125"/>
        <v xml:space="preserve"> </v>
      </c>
      <c r="AU591" s="397" t="str">
        <f t="shared" si="126"/>
        <v xml:space="preserve"> </v>
      </c>
      <c r="AX591" s="394"/>
      <c r="AY591" s="396" t="str">
        <f t="shared" si="127"/>
        <v xml:space="preserve"> </v>
      </c>
      <c r="BA591" s="397" t="str">
        <f t="shared" si="128"/>
        <v xml:space="preserve"> </v>
      </c>
      <c r="BE591" s="392"/>
      <c r="BF591" s="392"/>
      <c r="BG591" s="392"/>
    </row>
    <row r="592" spans="1:59" s="63" customFormat="1" ht="46.9" customHeight="1" x14ac:dyDescent="0.2">
      <c r="A592" s="392"/>
      <c r="B592" s="392"/>
      <c r="C592" s="392"/>
      <c r="D592" s="392"/>
      <c r="E592" s="392"/>
      <c r="F592" s="392"/>
      <c r="G592" s="392"/>
      <c r="H592" s="392"/>
      <c r="I592" s="392"/>
      <c r="J592" s="392"/>
      <c r="K592" s="392"/>
      <c r="O592" s="394"/>
      <c r="Q592" s="394"/>
      <c r="S592" s="394"/>
      <c r="U592" s="394"/>
      <c r="V592" s="392"/>
      <c r="W592" s="394"/>
      <c r="X592" s="392"/>
      <c r="Y592" s="395">
        <f t="shared" si="129"/>
        <v>0</v>
      </c>
      <c r="Z592" s="394"/>
      <c r="AA592" s="396" t="str">
        <f t="shared" si="130"/>
        <v xml:space="preserve"> </v>
      </c>
      <c r="AC592" s="397" t="str">
        <f t="shared" si="131"/>
        <v xml:space="preserve"> </v>
      </c>
      <c r="AF592" s="394"/>
      <c r="AG592" s="401" t="str">
        <f t="shared" si="132"/>
        <v xml:space="preserve"> </v>
      </c>
      <c r="AI592" s="397" t="str">
        <f t="shared" si="133"/>
        <v xml:space="preserve"> </v>
      </c>
      <c r="AL592" s="394"/>
      <c r="AM592" s="396" t="str">
        <f t="shared" si="134"/>
        <v xml:space="preserve"> </v>
      </c>
      <c r="AO592" s="397" t="str">
        <f t="shared" si="135"/>
        <v xml:space="preserve"> </v>
      </c>
      <c r="AR592" s="394"/>
      <c r="AS592" s="396" t="str">
        <f t="shared" si="125"/>
        <v xml:space="preserve"> </v>
      </c>
      <c r="AU592" s="397" t="str">
        <f t="shared" si="126"/>
        <v xml:space="preserve"> </v>
      </c>
      <c r="AX592" s="394"/>
      <c r="AY592" s="396" t="str">
        <f t="shared" si="127"/>
        <v xml:space="preserve"> </v>
      </c>
      <c r="BA592" s="397" t="str">
        <f t="shared" si="128"/>
        <v xml:space="preserve"> </v>
      </c>
      <c r="BE592" s="392"/>
      <c r="BF592" s="392"/>
      <c r="BG592" s="392"/>
    </row>
    <row r="593" spans="1:59" s="63" customFormat="1" ht="46.9" customHeight="1" x14ac:dyDescent="0.2">
      <c r="A593" s="392"/>
      <c r="B593" s="392"/>
      <c r="C593" s="392"/>
      <c r="D593" s="392"/>
      <c r="E593" s="392"/>
      <c r="F593" s="392"/>
      <c r="G593" s="392"/>
      <c r="H593" s="392"/>
      <c r="I593" s="392"/>
      <c r="J593" s="392"/>
      <c r="K593" s="392"/>
      <c r="O593" s="394"/>
      <c r="Q593" s="394"/>
      <c r="S593" s="394"/>
      <c r="U593" s="394"/>
      <c r="V593" s="392"/>
      <c r="W593" s="394"/>
      <c r="X593" s="392"/>
      <c r="Y593" s="395">
        <f t="shared" si="129"/>
        <v>0</v>
      </c>
      <c r="Z593" s="394"/>
      <c r="AA593" s="396" t="str">
        <f t="shared" si="130"/>
        <v xml:space="preserve"> </v>
      </c>
      <c r="AC593" s="397" t="str">
        <f t="shared" si="131"/>
        <v xml:space="preserve"> </v>
      </c>
      <c r="AF593" s="394"/>
      <c r="AG593" s="401" t="str">
        <f t="shared" si="132"/>
        <v xml:space="preserve"> </v>
      </c>
      <c r="AI593" s="397" t="str">
        <f t="shared" si="133"/>
        <v xml:space="preserve"> </v>
      </c>
      <c r="AL593" s="394"/>
      <c r="AM593" s="396" t="str">
        <f t="shared" si="134"/>
        <v xml:space="preserve"> </v>
      </c>
      <c r="AO593" s="397" t="str">
        <f t="shared" si="135"/>
        <v xml:space="preserve"> </v>
      </c>
      <c r="AR593" s="394"/>
      <c r="AS593" s="396" t="str">
        <f t="shared" si="125"/>
        <v xml:space="preserve"> </v>
      </c>
      <c r="AU593" s="397" t="str">
        <f t="shared" si="126"/>
        <v xml:space="preserve"> </v>
      </c>
      <c r="AX593" s="394"/>
      <c r="AY593" s="396" t="str">
        <f t="shared" si="127"/>
        <v xml:space="preserve"> </v>
      </c>
      <c r="BA593" s="397" t="str">
        <f t="shared" si="128"/>
        <v xml:space="preserve"> </v>
      </c>
      <c r="BE593" s="392"/>
      <c r="BF593" s="392"/>
      <c r="BG593" s="392"/>
    </row>
    <row r="594" spans="1:59" s="63" customFormat="1" ht="46.9" customHeight="1" x14ac:dyDescent="0.2">
      <c r="A594" s="392"/>
      <c r="B594" s="392"/>
      <c r="C594" s="392"/>
      <c r="D594" s="392"/>
      <c r="E594" s="392"/>
      <c r="F594" s="392"/>
      <c r="G594" s="392"/>
      <c r="H594" s="392"/>
      <c r="I594" s="392"/>
      <c r="J594" s="392"/>
      <c r="K594" s="392"/>
      <c r="O594" s="394"/>
      <c r="Q594" s="394"/>
      <c r="S594" s="394"/>
      <c r="U594" s="394"/>
      <c r="V594" s="392"/>
      <c r="W594" s="394"/>
      <c r="X594" s="392"/>
      <c r="Y594" s="395">
        <f t="shared" si="129"/>
        <v>0</v>
      </c>
      <c r="Z594" s="394"/>
      <c r="AA594" s="396" t="str">
        <f t="shared" si="130"/>
        <v xml:space="preserve"> </v>
      </c>
      <c r="AC594" s="397" t="str">
        <f t="shared" si="131"/>
        <v xml:space="preserve"> </v>
      </c>
      <c r="AF594" s="394"/>
      <c r="AG594" s="401" t="str">
        <f t="shared" si="132"/>
        <v xml:space="preserve"> </v>
      </c>
      <c r="AI594" s="397" t="str">
        <f t="shared" si="133"/>
        <v xml:space="preserve"> </v>
      </c>
      <c r="AL594" s="394"/>
      <c r="AM594" s="396" t="str">
        <f t="shared" si="134"/>
        <v xml:space="preserve"> </v>
      </c>
      <c r="AO594" s="397" t="str">
        <f t="shared" si="135"/>
        <v xml:space="preserve"> </v>
      </c>
      <c r="AR594" s="394"/>
      <c r="AS594" s="396" t="str">
        <f t="shared" si="125"/>
        <v xml:space="preserve"> </v>
      </c>
      <c r="AU594" s="397" t="str">
        <f t="shared" si="126"/>
        <v xml:space="preserve"> </v>
      </c>
      <c r="AX594" s="394"/>
      <c r="AY594" s="396" t="str">
        <f t="shared" si="127"/>
        <v xml:space="preserve"> </v>
      </c>
      <c r="BA594" s="397" t="str">
        <f t="shared" si="128"/>
        <v xml:space="preserve"> </v>
      </c>
      <c r="BE594" s="392"/>
      <c r="BF594" s="392"/>
      <c r="BG594" s="392"/>
    </row>
    <row r="595" spans="1:59" s="63" customFormat="1" ht="46.9" customHeight="1" x14ac:dyDescent="0.2">
      <c r="A595" s="392"/>
      <c r="B595" s="392"/>
      <c r="C595" s="392"/>
      <c r="D595" s="392"/>
      <c r="E595" s="392"/>
      <c r="F595" s="392"/>
      <c r="G595" s="392"/>
      <c r="H595" s="392"/>
      <c r="I595" s="392"/>
      <c r="J595" s="392"/>
      <c r="K595" s="392"/>
      <c r="O595" s="394"/>
      <c r="Q595" s="394"/>
      <c r="S595" s="394"/>
      <c r="U595" s="394"/>
      <c r="V595" s="392"/>
      <c r="W595" s="394"/>
      <c r="X595" s="392"/>
      <c r="Y595" s="395">
        <f t="shared" si="129"/>
        <v>0</v>
      </c>
      <c r="Z595" s="394"/>
      <c r="AA595" s="396" t="str">
        <f t="shared" si="130"/>
        <v xml:space="preserve"> </v>
      </c>
      <c r="AC595" s="397" t="str">
        <f t="shared" si="131"/>
        <v xml:space="preserve"> </v>
      </c>
      <c r="AF595" s="394"/>
      <c r="AG595" s="401" t="str">
        <f t="shared" si="132"/>
        <v xml:space="preserve"> </v>
      </c>
      <c r="AI595" s="397" t="str">
        <f t="shared" si="133"/>
        <v xml:space="preserve"> </v>
      </c>
      <c r="AL595" s="394"/>
      <c r="AM595" s="396" t="str">
        <f t="shared" si="134"/>
        <v xml:space="preserve"> </v>
      </c>
      <c r="AO595" s="397" t="str">
        <f t="shared" si="135"/>
        <v xml:space="preserve"> </v>
      </c>
      <c r="AR595" s="394"/>
      <c r="AS595" s="396" t="str">
        <f t="shared" si="125"/>
        <v xml:space="preserve"> </v>
      </c>
      <c r="AU595" s="397" t="str">
        <f t="shared" si="126"/>
        <v xml:space="preserve"> </v>
      </c>
      <c r="AX595" s="394"/>
      <c r="AY595" s="396" t="str">
        <f t="shared" si="127"/>
        <v xml:space="preserve"> </v>
      </c>
      <c r="BA595" s="397" t="str">
        <f t="shared" si="128"/>
        <v xml:space="preserve"> </v>
      </c>
      <c r="BE595" s="392"/>
      <c r="BF595" s="392"/>
      <c r="BG595" s="392"/>
    </row>
    <row r="596" spans="1:59" s="63" customFormat="1" ht="46.9" customHeight="1" x14ac:dyDescent="0.2">
      <c r="A596" s="392"/>
      <c r="B596" s="392"/>
      <c r="C596" s="392"/>
      <c r="D596" s="392"/>
      <c r="E596" s="392"/>
      <c r="F596" s="392"/>
      <c r="G596" s="392"/>
      <c r="H596" s="392"/>
      <c r="I596" s="392"/>
      <c r="J596" s="392"/>
      <c r="K596" s="392"/>
      <c r="O596" s="394"/>
      <c r="Q596" s="394"/>
      <c r="S596" s="394"/>
      <c r="U596" s="394"/>
      <c r="V596" s="392"/>
      <c r="W596" s="394"/>
      <c r="X596" s="392"/>
      <c r="Y596" s="395">
        <f t="shared" si="129"/>
        <v>0</v>
      </c>
      <c r="Z596" s="394"/>
      <c r="AA596" s="396" t="str">
        <f t="shared" si="130"/>
        <v xml:space="preserve"> </v>
      </c>
      <c r="AC596" s="397" t="str">
        <f t="shared" si="131"/>
        <v xml:space="preserve"> </v>
      </c>
      <c r="AF596" s="394"/>
      <c r="AG596" s="401" t="str">
        <f t="shared" si="132"/>
        <v xml:space="preserve"> </v>
      </c>
      <c r="AI596" s="397" t="str">
        <f t="shared" si="133"/>
        <v xml:space="preserve"> </v>
      </c>
      <c r="AL596" s="394"/>
      <c r="AM596" s="396" t="str">
        <f t="shared" si="134"/>
        <v xml:space="preserve"> </v>
      </c>
      <c r="AO596" s="397" t="str">
        <f t="shared" si="135"/>
        <v xml:space="preserve"> </v>
      </c>
      <c r="AR596" s="394"/>
      <c r="AS596" s="396" t="str">
        <f t="shared" si="125"/>
        <v xml:space="preserve"> </v>
      </c>
      <c r="AU596" s="397" t="str">
        <f t="shared" si="126"/>
        <v xml:space="preserve"> </v>
      </c>
      <c r="AX596" s="394"/>
      <c r="AY596" s="396" t="str">
        <f t="shared" si="127"/>
        <v xml:space="preserve"> </v>
      </c>
      <c r="BA596" s="397" t="str">
        <f t="shared" si="128"/>
        <v xml:space="preserve"> </v>
      </c>
      <c r="BE596" s="392"/>
      <c r="BF596" s="392"/>
      <c r="BG596" s="392"/>
    </row>
    <row r="597" spans="1:59" s="63" customFormat="1" ht="46.9" customHeight="1" x14ac:dyDescent="0.2">
      <c r="A597" s="392"/>
      <c r="B597" s="392"/>
      <c r="C597" s="392"/>
      <c r="D597" s="392"/>
      <c r="E597" s="392"/>
      <c r="F597" s="392"/>
      <c r="G597" s="392"/>
      <c r="H597" s="392"/>
      <c r="I597" s="392"/>
      <c r="J597" s="392"/>
      <c r="K597" s="392"/>
      <c r="O597" s="394"/>
      <c r="Q597" s="394"/>
      <c r="S597" s="394"/>
      <c r="U597" s="394"/>
      <c r="V597" s="392"/>
      <c r="W597" s="394"/>
      <c r="X597" s="392"/>
      <c r="Y597" s="395">
        <f t="shared" si="129"/>
        <v>0</v>
      </c>
      <c r="Z597" s="394"/>
      <c r="AA597" s="396" t="str">
        <f t="shared" si="130"/>
        <v xml:space="preserve"> </v>
      </c>
      <c r="AC597" s="397" t="str">
        <f t="shared" si="131"/>
        <v xml:space="preserve"> </v>
      </c>
      <c r="AF597" s="394"/>
      <c r="AG597" s="401" t="str">
        <f t="shared" si="132"/>
        <v xml:space="preserve"> </v>
      </c>
      <c r="AI597" s="397" t="str">
        <f t="shared" si="133"/>
        <v xml:space="preserve"> </v>
      </c>
      <c r="AL597" s="394"/>
      <c r="AM597" s="396" t="str">
        <f t="shared" si="134"/>
        <v xml:space="preserve"> </v>
      </c>
      <c r="AO597" s="397" t="str">
        <f t="shared" si="135"/>
        <v xml:space="preserve"> </v>
      </c>
      <c r="AR597" s="394"/>
      <c r="AS597" s="396" t="str">
        <f t="shared" si="125"/>
        <v xml:space="preserve"> </v>
      </c>
      <c r="AU597" s="397" t="str">
        <f t="shared" si="126"/>
        <v xml:space="preserve"> </v>
      </c>
      <c r="AX597" s="394"/>
      <c r="AY597" s="396" t="str">
        <f t="shared" si="127"/>
        <v xml:space="preserve"> </v>
      </c>
      <c r="BA597" s="397" t="str">
        <f t="shared" si="128"/>
        <v xml:space="preserve"> </v>
      </c>
      <c r="BE597" s="392"/>
      <c r="BF597" s="392"/>
      <c r="BG597" s="392"/>
    </row>
    <row r="598" spans="1:59" s="63" customFormat="1" ht="46.9" customHeight="1" x14ac:dyDescent="0.2">
      <c r="A598" s="392"/>
      <c r="B598" s="392"/>
      <c r="C598" s="392"/>
      <c r="D598" s="392"/>
      <c r="E598" s="392"/>
      <c r="F598" s="392"/>
      <c r="G598" s="392"/>
      <c r="H598" s="392"/>
      <c r="I598" s="392"/>
      <c r="J598" s="392"/>
      <c r="K598" s="392"/>
      <c r="O598" s="394"/>
      <c r="Q598" s="394"/>
      <c r="S598" s="394"/>
      <c r="U598" s="394"/>
      <c r="V598" s="392"/>
      <c r="W598" s="394"/>
      <c r="X598" s="392"/>
      <c r="Y598" s="395">
        <f t="shared" si="129"/>
        <v>0</v>
      </c>
      <c r="Z598" s="394"/>
      <c r="AA598" s="396" t="str">
        <f t="shared" si="130"/>
        <v xml:space="preserve"> </v>
      </c>
      <c r="AC598" s="397" t="str">
        <f t="shared" si="131"/>
        <v xml:space="preserve"> </v>
      </c>
      <c r="AF598" s="394"/>
      <c r="AG598" s="401" t="str">
        <f t="shared" si="132"/>
        <v xml:space="preserve"> </v>
      </c>
      <c r="AI598" s="397" t="str">
        <f t="shared" si="133"/>
        <v xml:space="preserve"> </v>
      </c>
      <c r="AL598" s="394"/>
      <c r="AM598" s="396" t="str">
        <f t="shared" si="134"/>
        <v xml:space="preserve"> </v>
      </c>
      <c r="AO598" s="397" t="str">
        <f t="shared" si="135"/>
        <v xml:space="preserve"> </v>
      </c>
      <c r="AR598" s="394"/>
      <c r="AS598" s="396" t="str">
        <f t="shared" si="125"/>
        <v xml:space="preserve"> </v>
      </c>
      <c r="AU598" s="397" t="str">
        <f t="shared" si="126"/>
        <v xml:space="preserve"> </v>
      </c>
      <c r="AX598" s="394"/>
      <c r="AY598" s="396" t="str">
        <f t="shared" si="127"/>
        <v xml:space="preserve"> </v>
      </c>
      <c r="BA598" s="397" t="str">
        <f t="shared" si="128"/>
        <v xml:space="preserve"> </v>
      </c>
      <c r="BE598" s="392"/>
      <c r="BF598" s="392"/>
      <c r="BG598" s="392"/>
    </row>
    <row r="599" spans="1:59" s="63" customFormat="1" ht="46.9" customHeight="1" x14ac:dyDescent="0.2">
      <c r="A599" s="392"/>
      <c r="B599" s="392"/>
      <c r="C599" s="392"/>
      <c r="D599" s="392"/>
      <c r="E599" s="392"/>
      <c r="F599" s="392"/>
      <c r="G599" s="392"/>
      <c r="H599" s="392"/>
      <c r="I599" s="392"/>
      <c r="J599" s="392"/>
      <c r="K599" s="392"/>
      <c r="O599" s="394"/>
      <c r="Q599" s="394"/>
      <c r="S599" s="394"/>
      <c r="U599" s="394"/>
      <c r="V599" s="392"/>
      <c r="W599" s="394"/>
      <c r="X599" s="392"/>
      <c r="Y599" s="395">
        <f t="shared" si="129"/>
        <v>0</v>
      </c>
      <c r="Z599" s="394"/>
      <c r="AA599" s="396" t="str">
        <f t="shared" si="130"/>
        <v xml:space="preserve"> </v>
      </c>
      <c r="AC599" s="397" t="str">
        <f t="shared" si="131"/>
        <v xml:space="preserve"> </v>
      </c>
      <c r="AF599" s="394"/>
      <c r="AG599" s="401" t="str">
        <f t="shared" si="132"/>
        <v xml:space="preserve"> </v>
      </c>
      <c r="AI599" s="397" t="str">
        <f t="shared" si="133"/>
        <v xml:space="preserve"> </v>
      </c>
      <c r="AL599" s="394"/>
      <c r="AM599" s="396" t="str">
        <f t="shared" si="134"/>
        <v xml:space="preserve"> </v>
      </c>
      <c r="AO599" s="397" t="str">
        <f t="shared" si="135"/>
        <v xml:space="preserve"> </v>
      </c>
      <c r="AR599" s="394"/>
      <c r="AS599" s="396" t="str">
        <f t="shared" si="125"/>
        <v xml:space="preserve"> </v>
      </c>
      <c r="AU599" s="397" t="str">
        <f t="shared" si="126"/>
        <v xml:space="preserve"> </v>
      </c>
      <c r="AX599" s="394"/>
      <c r="AY599" s="396" t="str">
        <f t="shared" si="127"/>
        <v xml:space="preserve"> </v>
      </c>
      <c r="BA599" s="397" t="str">
        <f t="shared" si="128"/>
        <v xml:space="preserve"> </v>
      </c>
      <c r="BE599" s="392"/>
      <c r="BF599" s="392"/>
      <c r="BG599" s="392"/>
    </row>
    <row r="600" spans="1:59" s="63" customFormat="1" ht="46.9" customHeight="1" x14ac:dyDescent="0.2">
      <c r="A600" s="392"/>
      <c r="B600" s="392"/>
      <c r="C600" s="392"/>
      <c r="D600" s="392"/>
      <c r="E600" s="392"/>
      <c r="F600" s="392"/>
      <c r="G600" s="392"/>
      <c r="H600" s="392"/>
      <c r="I600" s="392"/>
      <c r="J600" s="392"/>
      <c r="K600" s="392"/>
      <c r="O600" s="394"/>
      <c r="Q600" s="394"/>
      <c r="S600" s="394"/>
      <c r="U600" s="394"/>
      <c r="V600" s="392"/>
      <c r="W600" s="394"/>
      <c r="X600" s="392"/>
      <c r="Y600" s="395">
        <f t="shared" si="129"/>
        <v>0</v>
      </c>
      <c r="Z600" s="394"/>
      <c r="AA600" s="396" t="str">
        <f t="shared" si="130"/>
        <v xml:space="preserve"> </v>
      </c>
      <c r="AC600" s="397" t="str">
        <f t="shared" si="131"/>
        <v xml:space="preserve"> </v>
      </c>
      <c r="AF600" s="394"/>
      <c r="AG600" s="401" t="str">
        <f t="shared" si="132"/>
        <v xml:space="preserve"> </v>
      </c>
      <c r="AI600" s="397" t="str">
        <f t="shared" si="133"/>
        <v xml:space="preserve"> </v>
      </c>
      <c r="AL600" s="394"/>
      <c r="AM600" s="396" t="str">
        <f t="shared" si="134"/>
        <v xml:space="preserve"> </v>
      </c>
      <c r="AO600" s="397" t="str">
        <f t="shared" si="135"/>
        <v xml:space="preserve"> </v>
      </c>
      <c r="AR600" s="394"/>
      <c r="AS600" s="396" t="str">
        <f t="shared" si="125"/>
        <v xml:space="preserve"> </v>
      </c>
      <c r="AU600" s="397" t="str">
        <f t="shared" si="126"/>
        <v xml:space="preserve"> </v>
      </c>
      <c r="AX600" s="394"/>
      <c r="AY600" s="396" t="str">
        <f t="shared" si="127"/>
        <v xml:space="preserve"> </v>
      </c>
      <c r="BA600" s="397" t="str">
        <f t="shared" si="128"/>
        <v xml:space="preserve"> </v>
      </c>
      <c r="BE600" s="392"/>
      <c r="BF600" s="392"/>
      <c r="BG600" s="392"/>
    </row>
    <row r="601" spans="1:59" s="63" customFormat="1" ht="46.9" customHeight="1" x14ac:dyDescent="0.2">
      <c r="A601" s="392"/>
      <c r="B601" s="392"/>
      <c r="C601" s="392"/>
      <c r="D601" s="392"/>
      <c r="E601" s="392"/>
      <c r="F601" s="392"/>
      <c r="G601" s="392"/>
      <c r="H601" s="392"/>
      <c r="I601" s="392"/>
      <c r="J601" s="392"/>
      <c r="K601" s="392"/>
      <c r="O601" s="394"/>
      <c r="Q601" s="394"/>
      <c r="S601" s="394"/>
      <c r="U601" s="394"/>
      <c r="V601" s="392"/>
      <c r="W601" s="394"/>
      <c r="X601" s="392"/>
      <c r="Y601" s="395">
        <f t="shared" si="129"/>
        <v>0</v>
      </c>
      <c r="Z601" s="394"/>
      <c r="AA601" s="396" t="str">
        <f t="shared" si="130"/>
        <v xml:space="preserve"> </v>
      </c>
      <c r="AC601" s="397" t="str">
        <f t="shared" si="131"/>
        <v xml:space="preserve"> </v>
      </c>
      <c r="AF601" s="394"/>
      <c r="AG601" s="401" t="str">
        <f t="shared" si="132"/>
        <v xml:space="preserve"> </v>
      </c>
      <c r="AI601" s="397" t="str">
        <f t="shared" si="133"/>
        <v xml:space="preserve"> </v>
      </c>
      <c r="AL601" s="394"/>
      <c r="AM601" s="396" t="str">
        <f t="shared" si="134"/>
        <v xml:space="preserve"> </v>
      </c>
      <c r="AO601" s="397" t="str">
        <f t="shared" si="135"/>
        <v xml:space="preserve"> </v>
      </c>
      <c r="AR601" s="394"/>
      <c r="AS601" s="396" t="str">
        <f t="shared" si="125"/>
        <v xml:space="preserve"> </v>
      </c>
      <c r="AU601" s="397" t="str">
        <f t="shared" si="126"/>
        <v xml:space="preserve"> </v>
      </c>
      <c r="AX601" s="394"/>
      <c r="AY601" s="396" t="str">
        <f t="shared" si="127"/>
        <v xml:space="preserve"> </v>
      </c>
      <c r="BA601" s="397" t="str">
        <f t="shared" si="128"/>
        <v xml:space="preserve"> </v>
      </c>
      <c r="BE601" s="392"/>
      <c r="BF601" s="392"/>
      <c r="BG601" s="392"/>
    </row>
    <row r="602" spans="1:59" s="63" customFormat="1" ht="46.9" customHeight="1" x14ac:dyDescent="0.2">
      <c r="A602" s="392"/>
      <c r="B602" s="392"/>
      <c r="C602" s="392"/>
      <c r="D602" s="392"/>
      <c r="E602" s="392"/>
      <c r="F602" s="392"/>
      <c r="G602" s="392"/>
      <c r="H602" s="392"/>
      <c r="I602" s="392"/>
      <c r="J602" s="392"/>
      <c r="K602" s="392"/>
      <c r="O602" s="394"/>
      <c r="Q602" s="394"/>
      <c r="S602" s="394"/>
      <c r="U602" s="394"/>
      <c r="V602" s="392"/>
      <c r="W602" s="394"/>
      <c r="X602" s="392"/>
      <c r="Y602" s="395">
        <f t="shared" si="129"/>
        <v>0</v>
      </c>
      <c r="Z602" s="394"/>
      <c r="AA602" s="396" t="str">
        <f t="shared" si="130"/>
        <v xml:space="preserve"> </v>
      </c>
      <c r="AC602" s="397" t="str">
        <f t="shared" si="131"/>
        <v xml:space="preserve"> </v>
      </c>
      <c r="AF602" s="394"/>
      <c r="AG602" s="401" t="str">
        <f t="shared" si="132"/>
        <v xml:space="preserve"> </v>
      </c>
      <c r="AI602" s="397" t="str">
        <f t="shared" si="133"/>
        <v xml:space="preserve"> </v>
      </c>
      <c r="AL602" s="394"/>
      <c r="AM602" s="396" t="str">
        <f t="shared" si="134"/>
        <v xml:space="preserve"> </v>
      </c>
      <c r="AO602" s="397" t="str">
        <f t="shared" si="135"/>
        <v xml:space="preserve"> </v>
      </c>
      <c r="AR602" s="394"/>
      <c r="AS602" s="396" t="str">
        <f t="shared" si="125"/>
        <v xml:space="preserve"> </v>
      </c>
      <c r="AU602" s="397" t="str">
        <f t="shared" si="126"/>
        <v xml:space="preserve"> </v>
      </c>
      <c r="AX602" s="394"/>
      <c r="AY602" s="396" t="str">
        <f t="shared" si="127"/>
        <v xml:space="preserve"> </v>
      </c>
      <c r="BA602" s="397" t="str">
        <f t="shared" si="128"/>
        <v xml:space="preserve"> </v>
      </c>
      <c r="BE602" s="392"/>
      <c r="BF602" s="392"/>
      <c r="BG602" s="392"/>
    </row>
    <row r="603" spans="1:59" s="63" customFormat="1" ht="46.9" customHeight="1" x14ac:dyDescent="0.2">
      <c r="A603" s="392"/>
      <c r="B603" s="392"/>
      <c r="C603" s="392"/>
      <c r="D603" s="392"/>
      <c r="E603" s="392"/>
      <c r="F603" s="392"/>
      <c r="G603" s="392"/>
      <c r="H603" s="392"/>
      <c r="I603" s="392"/>
      <c r="J603" s="392"/>
      <c r="K603" s="392"/>
      <c r="O603" s="394"/>
      <c r="Q603" s="394"/>
      <c r="S603" s="394"/>
      <c r="U603" s="394"/>
      <c r="V603" s="392"/>
      <c r="W603" s="394"/>
      <c r="X603" s="392"/>
      <c r="Y603" s="395">
        <f t="shared" si="129"/>
        <v>0</v>
      </c>
      <c r="Z603" s="394"/>
      <c r="AA603" s="396" t="str">
        <f t="shared" si="130"/>
        <v xml:space="preserve"> </v>
      </c>
      <c r="AC603" s="397" t="str">
        <f t="shared" si="131"/>
        <v xml:space="preserve"> </v>
      </c>
      <c r="AF603" s="394"/>
      <c r="AG603" s="401" t="str">
        <f t="shared" si="132"/>
        <v xml:space="preserve"> </v>
      </c>
      <c r="AI603" s="397" t="str">
        <f t="shared" si="133"/>
        <v xml:space="preserve"> </v>
      </c>
      <c r="AL603" s="394"/>
      <c r="AM603" s="396" t="str">
        <f t="shared" si="134"/>
        <v xml:space="preserve"> </v>
      </c>
      <c r="AO603" s="397" t="str">
        <f t="shared" si="135"/>
        <v xml:space="preserve"> </v>
      </c>
      <c r="AR603" s="394"/>
      <c r="AS603" s="396" t="str">
        <f t="shared" si="125"/>
        <v xml:space="preserve"> </v>
      </c>
      <c r="AU603" s="397" t="str">
        <f t="shared" si="126"/>
        <v xml:space="preserve"> </v>
      </c>
      <c r="AX603" s="394"/>
      <c r="AY603" s="396" t="str">
        <f t="shared" si="127"/>
        <v xml:space="preserve"> </v>
      </c>
      <c r="BA603" s="397" t="str">
        <f t="shared" si="128"/>
        <v xml:space="preserve"> </v>
      </c>
      <c r="BE603" s="392"/>
      <c r="BF603" s="392"/>
      <c r="BG603" s="392"/>
    </row>
    <row r="604" spans="1:59" s="63" customFormat="1" ht="46.9" customHeight="1" x14ac:dyDescent="0.2">
      <c r="A604" s="392"/>
      <c r="B604" s="392"/>
      <c r="C604" s="392"/>
      <c r="D604" s="392"/>
      <c r="E604" s="392"/>
      <c r="F604" s="392"/>
      <c r="G604" s="392"/>
      <c r="H604" s="392"/>
      <c r="I604" s="392"/>
      <c r="J604" s="392"/>
      <c r="K604" s="392"/>
      <c r="O604" s="394"/>
      <c r="Q604" s="394"/>
      <c r="S604" s="394"/>
      <c r="U604" s="394"/>
      <c r="V604" s="392"/>
      <c r="W604" s="394"/>
      <c r="X604" s="392"/>
      <c r="Y604" s="395">
        <f t="shared" si="129"/>
        <v>0</v>
      </c>
      <c r="Z604" s="394"/>
      <c r="AA604" s="396" t="str">
        <f t="shared" si="130"/>
        <v xml:space="preserve"> </v>
      </c>
      <c r="AC604" s="397" t="str">
        <f t="shared" si="131"/>
        <v xml:space="preserve"> </v>
      </c>
      <c r="AF604" s="394"/>
      <c r="AG604" s="401" t="str">
        <f t="shared" si="132"/>
        <v xml:space="preserve"> </v>
      </c>
      <c r="AI604" s="397" t="str">
        <f t="shared" si="133"/>
        <v xml:space="preserve"> </v>
      </c>
      <c r="AL604" s="394"/>
      <c r="AM604" s="396" t="str">
        <f t="shared" si="134"/>
        <v xml:space="preserve"> </v>
      </c>
      <c r="AO604" s="397" t="str">
        <f t="shared" si="135"/>
        <v xml:space="preserve"> </v>
      </c>
      <c r="AR604" s="394"/>
      <c r="AS604" s="396" t="str">
        <f t="shared" si="125"/>
        <v xml:space="preserve"> </v>
      </c>
      <c r="AU604" s="397" t="str">
        <f t="shared" si="126"/>
        <v xml:space="preserve"> </v>
      </c>
      <c r="AX604" s="394"/>
      <c r="AY604" s="396" t="str">
        <f t="shared" si="127"/>
        <v xml:space="preserve"> </v>
      </c>
      <c r="BA604" s="397" t="str">
        <f t="shared" si="128"/>
        <v xml:space="preserve"> </v>
      </c>
      <c r="BE604" s="392"/>
      <c r="BF604" s="392"/>
      <c r="BG604" s="392"/>
    </row>
    <row r="605" spans="1:59" s="63" customFormat="1" ht="46.9" customHeight="1" x14ac:dyDescent="0.2">
      <c r="A605" s="392"/>
      <c r="B605" s="392"/>
      <c r="C605" s="392"/>
      <c r="D605" s="392"/>
      <c r="E605" s="392"/>
      <c r="F605" s="392"/>
      <c r="G605" s="392"/>
      <c r="H605" s="392"/>
      <c r="I605" s="392"/>
      <c r="J605" s="392"/>
      <c r="K605" s="392"/>
      <c r="O605" s="394"/>
      <c r="Q605" s="394"/>
      <c r="S605" s="394"/>
      <c r="U605" s="394"/>
      <c r="V605" s="392"/>
      <c r="W605" s="394"/>
      <c r="X605" s="392"/>
      <c r="Y605" s="395">
        <f t="shared" si="129"/>
        <v>0</v>
      </c>
      <c r="Z605" s="394"/>
      <c r="AA605" s="396" t="str">
        <f t="shared" si="130"/>
        <v xml:space="preserve"> </v>
      </c>
      <c r="AC605" s="397" t="str">
        <f t="shared" si="131"/>
        <v xml:space="preserve"> </v>
      </c>
      <c r="AF605" s="394"/>
      <c r="AG605" s="401" t="str">
        <f t="shared" si="132"/>
        <v xml:space="preserve"> </v>
      </c>
      <c r="AI605" s="397" t="str">
        <f t="shared" si="133"/>
        <v xml:space="preserve"> </v>
      </c>
      <c r="AL605" s="394"/>
      <c r="AM605" s="396" t="str">
        <f t="shared" si="134"/>
        <v xml:space="preserve"> </v>
      </c>
      <c r="AO605" s="397" t="str">
        <f t="shared" si="135"/>
        <v xml:space="preserve"> </v>
      </c>
      <c r="AR605" s="394"/>
      <c r="AS605" s="396" t="str">
        <f t="shared" si="125"/>
        <v xml:space="preserve"> </v>
      </c>
      <c r="AU605" s="397" t="str">
        <f t="shared" si="126"/>
        <v xml:space="preserve"> </v>
      </c>
      <c r="AX605" s="394"/>
      <c r="AY605" s="396" t="str">
        <f t="shared" si="127"/>
        <v xml:space="preserve"> </v>
      </c>
      <c r="BA605" s="397" t="str">
        <f t="shared" si="128"/>
        <v xml:space="preserve"> </v>
      </c>
      <c r="BE605" s="392"/>
      <c r="BF605" s="392"/>
      <c r="BG605" s="392"/>
    </row>
    <row r="606" spans="1:59" s="63" customFormat="1" ht="46.9" customHeight="1" x14ac:dyDescent="0.2">
      <c r="A606" s="392"/>
      <c r="B606" s="392"/>
      <c r="C606" s="392"/>
      <c r="D606" s="392"/>
      <c r="E606" s="392"/>
      <c r="F606" s="392"/>
      <c r="G606" s="392"/>
      <c r="H606" s="392"/>
      <c r="I606" s="392"/>
      <c r="J606" s="392"/>
      <c r="K606" s="392"/>
      <c r="O606" s="394"/>
      <c r="Q606" s="394"/>
      <c r="S606" s="394"/>
      <c r="U606" s="394"/>
      <c r="V606" s="392"/>
      <c r="W606" s="394"/>
      <c r="X606" s="392"/>
      <c r="Y606" s="395">
        <f t="shared" si="129"/>
        <v>0</v>
      </c>
      <c r="Z606" s="394"/>
      <c r="AA606" s="396" t="str">
        <f t="shared" si="130"/>
        <v xml:space="preserve"> </v>
      </c>
      <c r="AC606" s="397" t="str">
        <f t="shared" si="131"/>
        <v xml:space="preserve"> </v>
      </c>
      <c r="AF606" s="394"/>
      <c r="AG606" s="401" t="str">
        <f t="shared" si="132"/>
        <v xml:space="preserve"> </v>
      </c>
      <c r="AI606" s="397" t="str">
        <f t="shared" si="133"/>
        <v xml:space="preserve"> </v>
      </c>
      <c r="AL606" s="394"/>
      <c r="AM606" s="396" t="str">
        <f t="shared" si="134"/>
        <v xml:space="preserve"> </v>
      </c>
      <c r="AO606" s="397" t="str">
        <f t="shared" si="135"/>
        <v xml:space="preserve"> </v>
      </c>
      <c r="AR606" s="394"/>
      <c r="AS606" s="396" t="str">
        <f t="shared" si="125"/>
        <v xml:space="preserve"> </v>
      </c>
      <c r="AU606" s="397" t="str">
        <f t="shared" si="126"/>
        <v xml:space="preserve"> </v>
      </c>
      <c r="AX606" s="394"/>
      <c r="AY606" s="396" t="str">
        <f t="shared" si="127"/>
        <v xml:space="preserve"> </v>
      </c>
      <c r="BA606" s="397" t="str">
        <f t="shared" si="128"/>
        <v xml:space="preserve"> </v>
      </c>
      <c r="BE606" s="392"/>
      <c r="BF606" s="392"/>
      <c r="BG606" s="392"/>
    </row>
    <row r="607" spans="1:59" s="63" customFormat="1" ht="46.9" customHeight="1" x14ac:dyDescent="0.2">
      <c r="A607" s="392"/>
      <c r="B607" s="392"/>
      <c r="C607" s="392"/>
      <c r="D607" s="392"/>
      <c r="E607" s="392"/>
      <c r="F607" s="392"/>
      <c r="G607" s="392"/>
      <c r="H607" s="392"/>
      <c r="I607" s="392"/>
      <c r="J607" s="392"/>
      <c r="K607" s="392"/>
      <c r="O607" s="394"/>
      <c r="Q607" s="394"/>
      <c r="S607" s="394"/>
      <c r="U607" s="394"/>
      <c r="V607" s="392"/>
      <c r="W607" s="394"/>
      <c r="X607" s="392"/>
      <c r="Y607" s="395">
        <f t="shared" si="129"/>
        <v>0</v>
      </c>
      <c r="Z607" s="394"/>
      <c r="AA607" s="396" t="str">
        <f t="shared" si="130"/>
        <v xml:space="preserve"> </v>
      </c>
      <c r="AC607" s="397" t="str">
        <f t="shared" si="131"/>
        <v xml:space="preserve"> </v>
      </c>
      <c r="AF607" s="394"/>
      <c r="AG607" s="401" t="str">
        <f t="shared" si="132"/>
        <v xml:space="preserve"> </v>
      </c>
      <c r="AI607" s="397" t="str">
        <f t="shared" si="133"/>
        <v xml:space="preserve"> </v>
      </c>
      <c r="AL607" s="394"/>
      <c r="AM607" s="396" t="str">
        <f t="shared" si="134"/>
        <v xml:space="preserve"> </v>
      </c>
      <c r="AO607" s="397" t="str">
        <f t="shared" si="135"/>
        <v xml:space="preserve"> </v>
      </c>
      <c r="AR607" s="394"/>
      <c r="AS607" s="396" t="str">
        <f t="shared" si="125"/>
        <v xml:space="preserve"> </v>
      </c>
      <c r="AU607" s="397" t="str">
        <f t="shared" si="126"/>
        <v xml:space="preserve"> </v>
      </c>
      <c r="AX607" s="394"/>
      <c r="AY607" s="396" t="str">
        <f t="shared" si="127"/>
        <v xml:space="preserve"> </v>
      </c>
      <c r="BA607" s="397" t="str">
        <f t="shared" si="128"/>
        <v xml:space="preserve"> </v>
      </c>
      <c r="BE607" s="392"/>
      <c r="BF607" s="392"/>
      <c r="BG607" s="392"/>
    </row>
    <row r="608" spans="1:59" s="63" customFormat="1" ht="46.9" customHeight="1" x14ac:dyDescent="0.2">
      <c r="A608" s="392"/>
      <c r="B608" s="392"/>
      <c r="C608" s="392"/>
      <c r="D608" s="392"/>
      <c r="E608" s="392"/>
      <c r="F608" s="392"/>
      <c r="G608" s="392"/>
      <c r="H608" s="392"/>
      <c r="I608" s="392"/>
      <c r="J608" s="392"/>
      <c r="K608" s="392"/>
      <c r="O608" s="394"/>
      <c r="Q608" s="394"/>
      <c r="S608" s="394"/>
      <c r="U608" s="394"/>
      <c r="V608" s="392"/>
      <c r="W608" s="394"/>
      <c r="X608" s="392"/>
      <c r="Y608" s="395">
        <f t="shared" si="129"/>
        <v>0</v>
      </c>
      <c r="Z608" s="394"/>
      <c r="AA608" s="396" t="str">
        <f t="shared" si="130"/>
        <v xml:space="preserve"> </v>
      </c>
      <c r="AC608" s="397" t="str">
        <f t="shared" si="131"/>
        <v xml:space="preserve"> </v>
      </c>
      <c r="AF608" s="394"/>
      <c r="AG608" s="401" t="str">
        <f t="shared" si="132"/>
        <v xml:space="preserve"> </v>
      </c>
      <c r="AI608" s="397" t="str">
        <f t="shared" si="133"/>
        <v xml:space="preserve"> </v>
      </c>
      <c r="AL608" s="394"/>
      <c r="AM608" s="396" t="str">
        <f t="shared" si="134"/>
        <v xml:space="preserve"> </v>
      </c>
      <c r="AO608" s="397" t="str">
        <f t="shared" si="135"/>
        <v xml:space="preserve"> </v>
      </c>
      <c r="AR608" s="394"/>
      <c r="AS608" s="396" t="str">
        <f t="shared" si="125"/>
        <v xml:space="preserve"> </v>
      </c>
      <c r="AU608" s="397" t="str">
        <f t="shared" si="126"/>
        <v xml:space="preserve"> </v>
      </c>
      <c r="AX608" s="394"/>
      <c r="AY608" s="396" t="str">
        <f t="shared" si="127"/>
        <v xml:space="preserve"> </v>
      </c>
      <c r="BA608" s="397" t="str">
        <f t="shared" si="128"/>
        <v xml:space="preserve"> </v>
      </c>
      <c r="BE608" s="392"/>
      <c r="BF608" s="392"/>
      <c r="BG608" s="392"/>
    </row>
    <row r="609" spans="1:59" s="63" customFormat="1" ht="46.9" customHeight="1" x14ac:dyDescent="0.2">
      <c r="A609" s="392"/>
      <c r="B609" s="392"/>
      <c r="C609" s="392"/>
      <c r="D609" s="392"/>
      <c r="E609" s="392"/>
      <c r="F609" s="392"/>
      <c r="G609" s="392"/>
      <c r="H609" s="392"/>
      <c r="I609" s="392"/>
      <c r="J609" s="392"/>
      <c r="K609" s="392"/>
      <c r="O609" s="394"/>
      <c r="Q609" s="394"/>
      <c r="S609" s="394"/>
      <c r="U609" s="394"/>
      <c r="V609" s="392"/>
      <c r="W609" s="394"/>
      <c r="X609" s="392"/>
      <c r="Y609" s="395">
        <f t="shared" si="129"/>
        <v>0</v>
      </c>
      <c r="Z609" s="394"/>
      <c r="AA609" s="396" t="str">
        <f t="shared" si="130"/>
        <v xml:space="preserve"> </v>
      </c>
      <c r="AC609" s="397" t="str">
        <f t="shared" si="131"/>
        <v xml:space="preserve"> </v>
      </c>
      <c r="AF609" s="394"/>
      <c r="AG609" s="401" t="str">
        <f t="shared" si="132"/>
        <v xml:space="preserve"> </v>
      </c>
      <c r="AI609" s="397" t="str">
        <f t="shared" si="133"/>
        <v xml:space="preserve"> </v>
      </c>
      <c r="AL609" s="394"/>
      <c r="AM609" s="396" t="str">
        <f t="shared" si="134"/>
        <v xml:space="preserve"> </v>
      </c>
      <c r="AO609" s="397" t="str">
        <f t="shared" si="135"/>
        <v xml:space="preserve"> </v>
      </c>
      <c r="AR609" s="394"/>
      <c r="AS609" s="396" t="str">
        <f t="shared" si="125"/>
        <v xml:space="preserve"> </v>
      </c>
      <c r="AU609" s="397" t="str">
        <f t="shared" si="126"/>
        <v xml:space="preserve"> </v>
      </c>
      <c r="AX609" s="394"/>
      <c r="AY609" s="396" t="str">
        <f t="shared" si="127"/>
        <v xml:space="preserve"> </v>
      </c>
      <c r="BA609" s="397" t="str">
        <f t="shared" si="128"/>
        <v xml:space="preserve"> </v>
      </c>
      <c r="BE609" s="392"/>
      <c r="BF609" s="392"/>
      <c r="BG609" s="392"/>
    </row>
    <row r="610" spans="1:59" s="63" customFormat="1" ht="46.9" customHeight="1" x14ac:dyDescent="0.2">
      <c r="A610" s="392"/>
      <c r="B610" s="392"/>
      <c r="C610" s="392"/>
      <c r="D610" s="392"/>
      <c r="E610" s="392"/>
      <c r="F610" s="392"/>
      <c r="G610" s="392"/>
      <c r="H610" s="392"/>
      <c r="I610" s="392"/>
      <c r="J610" s="392"/>
      <c r="K610" s="392"/>
      <c r="O610" s="394"/>
      <c r="Q610" s="394"/>
      <c r="S610" s="394"/>
      <c r="U610" s="394"/>
      <c r="V610" s="392"/>
      <c r="W610" s="394"/>
      <c r="X610" s="392"/>
      <c r="Y610" s="395">
        <f t="shared" si="129"/>
        <v>0</v>
      </c>
      <c r="Z610" s="394"/>
      <c r="AA610" s="396" t="str">
        <f t="shared" si="130"/>
        <v xml:space="preserve"> </v>
      </c>
      <c r="AC610" s="397" t="str">
        <f t="shared" si="131"/>
        <v xml:space="preserve"> </v>
      </c>
      <c r="AF610" s="394"/>
      <c r="AG610" s="401" t="str">
        <f t="shared" si="132"/>
        <v xml:space="preserve"> </v>
      </c>
      <c r="AI610" s="397" t="str">
        <f t="shared" si="133"/>
        <v xml:space="preserve"> </v>
      </c>
      <c r="AL610" s="394"/>
      <c r="AM610" s="396" t="str">
        <f t="shared" si="134"/>
        <v xml:space="preserve"> </v>
      </c>
      <c r="AO610" s="397" t="str">
        <f t="shared" si="135"/>
        <v xml:space="preserve"> </v>
      </c>
      <c r="AR610" s="394"/>
      <c r="AS610" s="396" t="str">
        <f t="shared" si="125"/>
        <v xml:space="preserve"> </v>
      </c>
      <c r="AU610" s="397" t="str">
        <f t="shared" si="126"/>
        <v xml:space="preserve"> </v>
      </c>
      <c r="AX610" s="394"/>
      <c r="AY610" s="396" t="str">
        <f t="shared" si="127"/>
        <v xml:space="preserve"> </v>
      </c>
      <c r="BA610" s="397" t="str">
        <f t="shared" si="128"/>
        <v xml:space="preserve"> </v>
      </c>
      <c r="BE610" s="392"/>
      <c r="BF610" s="392"/>
      <c r="BG610" s="392"/>
    </row>
    <row r="611" spans="1:59" s="63" customFormat="1" ht="46.9" customHeight="1" x14ac:dyDescent="0.2">
      <c r="A611" s="392"/>
      <c r="B611" s="392"/>
      <c r="C611" s="392"/>
      <c r="D611" s="392"/>
      <c r="E611" s="392"/>
      <c r="F611" s="392"/>
      <c r="G611" s="392"/>
      <c r="H611" s="392"/>
      <c r="I611" s="392"/>
      <c r="J611" s="392"/>
      <c r="K611" s="392"/>
      <c r="O611" s="394"/>
      <c r="Q611" s="394"/>
      <c r="S611" s="394"/>
      <c r="U611" s="394"/>
      <c r="V611" s="392"/>
      <c r="W611" s="394"/>
      <c r="X611" s="392"/>
      <c r="Y611" s="395">
        <f t="shared" si="129"/>
        <v>0</v>
      </c>
      <c r="Z611" s="394"/>
      <c r="AA611" s="396" t="str">
        <f t="shared" si="130"/>
        <v xml:space="preserve"> </v>
      </c>
      <c r="AC611" s="397" t="str">
        <f t="shared" si="131"/>
        <v xml:space="preserve"> </v>
      </c>
      <c r="AF611" s="394"/>
      <c r="AG611" s="401" t="str">
        <f t="shared" si="132"/>
        <v xml:space="preserve"> </v>
      </c>
      <c r="AI611" s="397" t="str">
        <f t="shared" si="133"/>
        <v xml:space="preserve"> </v>
      </c>
      <c r="AL611" s="394"/>
      <c r="AM611" s="396" t="str">
        <f t="shared" si="134"/>
        <v xml:space="preserve"> </v>
      </c>
      <c r="AO611" s="397" t="str">
        <f t="shared" si="135"/>
        <v xml:space="preserve"> </v>
      </c>
      <c r="AR611" s="394"/>
      <c r="AS611" s="396" t="str">
        <f t="shared" si="125"/>
        <v xml:space="preserve"> </v>
      </c>
      <c r="AU611" s="397" t="str">
        <f t="shared" si="126"/>
        <v xml:space="preserve"> </v>
      </c>
      <c r="AX611" s="394"/>
      <c r="AY611" s="396" t="str">
        <f t="shared" si="127"/>
        <v xml:space="preserve"> </v>
      </c>
      <c r="BA611" s="397" t="str">
        <f t="shared" si="128"/>
        <v xml:space="preserve"> </v>
      </c>
      <c r="BE611" s="392"/>
      <c r="BF611" s="392"/>
      <c r="BG611" s="392"/>
    </row>
    <row r="612" spans="1:59" s="63" customFormat="1" ht="46.9" customHeight="1" x14ac:dyDescent="0.2">
      <c r="A612" s="392"/>
      <c r="B612" s="392"/>
      <c r="C612" s="392"/>
      <c r="D612" s="392"/>
      <c r="E612" s="392"/>
      <c r="F612" s="392"/>
      <c r="G612" s="392"/>
      <c r="H612" s="392"/>
      <c r="I612" s="392"/>
      <c r="J612" s="392"/>
      <c r="K612" s="392"/>
      <c r="O612" s="394"/>
      <c r="Q612" s="394"/>
      <c r="S612" s="394"/>
      <c r="U612" s="394"/>
      <c r="V612" s="392"/>
      <c r="W612" s="394"/>
      <c r="X612" s="392"/>
      <c r="Y612" s="395">
        <f t="shared" si="129"/>
        <v>0</v>
      </c>
      <c r="Z612" s="394"/>
      <c r="AA612" s="396" t="str">
        <f t="shared" si="130"/>
        <v xml:space="preserve"> </v>
      </c>
      <c r="AC612" s="397" t="str">
        <f t="shared" si="131"/>
        <v xml:space="preserve"> </v>
      </c>
      <c r="AF612" s="394"/>
      <c r="AG612" s="401" t="str">
        <f t="shared" si="132"/>
        <v xml:space="preserve"> </v>
      </c>
      <c r="AI612" s="397" t="str">
        <f t="shared" si="133"/>
        <v xml:space="preserve"> </v>
      </c>
      <c r="AL612" s="394"/>
      <c r="AM612" s="396" t="str">
        <f t="shared" si="134"/>
        <v xml:space="preserve"> </v>
      </c>
      <c r="AO612" s="397" t="str">
        <f t="shared" si="135"/>
        <v xml:space="preserve"> </v>
      </c>
      <c r="AR612" s="394"/>
      <c r="AS612" s="396" t="str">
        <f t="shared" si="125"/>
        <v xml:space="preserve"> </v>
      </c>
      <c r="AU612" s="397" t="str">
        <f t="shared" si="126"/>
        <v xml:space="preserve"> </v>
      </c>
      <c r="AX612" s="394"/>
      <c r="AY612" s="396" t="str">
        <f t="shared" si="127"/>
        <v xml:space="preserve"> </v>
      </c>
      <c r="BA612" s="397" t="str">
        <f t="shared" si="128"/>
        <v xml:space="preserve"> </v>
      </c>
      <c r="BE612" s="392"/>
      <c r="BF612" s="392"/>
      <c r="BG612" s="392"/>
    </row>
    <row r="613" spans="1:59" s="63" customFormat="1" ht="46.9" customHeight="1" x14ac:dyDescent="0.2">
      <c r="A613" s="392"/>
      <c r="B613" s="392"/>
      <c r="C613" s="392"/>
      <c r="D613" s="392"/>
      <c r="E613" s="392"/>
      <c r="F613" s="392"/>
      <c r="G613" s="392"/>
      <c r="H613" s="392"/>
      <c r="I613" s="392"/>
      <c r="J613" s="392"/>
      <c r="K613" s="392"/>
      <c r="O613" s="394"/>
      <c r="Q613" s="394"/>
      <c r="S613" s="394"/>
      <c r="U613" s="394"/>
      <c r="V613" s="392"/>
      <c r="W613" s="394"/>
      <c r="X613" s="392"/>
      <c r="Y613" s="395">
        <f t="shared" si="129"/>
        <v>0</v>
      </c>
      <c r="Z613" s="394"/>
      <c r="AA613" s="396" t="str">
        <f t="shared" si="130"/>
        <v xml:space="preserve"> </v>
      </c>
      <c r="AC613" s="397" t="str">
        <f t="shared" si="131"/>
        <v xml:space="preserve"> </v>
      </c>
      <c r="AF613" s="394"/>
      <c r="AG613" s="401" t="str">
        <f t="shared" si="132"/>
        <v xml:space="preserve"> </v>
      </c>
      <c r="AI613" s="397" t="str">
        <f t="shared" si="133"/>
        <v xml:space="preserve"> </v>
      </c>
      <c r="AL613" s="394"/>
      <c r="AM613" s="396" t="str">
        <f t="shared" si="134"/>
        <v xml:space="preserve"> </v>
      </c>
      <c r="AO613" s="397" t="str">
        <f t="shared" si="135"/>
        <v xml:space="preserve"> </v>
      </c>
      <c r="AR613" s="394"/>
      <c r="AS613" s="396" t="str">
        <f t="shared" si="125"/>
        <v xml:space="preserve"> </v>
      </c>
      <c r="AU613" s="397" t="str">
        <f t="shared" si="126"/>
        <v xml:space="preserve"> </v>
      </c>
      <c r="AX613" s="394"/>
      <c r="AY613" s="396" t="str">
        <f t="shared" si="127"/>
        <v xml:space="preserve"> </v>
      </c>
      <c r="BA613" s="397" t="str">
        <f t="shared" si="128"/>
        <v xml:space="preserve"> </v>
      </c>
      <c r="BE613" s="392"/>
      <c r="BF613" s="392"/>
      <c r="BG613" s="392"/>
    </row>
    <row r="614" spans="1:59" s="63" customFormat="1" ht="46.9" customHeight="1" x14ac:dyDescent="0.2">
      <c r="A614" s="392"/>
      <c r="B614" s="392"/>
      <c r="C614" s="392"/>
      <c r="D614" s="392"/>
      <c r="E614" s="392"/>
      <c r="F614" s="392"/>
      <c r="G614" s="392"/>
      <c r="H614" s="392"/>
      <c r="I614" s="392"/>
      <c r="J614" s="392"/>
      <c r="K614" s="392"/>
      <c r="O614" s="394"/>
      <c r="Q614" s="394"/>
      <c r="S614" s="394"/>
      <c r="U614" s="394"/>
      <c r="V614" s="392"/>
      <c r="W614" s="394"/>
      <c r="X614" s="392"/>
      <c r="Y614" s="395">
        <f t="shared" si="129"/>
        <v>0</v>
      </c>
      <c r="Z614" s="394"/>
      <c r="AA614" s="396" t="str">
        <f t="shared" si="130"/>
        <v xml:space="preserve"> </v>
      </c>
      <c r="AC614" s="397" t="str">
        <f t="shared" si="131"/>
        <v xml:space="preserve"> </v>
      </c>
      <c r="AF614" s="394"/>
      <c r="AG614" s="401" t="str">
        <f t="shared" si="132"/>
        <v xml:space="preserve"> </v>
      </c>
      <c r="AI614" s="397" t="str">
        <f t="shared" si="133"/>
        <v xml:space="preserve"> </v>
      </c>
      <c r="AL614" s="394"/>
      <c r="AM614" s="396" t="str">
        <f t="shared" si="134"/>
        <v xml:space="preserve"> </v>
      </c>
      <c r="AO614" s="397" t="str">
        <f t="shared" si="135"/>
        <v xml:space="preserve"> </v>
      </c>
      <c r="AR614" s="394"/>
      <c r="AS614" s="396" t="str">
        <f t="shared" si="125"/>
        <v xml:space="preserve"> </v>
      </c>
      <c r="AU614" s="397" t="str">
        <f t="shared" si="126"/>
        <v xml:space="preserve"> </v>
      </c>
      <c r="AX614" s="394"/>
      <c r="AY614" s="396" t="str">
        <f t="shared" si="127"/>
        <v xml:space="preserve"> </v>
      </c>
      <c r="BA614" s="397" t="str">
        <f t="shared" si="128"/>
        <v xml:space="preserve"> </v>
      </c>
      <c r="BE614" s="392"/>
      <c r="BF614" s="392"/>
      <c r="BG614" s="392"/>
    </row>
    <row r="615" spans="1:59" s="63" customFormat="1" ht="46.9" customHeight="1" x14ac:dyDescent="0.2">
      <c r="A615" s="392"/>
      <c r="B615" s="392"/>
      <c r="C615" s="392"/>
      <c r="D615" s="392"/>
      <c r="E615" s="392"/>
      <c r="F615" s="392"/>
      <c r="G615" s="392"/>
      <c r="H615" s="392"/>
      <c r="I615" s="392"/>
      <c r="J615" s="392"/>
      <c r="K615" s="392"/>
      <c r="O615" s="394"/>
      <c r="Q615" s="394"/>
      <c r="S615" s="394"/>
      <c r="U615" s="394"/>
      <c r="V615" s="392"/>
      <c r="W615" s="394"/>
      <c r="X615" s="392"/>
      <c r="Y615" s="395">
        <f t="shared" si="129"/>
        <v>0</v>
      </c>
      <c r="Z615" s="394"/>
      <c r="AA615" s="396" t="str">
        <f t="shared" si="130"/>
        <v xml:space="preserve"> </v>
      </c>
      <c r="AC615" s="397" t="str">
        <f t="shared" si="131"/>
        <v xml:space="preserve"> </v>
      </c>
      <c r="AF615" s="394"/>
      <c r="AG615" s="401" t="str">
        <f t="shared" si="132"/>
        <v xml:space="preserve"> </v>
      </c>
      <c r="AI615" s="397" t="str">
        <f t="shared" si="133"/>
        <v xml:space="preserve"> </v>
      </c>
      <c r="AL615" s="394"/>
      <c r="AM615" s="396" t="str">
        <f t="shared" si="134"/>
        <v xml:space="preserve"> </v>
      </c>
      <c r="AO615" s="397" t="str">
        <f t="shared" si="135"/>
        <v xml:space="preserve"> </v>
      </c>
      <c r="AR615" s="394"/>
      <c r="AS615" s="396" t="str">
        <f t="shared" ref="AS615:AS678" si="136">IF(Q615=0," ",AR615/Q615)</f>
        <v xml:space="preserve"> </v>
      </c>
      <c r="AU615" s="397" t="str">
        <f t="shared" ref="AU615:AU678" si="137">IF(P615=0," ",AT615/P615)</f>
        <v xml:space="preserve"> </v>
      </c>
      <c r="AX615" s="394"/>
      <c r="AY615" s="396" t="str">
        <f t="shared" ref="AY615:AY678" si="138">IF(Q615=0," ",AX615/Q615)</f>
        <v xml:space="preserve"> </v>
      </c>
      <c r="BA615" s="397" t="str">
        <f t="shared" ref="BA615:BA678" si="139">IF(P615=0," ",AZ615/P615)</f>
        <v xml:space="preserve"> </v>
      </c>
      <c r="BE615" s="392"/>
      <c r="BF615" s="392"/>
      <c r="BG615" s="392"/>
    </row>
    <row r="616" spans="1:59" s="63" customFormat="1" ht="46.9" customHeight="1" x14ac:dyDescent="0.2">
      <c r="A616" s="392"/>
      <c r="B616" s="392"/>
      <c r="C616" s="392"/>
      <c r="D616" s="392"/>
      <c r="E616" s="392"/>
      <c r="F616" s="392"/>
      <c r="G616" s="392"/>
      <c r="H616" s="392"/>
      <c r="I616" s="392"/>
      <c r="J616" s="392"/>
      <c r="K616" s="392"/>
      <c r="O616" s="394"/>
      <c r="Q616" s="394"/>
      <c r="S616" s="394"/>
      <c r="U616" s="394"/>
      <c r="V616" s="392"/>
      <c r="W616" s="394"/>
      <c r="X616" s="392"/>
      <c r="Y616" s="395">
        <f t="shared" si="129"/>
        <v>0</v>
      </c>
      <c r="Z616" s="394"/>
      <c r="AA616" s="396" t="str">
        <f t="shared" si="130"/>
        <v xml:space="preserve"> </v>
      </c>
      <c r="AC616" s="397" t="str">
        <f t="shared" si="131"/>
        <v xml:space="preserve"> </v>
      </c>
      <c r="AF616" s="394"/>
      <c r="AG616" s="401" t="str">
        <f t="shared" si="132"/>
        <v xml:space="preserve"> </v>
      </c>
      <c r="AI616" s="397" t="str">
        <f t="shared" si="133"/>
        <v xml:space="preserve"> </v>
      </c>
      <c r="AL616" s="394"/>
      <c r="AM616" s="396" t="str">
        <f t="shared" si="134"/>
        <v xml:space="preserve"> </v>
      </c>
      <c r="AO616" s="397" t="str">
        <f t="shared" si="135"/>
        <v xml:space="preserve"> </v>
      </c>
      <c r="AR616" s="394"/>
      <c r="AS616" s="396" t="str">
        <f t="shared" si="136"/>
        <v xml:space="preserve"> </v>
      </c>
      <c r="AU616" s="397" t="str">
        <f t="shared" si="137"/>
        <v xml:space="preserve"> </v>
      </c>
      <c r="AX616" s="394"/>
      <c r="AY616" s="396" t="str">
        <f t="shared" si="138"/>
        <v xml:space="preserve"> </v>
      </c>
      <c r="BA616" s="397" t="str">
        <f t="shared" si="139"/>
        <v xml:space="preserve"> </v>
      </c>
      <c r="BE616" s="392"/>
      <c r="BF616" s="392"/>
      <c r="BG616" s="392"/>
    </row>
    <row r="617" spans="1:59" s="63" customFormat="1" ht="46.9" customHeight="1" x14ac:dyDescent="0.2">
      <c r="A617" s="392"/>
      <c r="B617" s="392"/>
      <c r="C617" s="392"/>
      <c r="D617" s="392"/>
      <c r="E617" s="392"/>
      <c r="F617" s="392"/>
      <c r="G617" s="392"/>
      <c r="H617" s="392"/>
      <c r="I617" s="392"/>
      <c r="J617" s="392"/>
      <c r="K617" s="392"/>
      <c r="O617" s="394"/>
      <c r="Q617" s="394"/>
      <c r="S617" s="394"/>
      <c r="U617" s="394"/>
      <c r="V617" s="392"/>
      <c r="W617" s="394"/>
      <c r="X617" s="392"/>
      <c r="Y617" s="395">
        <f t="shared" si="129"/>
        <v>0</v>
      </c>
      <c r="Z617" s="394"/>
      <c r="AA617" s="396" t="str">
        <f t="shared" si="130"/>
        <v xml:space="preserve"> </v>
      </c>
      <c r="AC617" s="397" t="str">
        <f t="shared" si="131"/>
        <v xml:space="preserve"> </v>
      </c>
      <c r="AF617" s="394"/>
      <c r="AG617" s="401" t="str">
        <f t="shared" si="132"/>
        <v xml:space="preserve"> </v>
      </c>
      <c r="AI617" s="397" t="str">
        <f t="shared" si="133"/>
        <v xml:space="preserve"> </v>
      </c>
      <c r="AL617" s="394"/>
      <c r="AM617" s="396" t="str">
        <f t="shared" si="134"/>
        <v xml:space="preserve"> </v>
      </c>
      <c r="AO617" s="397" t="str">
        <f t="shared" si="135"/>
        <v xml:space="preserve"> </v>
      </c>
      <c r="AR617" s="394"/>
      <c r="AS617" s="396" t="str">
        <f t="shared" si="136"/>
        <v xml:space="preserve"> </v>
      </c>
      <c r="AU617" s="397" t="str">
        <f t="shared" si="137"/>
        <v xml:space="preserve"> </v>
      </c>
      <c r="AX617" s="394"/>
      <c r="AY617" s="396" t="str">
        <f t="shared" si="138"/>
        <v xml:space="preserve"> </v>
      </c>
      <c r="BA617" s="397" t="str">
        <f t="shared" si="139"/>
        <v xml:space="preserve"> </v>
      </c>
      <c r="BE617" s="392"/>
      <c r="BF617" s="392"/>
      <c r="BG617" s="392"/>
    </row>
    <row r="618" spans="1:59" s="63" customFormat="1" ht="46.9" customHeight="1" x14ac:dyDescent="0.2">
      <c r="A618" s="392"/>
      <c r="B618" s="392"/>
      <c r="C618" s="392"/>
      <c r="D618" s="392"/>
      <c r="E618" s="392"/>
      <c r="F618" s="392"/>
      <c r="G618" s="392"/>
      <c r="H618" s="392"/>
      <c r="I618" s="392"/>
      <c r="J618" s="392"/>
      <c r="K618" s="392"/>
      <c r="O618" s="394"/>
      <c r="Q618" s="394"/>
      <c r="S618" s="394"/>
      <c r="U618" s="394"/>
      <c r="V618" s="392"/>
      <c r="W618" s="394"/>
      <c r="X618" s="392"/>
      <c r="Y618" s="395">
        <f t="shared" si="129"/>
        <v>0</v>
      </c>
      <c r="Z618" s="394"/>
      <c r="AA618" s="396" t="str">
        <f t="shared" si="130"/>
        <v xml:space="preserve"> </v>
      </c>
      <c r="AC618" s="397" t="str">
        <f t="shared" si="131"/>
        <v xml:space="preserve"> </v>
      </c>
      <c r="AF618" s="394"/>
      <c r="AG618" s="401" t="str">
        <f t="shared" si="132"/>
        <v xml:space="preserve"> </v>
      </c>
      <c r="AI618" s="397" t="str">
        <f t="shared" si="133"/>
        <v xml:space="preserve"> </v>
      </c>
      <c r="AL618" s="394"/>
      <c r="AM618" s="396" t="str">
        <f t="shared" si="134"/>
        <v xml:space="preserve"> </v>
      </c>
      <c r="AO618" s="397" t="str">
        <f t="shared" si="135"/>
        <v xml:space="preserve"> </v>
      </c>
      <c r="AR618" s="394"/>
      <c r="AS618" s="396" t="str">
        <f t="shared" si="136"/>
        <v xml:space="preserve"> </v>
      </c>
      <c r="AU618" s="397" t="str">
        <f t="shared" si="137"/>
        <v xml:space="preserve"> </v>
      </c>
      <c r="AX618" s="394"/>
      <c r="AY618" s="396" t="str">
        <f t="shared" si="138"/>
        <v xml:space="preserve"> </v>
      </c>
      <c r="BA618" s="397" t="str">
        <f t="shared" si="139"/>
        <v xml:space="preserve"> </v>
      </c>
      <c r="BE618" s="392"/>
      <c r="BF618" s="392"/>
      <c r="BG618" s="392"/>
    </row>
    <row r="619" spans="1:59" s="63" customFormat="1" ht="46.9" customHeight="1" x14ac:dyDescent="0.2">
      <c r="A619" s="392"/>
      <c r="B619" s="392"/>
      <c r="C619" s="392"/>
      <c r="D619" s="392"/>
      <c r="E619" s="392"/>
      <c r="F619" s="392"/>
      <c r="G619" s="392"/>
      <c r="H619" s="392"/>
      <c r="I619" s="392"/>
      <c r="J619" s="392"/>
      <c r="K619" s="392"/>
      <c r="O619" s="394"/>
      <c r="Q619" s="394"/>
      <c r="S619" s="394"/>
      <c r="U619" s="394"/>
      <c r="V619" s="392"/>
      <c r="W619" s="394"/>
      <c r="X619" s="392"/>
      <c r="Y619" s="395">
        <f t="shared" si="129"/>
        <v>0</v>
      </c>
      <c r="Z619" s="394"/>
      <c r="AA619" s="396" t="str">
        <f t="shared" si="130"/>
        <v xml:space="preserve"> </v>
      </c>
      <c r="AC619" s="397" t="str">
        <f t="shared" si="131"/>
        <v xml:space="preserve"> </v>
      </c>
      <c r="AF619" s="394"/>
      <c r="AG619" s="401" t="str">
        <f t="shared" si="132"/>
        <v xml:space="preserve"> </v>
      </c>
      <c r="AI619" s="397" t="str">
        <f t="shared" si="133"/>
        <v xml:space="preserve"> </v>
      </c>
      <c r="AL619" s="394"/>
      <c r="AM619" s="396" t="str">
        <f t="shared" si="134"/>
        <v xml:space="preserve"> </v>
      </c>
      <c r="AO619" s="397" t="str">
        <f t="shared" si="135"/>
        <v xml:space="preserve"> </v>
      </c>
      <c r="AR619" s="394"/>
      <c r="AS619" s="396" t="str">
        <f t="shared" si="136"/>
        <v xml:space="preserve"> </v>
      </c>
      <c r="AU619" s="397" t="str">
        <f t="shared" si="137"/>
        <v xml:space="preserve"> </v>
      </c>
      <c r="AX619" s="394"/>
      <c r="AY619" s="396" t="str">
        <f t="shared" si="138"/>
        <v xml:space="preserve"> </v>
      </c>
      <c r="BA619" s="397" t="str">
        <f t="shared" si="139"/>
        <v xml:space="preserve"> </v>
      </c>
      <c r="BE619" s="392"/>
      <c r="BF619" s="392"/>
      <c r="BG619" s="392"/>
    </row>
    <row r="620" spans="1:59" s="63" customFormat="1" ht="46.9" customHeight="1" x14ac:dyDescent="0.2">
      <c r="A620" s="392"/>
      <c r="B620" s="392"/>
      <c r="C620" s="392"/>
      <c r="D620" s="392"/>
      <c r="E620" s="392"/>
      <c r="F620" s="392"/>
      <c r="G620" s="392"/>
      <c r="H620" s="392"/>
      <c r="I620" s="392"/>
      <c r="J620" s="392"/>
      <c r="K620" s="392"/>
      <c r="O620" s="394"/>
      <c r="Q620" s="394"/>
      <c r="S620" s="394"/>
      <c r="U620" s="394"/>
      <c r="V620" s="392"/>
      <c r="W620" s="394"/>
      <c r="X620" s="392"/>
      <c r="Y620" s="395">
        <f t="shared" si="129"/>
        <v>0</v>
      </c>
      <c r="Z620" s="394"/>
      <c r="AA620" s="396" t="str">
        <f t="shared" si="130"/>
        <v xml:space="preserve"> </v>
      </c>
      <c r="AC620" s="397" t="str">
        <f t="shared" si="131"/>
        <v xml:space="preserve"> </v>
      </c>
      <c r="AF620" s="394"/>
      <c r="AG620" s="401" t="str">
        <f t="shared" si="132"/>
        <v xml:space="preserve"> </v>
      </c>
      <c r="AI620" s="397" t="str">
        <f t="shared" si="133"/>
        <v xml:space="preserve"> </v>
      </c>
      <c r="AL620" s="394"/>
      <c r="AM620" s="396" t="str">
        <f t="shared" si="134"/>
        <v xml:space="preserve"> </v>
      </c>
      <c r="AO620" s="397" t="str">
        <f t="shared" si="135"/>
        <v xml:space="preserve"> </v>
      </c>
      <c r="AR620" s="394"/>
      <c r="AS620" s="396" t="str">
        <f t="shared" si="136"/>
        <v xml:space="preserve"> </v>
      </c>
      <c r="AU620" s="397" t="str">
        <f t="shared" si="137"/>
        <v xml:space="preserve"> </v>
      </c>
      <c r="AX620" s="394"/>
      <c r="AY620" s="396" t="str">
        <f t="shared" si="138"/>
        <v xml:space="preserve"> </v>
      </c>
      <c r="BA620" s="397" t="str">
        <f t="shared" si="139"/>
        <v xml:space="preserve"> </v>
      </c>
      <c r="BE620" s="392"/>
      <c r="BF620" s="392"/>
      <c r="BG620" s="392"/>
    </row>
    <row r="621" spans="1:59" s="63" customFormat="1" ht="46.9" customHeight="1" x14ac:dyDescent="0.2">
      <c r="A621" s="392"/>
      <c r="B621" s="392"/>
      <c r="C621" s="392"/>
      <c r="D621" s="392"/>
      <c r="E621" s="392"/>
      <c r="F621" s="392"/>
      <c r="G621" s="392"/>
      <c r="H621" s="392"/>
      <c r="I621" s="392"/>
      <c r="J621" s="392"/>
      <c r="K621" s="392"/>
      <c r="O621" s="394"/>
      <c r="Q621" s="394"/>
      <c r="S621" s="394"/>
      <c r="U621" s="394"/>
      <c r="V621" s="392"/>
      <c r="W621" s="394"/>
      <c r="X621" s="392"/>
      <c r="Y621" s="395">
        <f t="shared" si="129"/>
        <v>0</v>
      </c>
      <c r="Z621" s="394"/>
      <c r="AA621" s="396" t="str">
        <f t="shared" si="130"/>
        <v xml:space="preserve"> </v>
      </c>
      <c r="AC621" s="397" t="str">
        <f t="shared" si="131"/>
        <v xml:space="preserve"> </v>
      </c>
      <c r="AF621" s="394"/>
      <c r="AG621" s="401" t="str">
        <f t="shared" si="132"/>
        <v xml:space="preserve"> </v>
      </c>
      <c r="AI621" s="397" t="str">
        <f t="shared" si="133"/>
        <v xml:space="preserve"> </v>
      </c>
      <c r="AL621" s="394"/>
      <c r="AM621" s="396" t="str">
        <f t="shared" si="134"/>
        <v xml:space="preserve"> </v>
      </c>
      <c r="AO621" s="397" t="str">
        <f t="shared" si="135"/>
        <v xml:space="preserve"> </v>
      </c>
      <c r="AR621" s="394"/>
      <c r="AS621" s="396" t="str">
        <f t="shared" si="136"/>
        <v xml:space="preserve"> </v>
      </c>
      <c r="AU621" s="397" t="str">
        <f t="shared" si="137"/>
        <v xml:space="preserve"> </v>
      </c>
      <c r="AX621" s="394"/>
      <c r="AY621" s="396" t="str">
        <f t="shared" si="138"/>
        <v xml:space="preserve"> </v>
      </c>
      <c r="BA621" s="397" t="str">
        <f t="shared" si="139"/>
        <v xml:space="preserve"> </v>
      </c>
      <c r="BE621" s="392"/>
      <c r="BF621" s="392"/>
      <c r="BG621" s="392"/>
    </row>
    <row r="622" spans="1:59" s="63" customFormat="1" ht="46.9" customHeight="1" x14ac:dyDescent="0.2">
      <c r="A622" s="392"/>
      <c r="B622" s="392"/>
      <c r="C622" s="392"/>
      <c r="D622" s="392"/>
      <c r="E622" s="392"/>
      <c r="F622" s="392"/>
      <c r="G622" s="392"/>
      <c r="H622" s="392"/>
      <c r="I622" s="392"/>
      <c r="J622" s="392"/>
      <c r="K622" s="392"/>
      <c r="O622" s="394"/>
      <c r="Q622" s="394"/>
      <c r="S622" s="394"/>
      <c r="U622" s="394"/>
      <c r="V622" s="392"/>
      <c r="W622" s="394"/>
      <c r="X622" s="392"/>
      <c r="Y622" s="395">
        <f t="shared" si="129"/>
        <v>0</v>
      </c>
      <c r="Z622" s="394"/>
      <c r="AA622" s="396" t="str">
        <f t="shared" si="130"/>
        <v xml:space="preserve"> </v>
      </c>
      <c r="AC622" s="397" t="str">
        <f t="shared" si="131"/>
        <v xml:space="preserve"> </v>
      </c>
      <c r="AF622" s="394"/>
      <c r="AG622" s="401" t="str">
        <f t="shared" si="132"/>
        <v xml:space="preserve"> </v>
      </c>
      <c r="AI622" s="397" t="str">
        <f t="shared" si="133"/>
        <v xml:space="preserve"> </v>
      </c>
      <c r="AL622" s="394"/>
      <c r="AM622" s="396" t="str">
        <f t="shared" si="134"/>
        <v xml:space="preserve"> </v>
      </c>
      <c r="AO622" s="397" t="str">
        <f t="shared" si="135"/>
        <v xml:space="preserve"> </v>
      </c>
      <c r="AR622" s="394"/>
      <c r="AS622" s="396" t="str">
        <f t="shared" si="136"/>
        <v xml:space="preserve"> </v>
      </c>
      <c r="AU622" s="397" t="str">
        <f t="shared" si="137"/>
        <v xml:space="preserve"> </v>
      </c>
      <c r="AX622" s="394"/>
      <c r="AY622" s="396" t="str">
        <f t="shared" si="138"/>
        <v xml:space="preserve"> </v>
      </c>
      <c r="BA622" s="397" t="str">
        <f t="shared" si="139"/>
        <v xml:space="preserve"> </v>
      </c>
      <c r="BE622" s="392"/>
      <c r="BF622" s="392"/>
      <c r="BG622" s="392"/>
    </row>
    <row r="623" spans="1:59" s="63" customFormat="1" ht="46.9" customHeight="1" x14ac:dyDescent="0.2">
      <c r="A623" s="392"/>
      <c r="B623" s="392"/>
      <c r="C623" s="392"/>
      <c r="D623" s="392"/>
      <c r="E623" s="392"/>
      <c r="F623" s="392"/>
      <c r="G623" s="392"/>
      <c r="H623" s="392"/>
      <c r="I623" s="392"/>
      <c r="J623" s="392"/>
      <c r="K623" s="392"/>
      <c r="O623" s="394"/>
      <c r="Q623" s="394"/>
      <c r="S623" s="394"/>
      <c r="U623" s="394"/>
      <c r="V623" s="392"/>
      <c r="W623" s="394"/>
      <c r="X623" s="392"/>
      <c r="Y623" s="395">
        <f t="shared" si="129"/>
        <v>0</v>
      </c>
      <c r="Z623" s="394"/>
      <c r="AA623" s="396" t="str">
        <f t="shared" si="130"/>
        <v xml:space="preserve"> </v>
      </c>
      <c r="AC623" s="397" t="str">
        <f t="shared" si="131"/>
        <v xml:space="preserve"> </v>
      </c>
      <c r="AF623" s="394"/>
      <c r="AG623" s="401" t="str">
        <f t="shared" si="132"/>
        <v xml:space="preserve"> </v>
      </c>
      <c r="AI623" s="397" t="str">
        <f t="shared" si="133"/>
        <v xml:space="preserve"> </v>
      </c>
      <c r="AL623" s="394"/>
      <c r="AM623" s="396" t="str">
        <f t="shared" si="134"/>
        <v xml:space="preserve"> </v>
      </c>
      <c r="AO623" s="397" t="str">
        <f t="shared" si="135"/>
        <v xml:space="preserve"> </v>
      </c>
      <c r="AR623" s="394"/>
      <c r="AS623" s="396" t="str">
        <f t="shared" si="136"/>
        <v xml:space="preserve"> </v>
      </c>
      <c r="AU623" s="397" t="str">
        <f t="shared" si="137"/>
        <v xml:space="preserve"> </v>
      </c>
      <c r="AX623" s="394"/>
      <c r="AY623" s="396" t="str">
        <f t="shared" si="138"/>
        <v xml:space="preserve"> </v>
      </c>
      <c r="BA623" s="397" t="str">
        <f t="shared" si="139"/>
        <v xml:space="preserve"> </v>
      </c>
      <c r="BE623" s="392"/>
      <c r="BF623" s="392"/>
      <c r="BG623" s="392"/>
    </row>
    <row r="624" spans="1:59" s="63" customFormat="1" ht="46.9" customHeight="1" x14ac:dyDescent="0.2">
      <c r="A624" s="392"/>
      <c r="B624" s="392"/>
      <c r="C624" s="392"/>
      <c r="D624" s="392"/>
      <c r="E624" s="392"/>
      <c r="F624" s="392"/>
      <c r="G624" s="392"/>
      <c r="H624" s="392"/>
      <c r="I624" s="392"/>
      <c r="J624" s="392"/>
      <c r="K624" s="392"/>
      <c r="O624" s="394"/>
      <c r="Q624" s="394"/>
      <c r="S624" s="394"/>
      <c r="U624" s="394"/>
      <c r="V624" s="392"/>
      <c r="W624" s="394"/>
      <c r="X624" s="392"/>
      <c r="Y624" s="395">
        <f t="shared" si="129"/>
        <v>0</v>
      </c>
      <c r="Z624" s="394"/>
      <c r="AA624" s="396" t="str">
        <f t="shared" si="130"/>
        <v xml:space="preserve"> </v>
      </c>
      <c r="AC624" s="397" t="str">
        <f t="shared" si="131"/>
        <v xml:space="preserve"> </v>
      </c>
      <c r="AF624" s="394"/>
      <c r="AG624" s="401" t="str">
        <f t="shared" si="132"/>
        <v xml:space="preserve"> </v>
      </c>
      <c r="AI624" s="397" t="str">
        <f t="shared" si="133"/>
        <v xml:space="preserve"> </v>
      </c>
      <c r="AL624" s="394"/>
      <c r="AM624" s="396" t="str">
        <f t="shared" si="134"/>
        <v xml:space="preserve"> </v>
      </c>
      <c r="AO624" s="397" t="str">
        <f t="shared" si="135"/>
        <v xml:space="preserve"> </v>
      </c>
      <c r="AR624" s="394"/>
      <c r="AS624" s="396" t="str">
        <f t="shared" si="136"/>
        <v xml:space="preserve"> </v>
      </c>
      <c r="AU624" s="397" t="str">
        <f t="shared" si="137"/>
        <v xml:space="preserve"> </v>
      </c>
      <c r="AX624" s="394"/>
      <c r="AY624" s="396" t="str">
        <f t="shared" si="138"/>
        <v xml:space="preserve"> </v>
      </c>
      <c r="BA624" s="397" t="str">
        <f t="shared" si="139"/>
        <v xml:space="preserve"> </v>
      </c>
      <c r="BE624" s="392"/>
      <c r="BF624" s="392"/>
      <c r="BG624" s="392"/>
    </row>
    <row r="625" spans="1:59" s="63" customFormat="1" ht="46.9" customHeight="1" x14ac:dyDescent="0.2">
      <c r="A625" s="392"/>
      <c r="B625" s="392"/>
      <c r="C625" s="392"/>
      <c r="D625" s="392"/>
      <c r="E625" s="392"/>
      <c r="F625" s="392"/>
      <c r="G625" s="392"/>
      <c r="H625" s="392"/>
      <c r="I625" s="392"/>
      <c r="J625" s="392"/>
      <c r="K625" s="392"/>
      <c r="O625" s="394"/>
      <c r="Q625" s="394"/>
      <c r="S625" s="394"/>
      <c r="U625" s="394"/>
      <c r="V625" s="392"/>
      <c r="W625" s="394"/>
      <c r="X625" s="392"/>
      <c r="Y625" s="395">
        <f t="shared" si="129"/>
        <v>0</v>
      </c>
      <c r="Z625" s="394"/>
      <c r="AA625" s="396" t="str">
        <f t="shared" si="130"/>
        <v xml:space="preserve"> </v>
      </c>
      <c r="AC625" s="397" t="str">
        <f t="shared" si="131"/>
        <v xml:space="preserve"> </v>
      </c>
      <c r="AF625" s="394"/>
      <c r="AG625" s="401" t="str">
        <f t="shared" si="132"/>
        <v xml:space="preserve"> </v>
      </c>
      <c r="AI625" s="397" t="str">
        <f t="shared" si="133"/>
        <v xml:space="preserve"> </v>
      </c>
      <c r="AL625" s="394"/>
      <c r="AM625" s="396" t="str">
        <f t="shared" si="134"/>
        <v xml:space="preserve"> </v>
      </c>
      <c r="AO625" s="397" t="str">
        <f t="shared" si="135"/>
        <v xml:space="preserve"> </v>
      </c>
      <c r="AR625" s="394"/>
      <c r="AS625" s="396" t="str">
        <f t="shared" si="136"/>
        <v xml:space="preserve"> </v>
      </c>
      <c r="AU625" s="397" t="str">
        <f t="shared" si="137"/>
        <v xml:space="preserve"> </v>
      </c>
      <c r="AX625" s="394"/>
      <c r="AY625" s="396" t="str">
        <f t="shared" si="138"/>
        <v xml:space="preserve"> </v>
      </c>
      <c r="BA625" s="397" t="str">
        <f t="shared" si="139"/>
        <v xml:space="preserve"> </v>
      </c>
      <c r="BE625" s="392"/>
      <c r="BF625" s="392"/>
      <c r="BG625" s="392"/>
    </row>
    <row r="626" spans="1:59" s="63" customFormat="1" ht="46.9" customHeight="1" x14ac:dyDescent="0.2">
      <c r="A626" s="392"/>
      <c r="B626" s="392"/>
      <c r="C626" s="392"/>
      <c r="D626" s="392"/>
      <c r="E626" s="392"/>
      <c r="F626" s="392"/>
      <c r="G626" s="392"/>
      <c r="H626" s="392"/>
      <c r="I626" s="392"/>
      <c r="J626" s="392"/>
      <c r="K626" s="392"/>
      <c r="O626" s="394"/>
      <c r="Q626" s="394"/>
      <c r="S626" s="394"/>
      <c r="U626" s="394"/>
      <c r="V626" s="392"/>
      <c r="W626" s="394"/>
      <c r="X626" s="392"/>
      <c r="Y626" s="395">
        <f t="shared" si="129"/>
        <v>0</v>
      </c>
      <c r="Z626" s="394"/>
      <c r="AA626" s="396" t="str">
        <f t="shared" si="130"/>
        <v xml:space="preserve"> </v>
      </c>
      <c r="AC626" s="397" t="str">
        <f t="shared" si="131"/>
        <v xml:space="preserve"> </v>
      </c>
      <c r="AF626" s="394"/>
      <c r="AG626" s="401" t="str">
        <f t="shared" si="132"/>
        <v xml:space="preserve"> </v>
      </c>
      <c r="AI626" s="397" t="str">
        <f t="shared" si="133"/>
        <v xml:space="preserve"> </v>
      </c>
      <c r="AL626" s="394"/>
      <c r="AM626" s="396" t="str">
        <f t="shared" si="134"/>
        <v xml:space="preserve"> </v>
      </c>
      <c r="AO626" s="397" t="str">
        <f t="shared" si="135"/>
        <v xml:space="preserve"> </v>
      </c>
      <c r="AR626" s="394"/>
      <c r="AS626" s="396" t="str">
        <f t="shared" si="136"/>
        <v xml:space="preserve"> </v>
      </c>
      <c r="AU626" s="397" t="str">
        <f t="shared" si="137"/>
        <v xml:space="preserve"> </v>
      </c>
      <c r="AX626" s="394"/>
      <c r="AY626" s="396" t="str">
        <f t="shared" si="138"/>
        <v xml:space="preserve"> </v>
      </c>
      <c r="BA626" s="397" t="str">
        <f t="shared" si="139"/>
        <v xml:space="preserve"> </v>
      </c>
      <c r="BE626" s="392"/>
      <c r="BF626" s="392"/>
      <c r="BG626" s="392"/>
    </row>
    <row r="627" spans="1:59" s="63" customFormat="1" ht="46.9" customHeight="1" x14ac:dyDescent="0.2">
      <c r="A627" s="392"/>
      <c r="B627" s="392"/>
      <c r="C627" s="392"/>
      <c r="D627" s="392"/>
      <c r="E627" s="392"/>
      <c r="F627" s="392"/>
      <c r="G627" s="392"/>
      <c r="H627" s="392"/>
      <c r="I627" s="392"/>
      <c r="J627" s="392"/>
      <c r="K627" s="392"/>
      <c r="O627" s="394"/>
      <c r="Q627" s="394"/>
      <c r="S627" s="394"/>
      <c r="U627" s="394"/>
      <c r="V627" s="392"/>
      <c r="W627" s="394"/>
      <c r="X627" s="392"/>
      <c r="Y627" s="395">
        <f t="shared" si="129"/>
        <v>0</v>
      </c>
      <c r="Z627" s="394"/>
      <c r="AA627" s="396" t="str">
        <f t="shared" si="130"/>
        <v xml:space="preserve"> </v>
      </c>
      <c r="AC627" s="397" t="str">
        <f t="shared" si="131"/>
        <v xml:space="preserve"> </v>
      </c>
      <c r="AF627" s="394"/>
      <c r="AG627" s="401" t="str">
        <f t="shared" si="132"/>
        <v xml:space="preserve"> </v>
      </c>
      <c r="AI627" s="397" t="str">
        <f t="shared" si="133"/>
        <v xml:space="preserve"> </v>
      </c>
      <c r="AL627" s="394"/>
      <c r="AM627" s="396" t="str">
        <f t="shared" si="134"/>
        <v xml:space="preserve"> </v>
      </c>
      <c r="AO627" s="397" t="str">
        <f t="shared" si="135"/>
        <v xml:space="preserve"> </v>
      </c>
      <c r="AR627" s="394"/>
      <c r="AS627" s="396" t="str">
        <f t="shared" si="136"/>
        <v xml:space="preserve"> </v>
      </c>
      <c r="AU627" s="397" t="str">
        <f t="shared" si="137"/>
        <v xml:space="preserve"> </v>
      </c>
      <c r="AX627" s="394"/>
      <c r="AY627" s="396" t="str">
        <f t="shared" si="138"/>
        <v xml:space="preserve"> </v>
      </c>
      <c r="BA627" s="397" t="str">
        <f t="shared" si="139"/>
        <v xml:space="preserve"> </v>
      </c>
      <c r="BE627" s="392"/>
      <c r="BF627" s="392"/>
      <c r="BG627" s="392"/>
    </row>
    <row r="628" spans="1:59" s="63" customFormat="1" ht="46.9" customHeight="1" x14ac:dyDescent="0.2">
      <c r="A628" s="392"/>
      <c r="B628" s="392"/>
      <c r="C628" s="392"/>
      <c r="D628" s="392"/>
      <c r="E628" s="392"/>
      <c r="F628" s="392"/>
      <c r="G628" s="392"/>
      <c r="H628" s="392"/>
      <c r="I628" s="392"/>
      <c r="J628" s="392"/>
      <c r="K628" s="392"/>
      <c r="O628" s="394"/>
      <c r="Q628" s="394"/>
      <c r="S628" s="394"/>
      <c r="U628" s="394"/>
      <c r="V628" s="392"/>
      <c r="W628" s="394"/>
      <c r="X628" s="392"/>
      <c r="Y628" s="395">
        <f t="shared" si="129"/>
        <v>0</v>
      </c>
      <c r="Z628" s="394"/>
      <c r="AA628" s="396" t="str">
        <f t="shared" si="130"/>
        <v xml:space="preserve"> </v>
      </c>
      <c r="AC628" s="397" t="str">
        <f t="shared" si="131"/>
        <v xml:space="preserve"> </v>
      </c>
      <c r="AF628" s="394"/>
      <c r="AG628" s="401" t="str">
        <f t="shared" si="132"/>
        <v xml:space="preserve"> </v>
      </c>
      <c r="AI628" s="397" t="str">
        <f t="shared" si="133"/>
        <v xml:space="preserve"> </v>
      </c>
      <c r="AL628" s="394"/>
      <c r="AM628" s="396" t="str">
        <f t="shared" si="134"/>
        <v xml:space="preserve"> </v>
      </c>
      <c r="AO628" s="397" t="str">
        <f t="shared" si="135"/>
        <v xml:space="preserve"> </v>
      </c>
      <c r="AR628" s="394"/>
      <c r="AS628" s="396" t="str">
        <f t="shared" si="136"/>
        <v xml:space="preserve"> </v>
      </c>
      <c r="AU628" s="397" t="str">
        <f t="shared" si="137"/>
        <v xml:space="preserve"> </v>
      </c>
      <c r="AX628" s="394"/>
      <c r="AY628" s="396" t="str">
        <f t="shared" si="138"/>
        <v xml:space="preserve"> </v>
      </c>
      <c r="BA628" s="397" t="str">
        <f t="shared" si="139"/>
        <v xml:space="preserve"> </v>
      </c>
      <c r="BE628" s="392"/>
      <c r="BF628" s="392"/>
      <c r="BG628" s="392"/>
    </row>
    <row r="629" spans="1:59" s="63" customFormat="1" ht="46.9" customHeight="1" x14ac:dyDescent="0.2">
      <c r="A629" s="392"/>
      <c r="B629" s="392"/>
      <c r="C629" s="392"/>
      <c r="D629" s="392"/>
      <c r="E629" s="392"/>
      <c r="F629" s="392"/>
      <c r="G629" s="392"/>
      <c r="H629" s="392"/>
      <c r="I629" s="392"/>
      <c r="J629" s="392"/>
      <c r="K629" s="392"/>
      <c r="O629" s="394"/>
      <c r="Q629" s="394"/>
      <c r="S629" s="394"/>
      <c r="U629" s="394"/>
      <c r="V629" s="392"/>
      <c r="W629" s="394"/>
      <c r="X629" s="392"/>
      <c r="Y629" s="395">
        <f t="shared" si="129"/>
        <v>0</v>
      </c>
      <c r="Z629" s="394"/>
      <c r="AA629" s="396" t="str">
        <f t="shared" si="130"/>
        <v xml:space="preserve"> </v>
      </c>
      <c r="AC629" s="397" t="str">
        <f t="shared" si="131"/>
        <v xml:space="preserve"> </v>
      </c>
      <c r="AF629" s="394"/>
      <c r="AG629" s="401" t="str">
        <f t="shared" si="132"/>
        <v xml:space="preserve"> </v>
      </c>
      <c r="AI629" s="397" t="str">
        <f t="shared" si="133"/>
        <v xml:space="preserve"> </v>
      </c>
      <c r="AL629" s="394"/>
      <c r="AM629" s="396" t="str">
        <f t="shared" si="134"/>
        <v xml:space="preserve"> </v>
      </c>
      <c r="AO629" s="397" t="str">
        <f t="shared" si="135"/>
        <v xml:space="preserve"> </v>
      </c>
      <c r="AR629" s="394"/>
      <c r="AS629" s="396" t="str">
        <f t="shared" si="136"/>
        <v xml:space="preserve"> </v>
      </c>
      <c r="AU629" s="397" t="str">
        <f t="shared" si="137"/>
        <v xml:space="preserve"> </v>
      </c>
      <c r="AX629" s="394"/>
      <c r="AY629" s="396" t="str">
        <f t="shared" si="138"/>
        <v xml:space="preserve"> </v>
      </c>
      <c r="BA629" s="397" t="str">
        <f t="shared" si="139"/>
        <v xml:space="preserve"> </v>
      </c>
      <c r="BE629" s="392"/>
      <c r="BF629" s="392"/>
      <c r="BG629" s="392"/>
    </row>
    <row r="630" spans="1:59" s="63" customFormat="1" ht="46.9" customHeight="1" x14ac:dyDescent="0.2">
      <c r="A630" s="392"/>
      <c r="B630" s="392"/>
      <c r="C630" s="392"/>
      <c r="D630" s="392"/>
      <c r="E630" s="392"/>
      <c r="F630" s="392"/>
      <c r="G630" s="392"/>
      <c r="H630" s="392"/>
      <c r="I630" s="392"/>
      <c r="J630" s="392"/>
      <c r="K630" s="392"/>
      <c r="O630" s="394"/>
      <c r="Q630" s="394"/>
      <c r="S630" s="394"/>
      <c r="U630" s="394"/>
      <c r="V630" s="392"/>
      <c r="W630" s="394"/>
      <c r="X630" s="392"/>
      <c r="Y630" s="395">
        <f t="shared" si="129"/>
        <v>0</v>
      </c>
      <c r="Z630" s="394"/>
      <c r="AA630" s="396" t="str">
        <f t="shared" si="130"/>
        <v xml:space="preserve"> </v>
      </c>
      <c r="AC630" s="397" t="str">
        <f t="shared" si="131"/>
        <v xml:space="preserve"> </v>
      </c>
      <c r="AF630" s="394"/>
      <c r="AG630" s="401" t="str">
        <f t="shared" si="132"/>
        <v xml:space="preserve"> </v>
      </c>
      <c r="AI630" s="397" t="str">
        <f t="shared" si="133"/>
        <v xml:space="preserve"> </v>
      </c>
      <c r="AL630" s="394"/>
      <c r="AM630" s="396" t="str">
        <f t="shared" si="134"/>
        <v xml:space="preserve"> </v>
      </c>
      <c r="AO630" s="397" t="str">
        <f t="shared" si="135"/>
        <v xml:space="preserve"> </v>
      </c>
      <c r="AR630" s="394"/>
      <c r="AS630" s="396" t="str">
        <f t="shared" si="136"/>
        <v xml:space="preserve"> </v>
      </c>
      <c r="AU630" s="397" t="str">
        <f t="shared" si="137"/>
        <v xml:space="preserve"> </v>
      </c>
      <c r="AX630" s="394"/>
      <c r="AY630" s="396" t="str">
        <f t="shared" si="138"/>
        <v xml:space="preserve"> </v>
      </c>
      <c r="BA630" s="397" t="str">
        <f t="shared" si="139"/>
        <v xml:space="preserve"> </v>
      </c>
      <c r="BE630" s="392"/>
      <c r="BF630" s="392"/>
      <c r="BG630" s="392"/>
    </row>
    <row r="631" spans="1:59" s="63" customFormat="1" ht="46.9" customHeight="1" x14ac:dyDescent="0.2">
      <c r="A631" s="392"/>
      <c r="B631" s="392"/>
      <c r="C631" s="392"/>
      <c r="D631" s="392"/>
      <c r="E631" s="392"/>
      <c r="F631" s="392"/>
      <c r="G631" s="392"/>
      <c r="H631" s="392"/>
      <c r="I631" s="392"/>
      <c r="J631" s="392"/>
      <c r="K631" s="392"/>
      <c r="O631" s="394"/>
      <c r="Q631" s="394"/>
      <c r="S631" s="394"/>
      <c r="U631" s="394"/>
      <c r="V631" s="392"/>
      <c r="W631" s="394"/>
      <c r="X631" s="392"/>
      <c r="Y631" s="395">
        <f t="shared" si="129"/>
        <v>0</v>
      </c>
      <c r="Z631" s="394"/>
      <c r="AA631" s="396" t="str">
        <f t="shared" si="130"/>
        <v xml:space="preserve"> </v>
      </c>
      <c r="AC631" s="397" t="str">
        <f t="shared" si="131"/>
        <v xml:space="preserve"> </v>
      </c>
      <c r="AF631" s="394"/>
      <c r="AG631" s="401" t="str">
        <f t="shared" si="132"/>
        <v xml:space="preserve"> </v>
      </c>
      <c r="AI631" s="397" t="str">
        <f t="shared" si="133"/>
        <v xml:space="preserve"> </v>
      </c>
      <c r="AL631" s="394"/>
      <c r="AM631" s="396" t="str">
        <f t="shared" si="134"/>
        <v xml:space="preserve"> </v>
      </c>
      <c r="AO631" s="397" t="str">
        <f t="shared" si="135"/>
        <v xml:space="preserve"> </v>
      </c>
      <c r="AR631" s="394"/>
      <c r="AS631" s="396" t="str">
        <f t="shared" si="136"/>
        <v xml:space="preserve"> </v>
      </c>
      <c r="AU631" s="397" t="str">
        <f t="shared" si="137"/>
        <v xml:space="preserve"> </v>
      </c>
      <c r="AX631" s="394"/>
      <c r="AY631" s="396" t="str">
        <f t="shared" si="138"/>
        <v xml:space="preserve"> </v>
      </c>
      <c r="BA631" s="397" t="str">
        <f t="shared" si="139"/>
        <v xml:space="preserve"> </v>
      </c>
      <c r="BE631" s="392"/>
      <c r="BF631" s="392"/>
      <c r="BG631" s="392"/>
    </row>
    <row r="632" spans="1:59" s="63" customFormat="1" ht="46.9" customHeight="1" x14ac:dyDescent="0.2">
      <c r="A632" s="392"/>
      <c r="B632" s="392"/>
      <c r="C632" s="392"/>
      <c r="D632" s="392"/>
      <c r="E632" s="392"/>
      <c r="F632" s="392"/>
      <c r="G632" s="392"/>
      <c r="H632" s="392"/>
      <c r="I632" s="392"/>
      <c r="J632" s="392"/>
      <c r="K632" s="392"/>
      <c r="O632" s="394"/>
      <c r="Q632" s="394"/>
      <c r="S632" s="394"/>
      <c r="U632" s="394"/>
      <c r="V632" s="392"/>
      <c r="W632" s="394"/>
      <c r="X632" s="392"/>
      <c r="Y632" s="395">
        <f t="shared" si="129"/>
        <v>0</v>
      </c>
      <c r="Z632" s="394"/>
      <c r="AA632" s="396" t="str">
        <f t="shared" si="130"/>
        <v xml:space="preserve"> </v>
      </c>
      <c r="AC632" s="397" t="str">
        <f t="shared" si="131"/>
        <v xml:space="preserve"> </v>
      </c>
      <c r="AF632" s="394"/>
      <c r="AG632" s="401" t="str">
        <f t="shared" si="132"/>
        <v xml:space="preserve"> </v>
      </c>
      <c r="AI632" s="397" t="str">
        <f t="shared" si="133"/>
        <v xml:space="preserve"> </v>
      </c>
      <c r="AL632" s="394"/>
      <c r="AM632" s="396" t="str">
        <f t="shared" si="134"/>
        <v xml:space="preserve"> </v>
      </c>
      <c r="AO632" s="397" t="str">
        <f t="shared" si="135"/>
        <v xml:space="preserve"> </v>
      </c>
      <c r="AR632" s="394"/>
      <c r="AS632" s="396" t="str">
        <f t="shared" si="136"/>
        <v xml:space="preserve"> </v>
      </c>
      <c r="AU632" s="397" t="str">
        <f t="shared" si="137"/>
        <v xml:space="preserve"> </v>
      </c>
      <c r="AX632" s="394"/>
      <c r="AY632" s="396" t="str">
        <f t="shared" si="138"/>
        <v xml:space="preserve"> </v>
      </c>
      <c r="BA632" s="397" t="str">
        <f t="shared" si="139"/>
        <v xml:space="preserve"> </v>
      </c>
      <c r="BE632" s="392"/>
      <c r="BF632" s="392"/>
      <c r="BG632" s="392"/>
    </row>
    <row r="633" spans="1:59" s="63" customFormat="1" ht="46.9" customHeight="1" x14ac:dyDescent="0.2">
      <c r="A633" s="392"/>
      <c r="B633" s="392"/>
      <c r="C633" s="392"/>
      <c r="D633" s="392"/>
      <c r="E633" s="392"/>
      <c r="F633" s="392"/>
      <c r="G633" s="392"/>
      <c r="H633" s="392"/>
      <c r="I633" s="392"/>
      <c r="J633" s="392"/>
      <c r="K633" s="392"/>
      <c r="O633" s="394"/>
      <c r="Q633" s="394"/>
      <c r="S633" s="394"/>
      <c r="U633" s="394"/>
      <c r="V633" s="392"/>
      <c r="W633" s="394"/>
      <c r="X633" s="392"/>
      <c r="Y633" s="395">
        <f t="shared" si="129"/>
        <v>0</v>
      </c>
      <c r="Z633" s="394"/>
      <c r="AA633" s="396" t="str">
        <f t="shared" si="130"/>
        <v xml:space="preserve"> </v>
      </c>
      <c r="AC633" s="397" t="str">
        <f t="shared" si="131"/>
        <v xml:space="preserve"> </v>
      </c>
      <c r="AF633" s="394"/>
      <c r="AG633" s="401" t="str">
        <f t="shared" si="132"/>
        <v xml:space="preserve"> </v>
      </c>
      <c r="AI633" s="397" t="str">
        <f t="shared" si="133"/>
        <v xml:space="preserve"> </v>
      </c>
      <c r="AL633" s="394"/>
      <c r="AM633" s="396" t="str">
        <f t="shared" si="134"/>
        <v xml:space="preserve"> </v>
      </c>
      <c r="AO633" s="397" t="str">
        <f t="shared" si="135"/>
        <v xml:space="preserve"> </v>
      </c>
      <c r="AR633" s="394"/>
      <c r="AS633" s="396" t="str">
        <f t="shared" si="136"/>
        <v xml:space="preserve"> </v>
      </c>
      <c r="AU633" s="397" t="str">
        <f t="shared" si="137"/>
        <v xml:space="preserve"> </v>
      </c>
      <c r="AX633" s="394"/>
      <c r="AY633" s="396" t="str">
        <f t="shared" si="138"/>
        <v xml:space="preserve"> </v>
      </c>
      <c r="BA633" s="397" t="str">
        <f t="shared" si="139"/>
        <v xml:space="preserve"> </v>
      </c>
      <c r="BE633" s="392"/>
      <c r="BF633" s="392"/>
      <c r="BG633" s="392"/>
    </row>
    <row r="634" spans="1:59" s="63" customFormat="1" ht="46.9" customHeight="1" x14ac:dyDescent="0.2">
      <c r="A634" s="392"/>
      <c r="B634" s="392"/>
      <c r="C634" s="392"/>
      <c r="D634" s="392"/>
      <c r="E634" s="392"/>
      <c r="F634" s="392"/>
      <c r="G634" s="392"/>
      <c r="H634" s="392"/>
      <c r="I634" s="392"/>
      <c r="J634" s="392"/>
      <c r="K634" s="392"/>
      <c r="O634" s="394"/>
      <c r="Q634" s="394"/>
      <c r="S634" s="394"/>
      <c r="U634" s="394"/>
      <c r="V634" s="392"/>
      <c r="W634" s="394"/>
      <c r="X634" s="392"/>
      <c r="Y634" s="395">
        <f t="shared" si="129"/>
        <v>0</v>
      </c>
      <c r="Z634" s="394"/>
      <c r="AA634" s="396" t="str">
        <f t="shared" si="130"/>
        <v xml:space="preserve"> </v>
      </c>
      <c r="AC634" s="397" t="str">
        <f t="shared" si="131"/>
        <v xml:space="preserve"> </v>
      </c>
      <c r="AF634" s="394"/>
      <c r="AG634" s="401" t="str">
        <f t="shared" si="132"/>
        <v xml:space="preserve"> </v>
      </c>
      <c r="AI634" s="397" t="str">
        <f t="shared" si="133"/>
        <v xml:space="preserve"> </v>
      </c>
      <c r="AL634" s="394"/>
      <c r="AM634" s="396" t="str">
        <f t="shared" si="134"/>
        <v xml:space="preserve"> </v>
      </c>
      <c r="AO634" s="397" t="str">
        <f t="shared" si="135"/>
        <v xml:space="preserve"> </v>
      </c>
      <c r="AR634" s="394"/>
      <c r="AS634" s="396" t="str">
        <f t="shared" si="136"/>
        <v xml:space="preserve"> </v>
      </c>
      <c r="AU634" s="397" t="str">
        <f t="shared" si="137"/>
        <v xml:space="preserve"> </v>
      </c>
      <c r="AX634" s="394"/>
      <c r="AY634" s="396" t="str">
        <f t="shared" si="138"/>
        <v xml:space="preserve"> </v>
      </c>
      <c r="BA634" s="397" t="str">
        <f t="shared" si="139"/>
        <v xml:space="preserve"> </v>
      </c>
      <c r="BE634" s="392"/>
      <c r="BF634" s="392"/>
      <c r="BG634" s="392"/>
    </row>
    <row r="635" spans="1:59" s="63" customFormat="1" ht="46.9" customHeight="1" x14ac:dyDescent="0.2">
      <c r="A635" s="392"/>
      <c r="B635" s="392"/>
      <c r="C635" s="392"/>
      <c r="D635" s="392"/>
      <c r="E635" s="392"/>
      <c r="F635" s="392"/>
      <c r="G635" s="392"/>
      <c r="H635" s="392"/>
      <c r="I635" s="392"/>
      <c r="J635" s="392"/>
      <c r="K635" s="392"/>
      <c r="O635" s="394"/>
      <c r="Q635" s="394"/>
      <c r="S635" s="394"/>
      <c r="U635" s="394"/>
      <c r="V635" s="392"/>
      <c r="W635" s="394"/>
      <c r="X635" s="392"/>
      <c r="Y635" s="395">
        <f t="shared" si="129"/>
        <v>0</v>
      </c>
      <c r="Z635" s="394"/>
      <c r="AA635" s="396" t="str">
        <f t="shared" si="130"/>
        <v xml:space="preserve"> </v>
      </c>
      <c r="AC635" s="397" t="str">
        <f t="shared" si="131"/>
        <v xml:space="preserve"> </v>
      </c>
      <c r="AF635" s="394"/>
      <c r="AG635" s="401" t="str">
        <f t="shared" si="132"/>
        <v xml:space="preserve"> </v>
      </c>
      <c r="AI635" s="397" t="str">
        <f t="shared" si="133"/>
        <v xml:space="preserve"> </v>
      </c>
      <c r="AL635" s="394"/>
      <c r="AM635" s="396" t="str">
        <f t="shared" si="134"/>
        <v xml:space="preserve"> </v>
      </c>
      <c r="AO635" s="397" t="str">
        <f t="shared" si="135"/>
        <v xml:space="preserve"> </v>
      </c>
      <c r="AR635" s="394"/>
      <c r="AS635" s="396" t="str">
        <f t="shared" si="136"/>
        <v xml:space="preserve"> </v>
      </c>
      <c r="AU635" s="397" t="str">
        <f t="shared" si="137"/>
        <v xml:space="preserve"> </v>
      </c>
      <c r="AX635" s="394"/>
      <c r="AY635" s="396" t="str">
        <f t="shared" si="138"/>
        <v xml:space="preserve"> </v>
      </c>
      <c r="BA635" s="397" t="str">
        <f t="shared" si="139"/>
        <v xml:space="preserve"> </v>
      </c>
      <c r="BE635" s="392"/>
      <c r="BF635" s="392"/>
      <c r="BG635" s="392"/>
    </row>
    <row r="636" spans="1:59" s="63" customFormat="1" ht="46.9" customHeight="1" x14ac:dyDescent="0.2">
      <c r="A636" s="392"/>
      <c r="B636" s="392"/>
      <c r="C636" s="392"/>
      <c r="D636" s="392"/>
      <c r="E636" s="392"/>
      <c r="F636" s="392"/>
      <c r="G636" s="392"/>
      <c r="H636" s="392"/>
      <c r="I636" s="392"/>
      <c r="J636" s="392"/>
      <c r="K636" s="392"/>
      <c r="O636" s="394"/>
      <c r="Q636" s="394"/>
      <c r="S636" s="394"/>
      <c r="U636" s="394"/>
      <c r="V636" s="392"/>
      <c r="W636" s="394"/>
      <c r="X636" s="392"/>
      <c r="Y636" s="395">
        <f t="shared" si="129"/>
        <v>0</v>
      </c>
      <c r="Z636" s="394"/>
      <c r="AA636" s="396" t="str">
        <f t="shared" si="130"/>
        <v xml:space="preserve"> </v>
      </c>
      <c r="AC636" s="397" t="str">
        <f t="shared" si="131"/>
        <v xml:space="preserve"> </v>
      </c>
      <c r="AF636" s="394"/>
      <c r="AG636" s="401" t="str">
        <f t="shared" si="132"/>
        <v xml:space="preserve"> </v>
      </c>
      <c r="AI636" s="397" t="str">
        <f t="shared" si="133"/>
        <v xml:space="preserve"> </v>
      </c>
      <c r="AL636" s="394"/>
      <c r="AM636" s="396" t="str">
        <f t="shared" si="134"/>
        <v xml:space="preserve"> </v>
      </c>
      <c r="AO636" s="397" t="str">
        <f t="shared" si="135"/>
        <v xml:space="preserve"> </v>
      </c>
      <c r="AR636" s="394"/>
      <c r="AS636" s="396" t="str">
        <f t="shared" si="136"/>
        <v xml:space="preserve"> </v>
      </c>
      <c r="AU636" s="397" t="str">
        <f t="shared" si="137"/>
        <v xml:space="preserve"> </v>
      </c>
      <c r="AX636" s="394"/>
      <c r="AY636" s="396" t="str">
        <f t="shared" si="138"/>
        <v xml:space="preserve"> </v>
      </c>
      <c r="BA636" s="397" t="str">
        <f t="shared" si="139"/>
        <v xml:space="preserve"> </v>
      </c>
      <c r="BE636" s="392"/>
      <c r="BF636" s="392"/>
      <c r="BG636" s="392"/>
    </row>
    <row r="637" spans="1:59" s="63" customFormat="1" ht="46.9" customHeight="1" x14ac:dyDescent="0.2">
      <c r="A637" s="392"/>
      <c r="B637" s="392"/>
      <c r="C637" s="392"/>
      <c r="D637" s="392"/>
      <c r="E637" s="392"/>
      <c r="F637" s="392"/>
      <c r="G637" s="392"/>
      <c r="H637" s="392"/>
      <c r="I637" s="392"/>
      <c r="J637" s="392"/>
      <c r="K637" s="392"/>
      <c r="O637" s="394"/>
      <c r="Q637" s="394"/>
      <c r="S637" s="394"/>
      <c r="U637" s="394"/>
      <c r="V637" s="392"/>
      <c r="W637" s="394"/>
      <c r="X637" s="392"/>
      <c r="Y637" s="395">
        <f t="shared" si="129"/>
        <v>0</v>
      </c>
      <c r="Z637" s="394"/>
      <c r="AA637" s="396" t="str">
        <f t="shared" si="130"/>
        <v xml:space="preserve"> </v>
      </c>
      <c r="AC637" s="397" t="str">
        <f t="shared" si="131"/>
        <v xml:space="preserve"> </v>
      </c>
      <c r="AF637" s="394"/>
      <c r="AG637" s="401" t="str">
        <f t="shared" si="132"/>
        <v xml:space="preserve"> </v>
      </c>
      <c r="AI637" s="397" t="str">
        <f t="shared" si="133"/>
        <v xml:space="preserve"> </v>
      </c>
      <c r="AL637" s="394"/>
      <c r="AM637" s="396" t="str">
        <f t="shared" si="134"/>
        <v xml:space="preserve"> </v>
      </c>
      <c r="AO637" s="397" t="str">
        <f t="shared" si="135"/>
        <v xml:space="preserve"> </v>
      </c>
      <c r="AR637" s="394"/>
      <c r="AS637" s="396" t="str">
        <f t="shared" si="136"/>
        <v xml:space="preserve"> </v>
      </c>
      <c r="AU637" s="397" t="str">
        <f t="shared" si="137"/>
        <v xml:space="preserve"> </v>
      </c>
      <c r="AX637" s="394"/>
      <c r="AY637" s="396" t="str">
        <f t="shared" si="138"/>
        <v xml:space="preserve"> </v>
      </c>
      <c r="BA637" s="397" t="str">
        <f t="shared" si="139"/>
        <v xml:space="preserve"> </v>
      </c>
      <c r="BE637" s="392"/>
      <c r="BF637" s="392"/>
      <c r="BG637" s="392"/>
    </row>
    <row r="638" spans="1:59" s="63" customFormat="1" ht="46.9" customHeight="1" x14ac:dyDescent="0.2">
      <c r="A638" s="392"/>
      <c r="B638" s="392"/>
      <c r="C638" s="392"/>
      <c r="D638" s="392"/>
      <c r="E638" s="392"/>
      <c r="F638" s="392"/>
      <c r="G638" s="392"/>
      <c r="H638" s="392"/>
      <c r="I638" s="392"/>
      <c r="J638" s="392"/>
      <c r="K638" s="392"/>
      <c r="O638" s="394"/>
      <c r="Q638" s="394"/>
      <c r="S638" s="394"/>
      <c r="U638" s="394"/>
      <c r="V638" s="392"/>
      <c r="W638" s="394"/>
      <c r="X638" s="392"/>
      <c r="Y638" s="395">
        <f t="shared" si="129"/>
        <v>0</v>
      </c>
      <c r="Z638" s="394"/>
      <c r="AA638" s="396" t="str">
        <f t="shared" si="130"/>
        <v xml:space="preserve"> </v>
      </c>
      <c r="AC638" s="397" t="str">
        <f t="shared" si="131"/>
        <v xml:space="preserve"> </v>
      </c>
      <c r="AF638" s="394"/>
      <c r="AG638" s="401" t="str">
        <f t="shared" si="132"/>
        <v xml:space="preserve"> </v>
      </c>
      <c r="AI638" s="397" t="str">
        <f t="shared" si="133"/>
        <v xml:space="preserve"> </v>
      </c>
      <c r="AL638" s="394"/>
      <c r="AM638" s="396" t="str">
        <f t="shared" si="134"/>
        <v xml:space="preserve"> </v>
      </c>
      <c r="AO638" s="397" t="str">
        <f t="shared" si="135"/>
        <v xml:space="preserve"> </v>
      </c>
      <c r="AR638" s="394"/>
      <c r="AS638" s="396" t="str">
        <f t="shared" si="136"/>
        <v xml:space="preserve"> </v>
      </c>
      <c r="AU638" s="397" t="str">
        <f t="shared" si="137"/>
        <v xml:space="preserve"> </v>
      </c>
      <c r="AX638" s="394"/>
      <c r="AY638" s="396" t="str">
        <f t="shared" si="138"/>
        <v xml:space="preserve"> </v>
      </c>
      <c r="BA638" s="397" t="str">
        <f t="shared" si="139"/>
        <v xml:space="preserve"> </v>
      </c>
      <c r="BE638" s="392"/>
      <c r="BF638" s="392"/>
      <c r="BG638" s="392"/>
    </row>
    <row r="639" spans="1:59" s="63" customFormat="1" ht="46.9" customHeight="1" x14ac:dyDescent="0.2">
      <c r="A639" s="392"/>
      <c r="B639" s="392"/>
      <c r="C639" s="392"/>
      <c r="D639" s="392"/>
      <c r="E639" s="392"/>
      <c r="F639" s="392"/>
      <c r="G639" s="392"/>
      <c r="H639" s="392"/>
      <c r="I639" s="392"/>
      <c r="J639" s="392"/>
      <c r="K639" s="392"/>
      <c r="O639" s="394"/>
      <c r="Q639" s="394"/>
      <c r="S639" s="394"/>
      <c r="U639" s="394"/>
      <c r="V639" s="392"/>
      <c r="W639" s="394"/>
      <c r="X639" s="392"/>
      <c r="Y639" s="395">
        <f t="shared" si="129"/>
        <v>0</v>
      </c>
      <c r="Z639" s="394"/>
      <c r="AA639" s="396" t="str">
        <f t="shared" si="130"/>
        <v xml:space="preserve"> </v>
      </c>
      <c r="AC639" s="397" t="str">
        <f t="shared" si="131"/>
        <v xml:space="preserve"> </v>
      </c>
      <c r="AF639" s="394"/>
      <c r="AG639" s="401" t="str">
        <f t="shared" si="132"/>
        <v xml:space="preserve"> </v>
      </c>
      <c r="AI639" s="397" t="str">
        <f t="shared" si="133"/>
        <v xml:space="preserve"> </v>
      </c>
      <c r="AL639" s="394"/>
      <c r="AM639" s="396" t="str">
        <f t="shared" si="134"/>
        <v xml:space="preserve"> </v>
      </c>
      <c r="AO639" s="397" t="str">
        <f t="shared" si="135"/>
        <v xml:space="preserve"> </v>
      </c>
      <c r="AR639" s="394"/>
      <c r="AS639" s="396" t="str">
        <f t="shared" si="136"/>
        <v xml:space="preserve"> </v>
      </c>
      <c r="AU639" s="397" t="str">
        <f t="shared" si="137"/>
        <v xml:space="preserve"> </v>
      </c>
      <c r="AX639" s="394"/>
      <c r="AY639" s="396" t="str">
        <f t="shared" si="138"/>
        <v xml:space="preserve"> </v>
      </c>
      <c r="BA639" s="397" t="str">
        <f t="shared" si="139"/>
        <v xml:space="preserve"> </v>
      </c>
      <c r="BE639" s="392"/>
      <c r="BF639" s="392"/>
      <c r="BG639" s="392"/>
    </row>
    <row r="640" spans="1:59" s="63" customFormat="1" ht="46.9" customHeight="1" x14ac:dyDescent="0.2">
      <c r="A640" s="392"/>
      <c r="B640" s="392"/>
      <c r="C640" s="392"/>
      <c r="D640" s="392"/>
      <c r="E640" s="392"/>
      <c r="F640" s="392"/>
      <c r="G640" s="392"/>
      <c r="H640" s="392"/>
      <c r="I640" s="392"/>
      <c r="J640" s="392"/>
      <c r="K640" s="392"/>
      <c r="O640" s="394"/>
      <c r="Q640" s="394"/>
      <c r="S640" s="394"/>
      <c r="U640" s="394"/>
      <c r="V640" s="392"/>
      <c r="W640" s="394"/>
      <c r="X640" s="392"/>
      <c r="Y640" s="395">
        <f t="shared" si="129"/>
        <v>0</v>
      </c>
      <c r="Z640" s="394"/>
      <c r="AA640" s="396" t="str">
        <f t="shared" si="130"/>
        <v xml:space="preserve"> </v>
      </c>
      <c r="AC640" s="397" t="str">
        <f t="shared" si="131"/>
        <v xml:space="preserve"> </v>
      </c>
      <c r="AF640" s="394"/>
      <c r="AG640" s="401" t="str">
        <f t="shared" si="132"/>
        <v xml:space="preserve"> </v>
      </c>
      <c r="AI640" s="397" t="str">
        <f t="shared" si="133"/>
        <v xml:space="preserve"> </v>
      </c>
      <c r="AL640" s="394"/>
      <c r="AM640" s="396" t="str">
        <f t="shared" si="134"/>
        <v xml:space="preserve"> </v>
      </c>
      <c r="AO640" s="397" t="str">
        <f t="shared" si="135"/>
        <v xml:space="preserve"> </v>
      </c>
      <c r="AR640" s="394"/>
      <c r="AS640" s="396" t="str">
        <f t="shared" si="136"/>
        <v xml:space="preserve"> </v>
      </c>
      <c r="AU640" s="397" t="str">
        <f t="shared" si="137"/>
        <v xml:space="preserve"> </v>
      </c>
      <c r="AX640" s="394"/>
      <c r="AY640" s="396" t="str">
        <f t="shared" si="138"/>
        <v xml:space="preserve"> </v>
      </c>
      <c r="BA640" s="397" t="str">
        <f t="shared" si="139"/>
        <v xml:space="preserve"> </v>
      </c>
      <c r="BE640" s="392"/>
      <c r="BF640" s="392"/>
      <c r="BG640" s="392"/>
    </row>
    <row r="641" spans="1:59" s="63" customFormat="1" ht="46.9" customHeight="1" x14ac:dyDescent="0.2">
      <c r="A641" s="392"/>
      <c r="B641" s="392"/>
      <c r="C641" s="392"/>
      <c r="D641" s="392"/>
      <c r="E641" s="392"/>
      <c r="F641" s="392"/>
      <c r="G641" s="392"/>
      <c r="H641" s="392"/>
      <c r="I641" s="392"/>
      <c r="J641" s="392"/>
      <c r="K641" s="392"/>
      <c r="O641" s="394"/>
      <c r="Q641" s="394"/>
      <c r="S641" s="394"/>
      <c r="U641" s="394"/>
      <c r="V641" s="392"/>
      <c r="W641" s="394"/>
      <c r="X641" s="392"/>
      <c r="Y641" s="395">
        <f t="shared" si="129"/>
        <v>0</v>
      </c>
      <c r="Z641" s="394"/>
      <c r="AA641" s="396" t="str">
        <f t="shared" si="130"/>
        <v xml:space="preserve"> </v>
      </c>
      <c r="AC641" s="397" t="str">
        <f t="shared" si="131"/>
        <v xml:space="preserve"> </v>
      </c>
      <c r="AF641" s="394"/>
      <c r="AG641" s="401" t="str">
        <f t="shared" si="132"/>
        <v xml:space="preserve"> </v>
      </c>
      <c r="AI641" s="397" t="str">
        <f t="shared" si="133"/>
        <v xml:space="preserve"> </v>
      </c>
      <c r="AL641" s="394"/>
      <c r="AM641" s="396" t="str">
        <f t="shared" si="134"/>
        <v xml:space="preserve"> </v>
      </c>
      <c r="AO641" s="397" t="str">
        <f t="shared" si="135"/>
        <v xml:space="preserve"> </v>
      </c>
      <c r="AR641" s="394"/>
      <c r="AS641" s="396" t="str">
        <f t="shared" si="136"/>
        <v xml:space="preserve"> </v>
      </c>
      <c r="AU641" s="397" t="str">
        <f t="shared" si="137"/>
        <v xml:space="preserve"> </v>
      </c>
      <c r="AX641" s="394"/>
      <c r="AY641" s="396" t="str">
        <f t="shared" si="138"/>
        <v xml:space="preserve"> </v>
      </c>
      <c r="BA641" s="397" t="str">
        <f t="shared" si="139"/>
        <v xml:space="preserve"> </v>
      </c>
      <c r="BE641" s="392"/>
      <c r="BF641" s="392"/>
      <c r="BG641" s="392"/>
    </row>
    <row r="642" spans="1:59" s="63" customFormat="1" ht="46.9" customHeight="1" x14ac:dyDescent="0.2">
      <c r="A642" s="392"/>
      <c r="B642" s="392"/>
      <c r="C642" s="392"/>
      <c r="D642" s="392"/>
      <c r="E642" s="392"/>
      <c r="F642" s="392"/>
      <c r="G642" s="392"/>
      <c r="H642" s="392"/>
      <c r="I642" s="392"/>
      <c r="J642" s="392"/>
      <c r="K642" s="392"/>
      <c r="O642" s="394"/>
      <c r="Q642" s="394"/>
      <c r="S642" s="394"/>
      <c r="U642" s="394"/>
      <c r="V642" s="392"/>
      <c r="W642" s="394"/>
      <c r="X642" s="392"/>
      <c r="Y642" s="395">
        <f t="shared" si="129"/>
        <v>0</v>
      </c>
      <c r="Z642" s="394"/>
      <c r="AA642" s="396" t="str">
        <f t="shared" si="130"/>
        <v xml:space="preserve"> </v>
      </c>
      <c r="AC642" s="397" t="str">
        <f t="shared" si="131"/>
        <v xml:space="preserve"> </v>
      </c>
      <c r="AF642" s="394"/>
      <c r="AG642" s="401" t="str">
        <f t="shared" si="132"/>
        <v xml:space="preserve"> </v>
      </c>
      <c r="AI642" s="397" t="str">
        <f t="shared" si="133"/>
        <v xml:space="preserve"> </v>
      </c>
      <c r="AL642" s="394"/>
      <c r="AM642" s="396" t="str">
        <f t="shared" si="134"/>
        <v xml:space="preserve"> </v>
      </c>
      <c r="AO642" s="397" t="str">
        <f t="shared" si="135"/>
        <v xml:space="preserve"> </v>
      </c>
      <c r="AR642" s="394"/>
      <c r="AS642" s="396" t="str">
        <f t="shared" si="136"/>
        <v xml:space="preserve"> </v>
      </c>
      <c r="AU642" s="397" t="str">
        <f t="shared" si="137"/>
        <v xml:space="preserve"> </v>
      </c>
      <c r="AX642" s="394"/>
      <c r="AY642" s="396" t="str">
        <f t="shared" si="138"/>
        <v xml:space="preserve"> </v>
      </c>
      <c r="BA642" s="397" t="str">
        <f t="shared" si="139"/>
        <v xml:space="preserve"> </v>
      </c>
      <c r="BE642" s="392"/>
      <c r="BF642" s="392"/>
      <c r="BG642" s="392"/>
    </row>
    <row r="643" spans="1:59" s="63" customFormat="1" ht="46.9" customHeight="1" x14ac:dyDescent="0.2">
      <c r="A643" s="392"/>
      <c r="B643" s="392"/>
      <c r="C643" s="392"/>
      <c r="D643" s="392"/>
      <c r="E643" s="392"/>
      <c r="F643" s="392"/>
      <c r="G643" s="392"/>
      <c r="H643" s="392"/>
      <c r="I643" s="392"/>
      <c r="J643" s="392"/>
      <c r="K643" s="392"/>
      <c r="O643" s="394"/>
      <c r="Q643" s="394"/>
      <c r="S643" s="394"/>
      <c r="U643" s="394"/>
      <c r="V643" s="392"/>
      <c r="W643" s="394"/>
      <c r="X643" s="392"/>
      <c r="Y643" s="395">
        <f t="shared" si="129"/>
        <v>0</v>
      </c>
      <c r="Z643" s="394"/>
      <c r="AA643" s="396" t="str">
        <f t="shared" si="130"/>
        <v xml:space="preserve"> </v>
      </c>
      <c r="AC643" s="397" t="str">
        <f t="shared" si="131"/>
        <v xml:space="preserve"> </v>
      </c>
      <c r="AF643" s="394"/>
      <c r="AG643" s="401" t="str">
        <f t="shared" si="132"/>
        <v xml:space="preserve"> </v>
      </c>
      <c r="AI643" s="397" t="str">
        <f t="shared" si="133"/>
        <v xml:space="preserve"> </v>
      </c>
      <c r="AL643" s="394"/>
      <c r="AM643" s="396" t="str">
        <f t="shared" si="134"/>
        <v xml:space="preserve"> </v>
      </c>
      <c r="AO643" s="397" t="str">
        <f t="shared" si="135"/>
        <v xml:space="preserve"> </v>
      </c>
      <c r="AR643" s="394"/>
      <c r="AS643" s="396" t="str">
        <f t="shared" si="136"/>
        <v xml:space="preserve"> </v>
      </c>
      <c r="AU643" s="397" t="str">
        <f t="shared" si="137"/>
        <v xml:space="preserve"> </v>
      </c>
      <c r="AX643" s="394"/>
      <c r="AY643" s="396" t="str">
        <f t="shared" si="138"/>
        <v xml:space="preserve"> </v>
      </c>
      <c r="BA643" s="397" t="str">
        <f t="shared" si="139"/>
        <v xml:space="preserve"> </v>
      </c>
      <c r="BE643" s="392"/>
      <c r="BF643" s="392"/>
      <c r="BG643" s="392"/>
    </row>
    <row r="644" spans="1:59" s="63" customFormat="1" ht="46.9" customHeight="1" x14ac:dyDescent="0.2">
      <c r="A644" s="392"/>
      <c r="B644" s="392"/>
      <c r="C644" s="392"/>
      <c r="D644" s="392"/>
      <c r="E644" s="392"/>
      <c r="F644" s="392"/>
      <c r="G644" s="392"/>
      <c r="H644" s="392"/>
      <c r="I644" s="392"/>
      <c r="J644" s="392"/>
      <c r="K644" s="392"/>
      <c r="O644" s="394"/>
      <c r="Q644" s="394"/>
      <c r="S644" s="394"/>
      <c r="U644" s="394"/>
      <c r="V644" s="392"/>
      <c r="W644" s="394"/>
      <c r="X644" s="392"/>
      <c r="Y644" s="395">
        <f t="shared" si="129"/>
        <v>0</v>
      </c>
      <c r="Z644" s="394"/>
      <c r="AA644" s="396" t="str">
        <f t="shared" si="130"/>
        <v xml:space="preserve"> </v>
      </c>
      <c r="AC644" s="397" t="str">
        <f t="shared" si="131"/>
        <v xml:space="preserve"> </v>
      </c>
      <c r="AF644" s="394"/>
      <c r="AG644" s="401" t="str">
        <f t="shared" si="132"/>
        <v xml:space="preserve"> </v>
      </c>
      <c r="AI644" s="397" t="str">
        <f t="shared" si="133"/>
        <v xml:space="preserve"> </v>
      </c>
      <c r="AL644" s="394"/>
      <c r="AM644" s="396" t="str">
        <f t="shared" si="134"/>
        <v xml:space="preserve"> </v>
      </c>
      <c r="AO644" s="397" t="str">
        <f t="shared" si="135"/>
        <v xml:space="preserve"> </v>
      </c>
      <c r="AR644" s="394"/>
      <c r="AS644" s="396" t="str">
        <f t="shared" si="136"/>
        <v xml:space="preserve"> </v>
      </c>
      <c r="AU644" s="397" t="str">
        <f t="shared" si="137"/>
        <v xml:space="preserve"> </v>
      </c>
      <c r="AX644" s="394"/>
      <c r="AY644" s="396" t="str">
        <f t="shared" si="138"/>
        <v xml:space="preserve"> </v>
      </c>
      <c r="BA644" s="397" t="str">
        <f t="shared" si="139"/>
        <v xml:space="preserve"> </v>
      </c>
      <c r="BE644" s="392"/>
      <c r="BF644" s="392"/>
      <c r="BG644" s="392"/>
    </row>
    <row r="645" spans="1:59" s="63" customFormat="1" ht="46.9" customHeight="1" x14ac:dyDescent="0.2">
      <c r="A645" s="392"/>
      <c r="B645" s="392"/>
      <c r="C645" s="392"/>
      <c r="D645" s="392"/>
      <c r="E645" s="392"/>
      <c r="F645" s="392"/>
      <c r="G645" s="392"/>
      <c r="H645" s="392"/>
      <c r="I645" s="392"/>
      <c r="J645" s="392"/>
      <c r="K645" s="392"/>
      <c r="O645" s="394"/>
      <c r="Q645" s="394"/>
      <c r="S645" s="394"/>
      <c r="U645" s="394"/>
      <c r="V645" s="392"/>
      <c r="W645" s="394"/>
      <c r="X645" s="392"/>
      <c r="Y645" s="395">
        <f t="shared" si="129"/>
        <v>0</v>
      </c>
      <c r="Z645" s="394"/>
      <c r="AA645" s="396" t="str">
        <f t="shared" si="130"/>
        <v xml:space="preserve"> </v>
      </c>
      <c r="AC645" s="397" t="str">
        <f t="shared" si="131"/>
        <v xml:space="preserve"> </v>
      </c>
      <c r="AF645" s="394"/>
      <c r="AG645" s="401" t="str">
        <f t="shared" si="132"/>
        <v xml:space="preserve"> </v>
      </c>
      <c r="AI645" s="397" t="str">
        <f t="shared" si="133"/>
        <v xml:space="preserve"> </v>
      </c>
      <c r="AL645" s="394"/>
      <c r="AM645" s="396" t="str">
        <f t="shared" si="134"/>
        <v xml:space="preserve"> </v>
      </c>
      <c r="AO645" s="397" t="str">
        <f t="shared" si="135"/>
        <v xml:space="preserve"> </v>
      </c>
      <c r="AR645" s="394"/>
      <c r="AS645" s="396" t="str">
        <f t="shared" si="136"/>
        <v xml:space="preserve"> </v>
      </c>
      <c r="AU645" s="397" t="str">
        <f t="shared" si="137"/>
        <v xml:space="preserve"> </v>
      </c>
      <c r="AX645" s="394"/>
      <c r="AY645" s="396" t="str">
        <f t="shared" si="138"/>
        <v xml:space="preserve"> </v>
      </c>
      <c r="BA645" s="397" t="str">
        <f t="shared" si="139"/>
        <v xml:space="preserve"> </v>
      </c>
      <c r="BE645" s="392"/>
      <c r="BF645" s="392"/>
      <c r="BG645" s="392"/>
    </row>
    <row r="646" spans="1:59" s="63" customFormat="1" ht="46.9" customHeight="1" x14ac:dyDescent="0.2">
      <c r="A646" s="392"/>
      <c r="B646" s="392"/>
      <c r="C646" s="392"/>
      <c r="D646" s="392"/>
      <c r="E646" s="392"/>
      <c r="F646" s="392"/>
      <c r="G646" s="392"/>
      <c r="H646" s="392"/>
      <c r="I646" s="392"/>
      <c r="J646" s="392"/>
      <c r="K646" s="392"/>
      <c r="O646" s="394"/>
      <c r="Q646" s="394"/>
      <c r="S646" s="394"/>
      <c r="U646" s="394"/>
      <c r="V646" s="392"/>
      <c r="W646" s="394"/>
      <c r="X646" s="392"/>
      <c r="Y646" s="395">
        <f t="shared" si="129"/>
        <v>0</v>
      </c>
      <c r="Z646" s="394"/>
      <c r="AA646" s="396" t="str">
        <f t="shared" si="130"/>
        <v xml:space="preserve"> </v>
      </c>
      <c r="AC646" s="397" t="str">
        <f t="shared" si="131"/>
        <v xml:space="preserve"> </v>
      </c>
      <c r="AF646" s="394"/>
      <c r="AG646" s="401" t="str">
        <f t="shared" si="132"/>
        <v xml:space="preserve"> </v>
      </c>
      <c r="AI646" s="397" t="str">
        <f t="shared" si="133"/>
        <v xml:space="preserve"> </v>
      </c>
      <c r="AL646" s="394"/>
      <c r="AM646" s="396" t="str">
        <f t="shared" si="134"/>
        <v xml:space="preserve"> </v>
      </c>
      <c r="AO646" s="397" t="str">
        <f t="shared" si="135"/>
        <v xml:space="preserve"> </v>
      </c>
      <c r="AR646" s="394"/>
      <c r="AS646" s="396" t="str">
        <f t="shared" si="136"/>
        <v xml:space="preserve"> </v>
      </c>
      <c r="AU646" s="397" t="str">
        <f t="shared" si="137"/>
        <v xml:space="preserve"> </v>
      </c>
      <c r="AX646" s="394"/>
      <c r="AY646" s="396" t="str">
        <f t="shared" si="138"/>
        <v xml:space="preserve"> </v>
      </c>
      <c r="BA646" s="397" t="str">
        <f t="shared" si="139"/>
        <v xml:space="preserve"> </v>
      </c>
      <c r="BE646" s="392"/>
      <c r="BF646" s="392"/>
      <c r="BG646" s="392"/>
    </row>
    <row r="647" spans="1:59" s="63" customFormat="1" ht="46.9" customHeight="1" x14ac:dyDescent="0.2">
      <c r="A647" s="392"/>
      <c r="B647" s="392"/>
      <c r="C647" s="392"/>
      <c r="D647" s="392"/>
      <c r="E647" s="392"/>
      <c r="F647" s="392"/>
      <c r="G647" s="392"/>
      <c r="H647" s="392"/>
      <c r="I647" s="392"/>
      <c r="J647" s="392"/>
      <c r="K647" s="392"/>
      <c r="O647" s="394"/>
      <c r="Q647" s="394"/>
      <c r="S647" s="394"/>
      <c r="U647" s="394"/>
      <c r="V647" s="392"/>
      <c r="W647" s="394"/>
      <c r="X647" s="392"/>
      <c r="Y647" s="395">
        <f t="shared" si="129"/>
        <v>0</v>
      </c>
      <c r="Z647" s="394"/>
      <c r="AA647" s="396" t="str">
        <f t="shared" si="130"/>
        <v xml:space="preserve"> </v>
      </c>
      <c r="AC647" s="397" t="str">
        <f t="shared" si="131"/>
        <v xml:space="preserve"> </v>
      </c>
      <c r="AF647" s="394"/>
      <c r="AG647" s="401" t="str">
        <f t="shared" si="132"/>
        <v xml:space="preserve"> </v>
      </c>
      <c r="AI647" s="397" t="str">
        <f t="shared" si="133"/>
        <v xml:space="preserve"> </v>
      </c>
      <c r="AL647" s="394"/>
      <c r="AM647" s="396" t="str">
        <f t="shared" si="134"/>
        <v xml:space="preserve"> </v>
      </c>
      <c r="AO647" s="397" t="str">
        <f t="shared" si="135"/>
        <v xml:space="preserve"> </v>
      </c>
      <c r="AR647" s="394"/>
      <c r="AS647" s="396" t="str">
        <f t="shared" si="136"/>
        <v xml:space="preserve"> </v>
      </c>
      <c r="AU647" s="397" t="str">
        <f t="shared" si="137"/>
        <v xml:space="preserve"> </v>
      </c>
      <c r="AX647" s="394"/>
      <c r="AY647" s="396" t="str">
        <f t="shared" si="138"/>
        <v xml:space="preserve"> </v>
      </c>
      <c r="BA647" s="397" t="str">
        <f t="shared" si="139"/>
        <v xml:space="preserve"> </v>
      </c>
      <c r="BE647" s="392"/>
      <c r="BF647" s="392"/>
      <c r="BG647" s="392"/>
    </row>
    <row r="648" spans="1:59" s="63" customFormat="1" ht="46.9" customHeight="1" x14ac:dyDescent="0.2">
      <c r="A648" s="392"/>
      <c r="B648" s="392"/>
      <c r="C648" s="392"/>
      <c r="D648" s="392"/>
      <c r="E648" s="392"/>
      <c r="F648" s="392"/>
      <c r="G648" s="392"/>
      <c r="H648" s="392"/>
      <c r="I648" s="392"/>
      <c r="J648" s="392"/>
      <c r="K648" s="392"/>
      <c r="O648" s="394"/>
      <c r="Q648" s="394"/>
      <c r="S648" s="394"/>
      <c r="U648" s="394"/>
      <c r="V648" s="392"/>
      <c r="W648" s="394"/>
      <c r="X648" s="392"/>
      <c r="Y648" s="395">
        <f t="shared" si="129"/>
        <v>0</v>
      </c>
      <c r="Z648" s="394"/>
      <c r="AA648" s="396" t="str">
        <f t="shared" si="130"/>
        <v xml:space="preserve"> </v>
      </c>
      <c r="AC648" s="397" t="str">
        <f t="shared" si="131"/>
        <v xml:space="preserve"> </v>
      </c>
      <c r="AF648" s="394"/>
      <c r="AG648" s="401" t="str">
        <f t="shared" si="132"/>
        <v xml:space="preserve"> </v>
      </c>
      <c r="AI648" s="397" t="str">
        <f t="shared" si="133"/>
        <v xml:space="preserve"> </v>
      </c>
      <c r="AL648" s="394"/>
      <c r="AM648" s="396" t="str">
        <f t="shared" si="134"/>
        <v xml:space="preserve"> </v>
      </c>
      <c r="AO648" s="397" t="str">
        <f t="shared" si="135"/>
        <v xml:space="preserve"> </v>
      </c>
      <c r="AR648" s="394"/>
      <c r="AS648" s="396" t="str">
        <f t="shared" si="136"/>
        <v xml:space="preserve"> </v>
      </c>
      <c r="AU648" s="397" t="str">
        <f t="shared" si="137"/>
        <v xml:space="preserve"> </v>
      </c>
      <c r="AX648" s="394"/>
      <c r="AY648" s="396" t="str">
        <f t="shared" si="138"/>
        <v xml:space="preserve"> </v>
      </c>
      <c r="BA648" s="397" t="str">
        <f t="shared" si="139"/>
        <v xml:space="preserve"> </v>
      </c>
      <c r="BE648" s="392"/>
      <c r="BF648" s="392"/>
      <c r="BG648" s="392"/>
    </row>
    <row r="649" spans="1:59" s="63" customFormat="1" ht="46.9" customHeight="1" x14ac:dyDescent="0.2">
      <c r="A649" s="392"/>
      <c r="B649" s="392"/>
      <c r="C649" s="392"/>
      <c r="D649" s="392"/>
      <c r="E649" s="392"/>
      <c r="F649" s="392"/>
      <c r="G649" s="392"/>
      <c r="H649" s="392"/>
      <c r="I649" s="392"/>
      <c r="J649" s="392"/>
      <c r="K649" s="392"/>
      <c r="O649" s="394"/>
      <c r="Q649" s="394"/>
      <c r="S649" s="394"/>
      <c r="U649" s="394"/>
      <c r="V649" s="392"/>
      <c r="W649" s="394"/>
      <c r="X649" s="392"/>
      <c r="Y649" s="395">
        <f t="shared" ref="Y649:Y698" si="140">O649+Q649+S649+U649+W649</f>
        <v>0</v>
      </c>
      <c r="Z649" s="394"/>
      <c r="AA649" s="396" t="str">
        <f t="shared" ref="AA649:AA698" si="141">IF(O649=0," ",Z649/O649)</f>
        <v xml:space="preserve"> </v>
      </c>
      <c r="AC649" s="397" t="str">
        <f t="shared" ref="AC649:AC698" si="142">IF(N649=0," ",AB649/N649)</f>
        <v xml:space="preserve"> </v>
      </c>
      <c r="AF649" s="394"/>
      <c r="AG649" s="401" t="str">
        <f t="shared" ref="AG649:AG698" si="143">IF(Q649=0," ",AF649/Q649)</f>
        <v xml:space="preserve"> </v>
      </c>
      <c r="AI649" s="397" t="str">
        <f t="shared" ref="AI649:AI698" si="144">IF(P649=0," ",AH649/P649)</f>
        <v xml:space="preserve"> </v>
      </c>
      <c r="AL649" s="394"/>
      <c r="AM649" s="396" t="str">
        <f t="shared" ref="AM649:AM698" si="145">IF(Q649=0," ",AL649/Q649)</f>
        <v xml:space="preserve"> </v>
      </c>
      <c r="AO649" s="397" t="str">
        <f t="shared" ref="AO649:AO698" si="146">IF(P649=0," ",AN649/P649)</f>
        <v xml:space="preserve"> </v>
      </c>
      <c r="AR649" s="394"/>
      <c r="AS649" s="396" t="str">
        <f t="shared" si="136"/>
        <v xml:space="preserve"> </v>
      </c>
      <c r="AU649" s="397" t="str">
        <f t="shared" si="137"/>
        <v xml:space="preserve"> </v>
      </c>
      <c r="AX649" s="394"/>
      <c r="AY649" s="396" t="str">
        <f t="shared" si="138"/>
        <v xml:space="preserve"> </v>
      </c>
      <c r="BA649" s="397" t="str">
        <f t="shared" si="139"/>
        <v xml:space="preserve"> </v>
      </c>
      <c r="BE649" s="392"/>
      <c r="BF649" s="392"/>
      <c r="BG649" s="392"/>
    </row>
    <row r="650" spans="1:59" s="63" customFormat="1" ht="46.9" customHeight="1" x14ac:dyDescent="0.2">
      <c r="A650" s="392"/>
      <c r="B650" s="392"/>
      <c r="C650" s="392"/>
      <c r="D650" s="392"/>
      <c r="E650" s="392"/>
      <c r="F650" s="392"/>
      <c r="G650" s="392"/>
      <c r="H650" s="392"/>
      <c r="I650" s="392"/>
      <c r="J650" s="392"/>
      <c r="K650" s="392"/>
      <c r="O650" s="394"/>
      <c r="Q650" s="394"/>
      <c r="S650" s="394"/>
      <c r="U650" s="394"/>
      <c r="V650" s="392"/>
      <c r="W650" s="394"/>
      <c r="X650" s="392"/>
      <c r="Y650" s="395">
        <f t="shared" si="140"/>
        <v>0</v>
      </c>
      <c r="Z650" s="394"/>
      <c r="AA650" s="396" t="str">
        <f t="shared" si="141"/>
        <v xml:space="preserve"> </v>
      </c>
      <c r="AC650" s="397" t="str">
        <f t="shared" si="142"/>
        <v xml:space="preserve"> </v>
      </c>
      <c r="AF650" s="394"/>
      <c r="AG650" s="401" t="str">
        <f t="shared" si="143"/>
        <v xml:space="preserve"> </v>
      </c>
      <c r="AI650" s="397" t="str">
        <f t="shared" si="144"/>
        <v xml:space="preserve"> </v>
      </c>
      <c r="AL650" s="394"/>
      <c r="AM650" s="396" t="str">
        <f t="shared" si="145"/>
        <v xml:space="preserve"> </v>
      </c>
      <c r="AO650" s="397" t="str">
        <f t="shared" si="146"/>
        <v xml:space="preserve"> </v>
      </c>
      <c r="AR650" s="394"/>
      <c r="AS650" s="396" t="str">
        <f t="shared" si="136"/>
        <v xml:space="preserve"> </v>
      </c>
      <c r="AU650" s="397" t="str">
        <f t="shared" si="137"/>
        <v xml:space="preserve"> </v>
      </c>
      <c r="AX650" s="394"/>
      <c r="AY650" s="396" t="str">
        <f t="shared" si="138"/>
        <v xml:space="preserve"> </v>
      </c>
      <c r="BA650" s="397" t="str">
        <f t="shared" si="139"/>
        <v xml:space="preserve"> </v>
      </c>
      <c r="BE650" s="392"/>
      <c r="BF650" s="392"/>
      <c r="BG650" s="392"/>
    </row>
    <row r="651" spans="1:59" s="63" customFormat="1" ht="46.9" customHeight="1" x14ac:dyDescent="0.2">
      <c r="A651" s="392"/>
      <c r="B651" s="392"/>
      <c r="C651" s="392"/>
      <c r="D651" s="392"/>
      <c r="E651" s="392"/>
      <c r="F651" s="392"/>
      <c r="G651" s="392"/>
      <c r="H651" s="392"/>
      <c r="I651" s="392"/>
      <c r="J651" s="392"/>
      <c r="K651" s="392"/>
      <c r="O651" s="394"/>
      <c r="Q651" s="394"/>
      <c r="S651" s="394"/>
      <c r="U651" s="394"/>
      <c r="V651" s="392"/>
      <c r="W651" s="394"/>
      <c r="X651" s="392"/>
      <c r="Y651" s="395">
        <f t="shared" si="140"/>
        <v>0</v>
      </c>
      <c r="Z651" s="394"/>
      <c r="AA651" s="396" t="str">
        <f t="shared" si="141"/>
        <v xml:space="preserve"> </v>
      </c>
      <c r="AC651" s="397" t="str">
        <f t="shared" si="142"/>
        <v xml:space="preserve"> </v>
      </c>
      <c r="AF651" s="394"/>
      <c r="AG651" s="401" t="str">
        <f t="shared" si="143"/>
        <v xml:space="preserve"> </v>
      </c>
      <c r="AI651" s="397" t="str">
        <f t="shared" si="144"/>
        <v xml:space="preserve"> </v>
      </c>
      <c r="AL651" s="394"/>
      <c r="AM651" s="396" t="str">
        <f t="shared" si="145"/>
        <v xml:space="preserve"> </v>
      </c>
      <c r="AO651" s="397" t="str">
        <f t="shared" si="146"/>
        <v xml:space="preserve"> </v>
      </c>
      <c r="AR651" s="394"/>
      <c r="AS651" s="396" t="str">
        <f t="shared" si="136"/>
        <v xml:space="preserve"> </v>
      </c>
      <c r="AU651" s="397" t="str">
        <f t="shared" si="137"/>
        <v xml:space="preserve"> </v>
      </c>
      <c r="AX651" s="394"/>
      <c r="AY651" s="396" t="str">
        <f t="shared" si="138"/>
        <v xml:space="preserve"> </v>
      </c>
      <c r="BA651" s="397" t="str">
        <f t="shared" si="139"/>
        <v xml:space="preserve"> </v>
      </c>
      <c r="BE651" s="392"/>
      <c r="BF651" s="392"/>
      <c r="BG651" s="392"/>
    </row>
    <row r="652" spans="1:59" s="63" customFormat="1" ht="46.9" customHeight="1" x14ac:dyDescent="0.2">
      <c r="A652" s="392"/>
      <c r="B652" s="392"/>
      <c r="C652" s="392"/>
      <c r="D652" s="392"/>
      <c r="E652" s="392"/>
      <c r="F652" s="392"/>
      <c r="G652" s="392"/>
      <c r="H652" s="392"/>
      <c r="I652" s="392"/>
      <c r="J652" s="392"/>
      <c r="K652" s="392"/>
      <c r="O652" s="394"/>
      <c r="Q652" s="394"/>
      <c r="S652" s="394"/>
      <c r="U652" s="394"/>
      <c r="V652" s="392"/>
      <c r="W652" s="394"/>
      <c r="X652" s="392"/>
      <c r="Y652" s="395">
        <f t="shared" si="140"/>
        <v>0</v>
      </c>
      <c r="Z652" s="394"/>
      <c r="AA652" s="396" t="str">
        <f t="shared" si="141"/>
        <v xml:space="preserve"> </v>
      </c>
      <c r="AC652" s="397" t="str">
        <f t="shared" si="142"/>
        <v xml:space="preserve"> </v>
      </c>
      <c r="AF652" s="394"/>
      <c r="AG652" s="401" t="str">
        <f t="shared" si="143"/>
        <v xml:space="preserve"> </v>
      </c>
      <c r="AI652" s="397" t="str">
        <f t="shared" si="144"/>
        <v xml:space="preserve"> </v>
      </c>
      <c r="AL652" s="394"/>
      <c r="AM652" s="396" t="str">
        <f t="shared" si="145"/>
        <v xml:space="preserve"> </v>
      </c>
      <c r="AO652" s="397" t="str">
        <f t="shared" si="146"/>
        <v xml:space="preserve"> </v>
      </c>
      <c r="AR652" s="394"/>
      <c r="AS652" s="396" t="str">
        <f t="shared" si="136"/>
        <v xml:space="preserve"> </v>
      </c>
      <c r="AU652" s="397" t="str">
        <f t="shared" si="137"/>
        <v xml:space="preserve"> </v>
      </c>
      <c r="AX652" s="394"/>
      <c r="AY652" s="396" t="str">
        <f t="shared" si="138"/>
        <v xml:space="preserve"> </v>
      </c>
      <c r="BA652" s="397" t="str">
        <f t="shared" si="139"/>
        <v xml:space="preserve"> </v>
      </c>
      <c r="BE652" s="392"/>
      <c r="BF652" s="392"/>
      <c r="BG652" s="392"/>
    </row>
    <row r="653" spans="1:59" s="63" customFormat="1" ht="46.9" customHeight="1" x14ac:dyDescent="0.2">
      <c r="A653" s="392"/>
      <c r="B653" s="392"/>
      <c r="C653" s="392"/>
      <c r="D653" s="392"/>
      <c r="E653" s="392"/>
      <c r="F653" s="392"/>
      <c r="G653" s="392"/>
      <c r="H653" s="392"/>
      <c r="I653" s="392"/>
      <c r="J653" s="392"/>
      <c r="K653" s="392"/>
      <c r="O653" s="394"/>
      <c r="Q653" s="394"/>
      <c r="S653" s="394"/>
      <c r="U653" s="394"/>
      <c r="V653" s="392"/>
      <c r="W653" s="394"/>
      <c r="X653" s="392"/>
      <c r="Y653" s="395">
        <f t="shared" si="140"/>
        <v>0</v>
      </c>
      <c r="Z653" s="394"/>
      <c r="AA653" s="396" t="str">
        <f t="shared" si="141"/>
        <v xml:space="preserve"> </v>
      </c>
      <c r="AC653" s="397" t="str">
        <f t="shared" si="142"/>
        <v xml:space="preserve"> </v>
      </c>
      <c r="AF653" s="394"/>
      <c r="AG653" s="401" t="str">
        <f t="shared" si="143"/>
        <v xml:space="preserve"> </v>
      </c>
      <c r="AI653" s="397" t="str">
        <f t="shared" si="144"/>
        <v xml:space="preserve"> </v>
      </c>
      <c r="AL653" s="394"/>
      <c r="AM653" s="396" t="str">
        <f t="shared" si="145"/>
        <v xml:space="preserve"> </v>
      </c>
      <c r="AO653" s="397" t="str">
        <f t="shared" si="146"/>
        <v xml:space="preserve"> </v>
      </c>
      <c r="AR653" s="394"/>
      <c r="AS653" s="396" t="str">
        <f t="shared" si="136"/>
        <v xml:space="preserve"> </v>
      </c>
      <c r="AU653" s="397" t="str">
        <f t="shared" si="137"/>
        <v xml:space="preserve"> </v>
      </c>
      <c r="AX653" s="394"/>
      <c r="AY653" s="396" t="str">
        <f t="shared" si="138"/>
        <v xml:space="preserve"> </v>
      </c>
      <c r="BA653" s="397" t="str">
        <f t="shared" si="139"/>
        <v xml:space="preserve"> </v>
      </c>
      <c r="BE653" s="392"/>
      <c r="BF653" s="392"/>
      <c r="BG653" s="392"/>
    </row>
    <row r="654" spans="1:59" s="63" customFormat="1" ht="46.9" customHeight="1" x14ac:dyDescent="0.2">
      <c r="A654" s="392"/>
      <c r="B654" s="392"/>
      <c r="C654" s="392"/>
      <c r="D654" s="392"/>
      <c r="E654" s="392"/>
      <c r="F654" s="392"/>
      <c r="G654" s="392"/>
      <c r="H654" s="392"/>
      <c r="I654" s="392"/>
      <c r="J654" s="392"/>
      <c r="K654" s="392"/>
      <c r="O654" s="394"/>
      <c r="Q654" s="394"/>
      <c r="S654" s="394"/>
      <c r="U654" s="394"/>
      <c r="V654" s="392"/>
      <c r="W654" s="394"/>
      <c r="X654" s="392"/>
      <c r="Y654" s="395">
        <f t="shared" si="140"/>
        <v>0</v>
      </c>
      <c r="Z654" s="394"/>
      <c r="AA654" s="396" t="str">
        <f t="shared" si="141"/>
        <v xml:space="preserve"> </v>
      </c>
      <c r="AC654" s="397" t="str">
        <f t="shared" si="142"/>
        <v xml:space="preserve"> </v>
      </c>
      <c r="AF654" s="394"/>
      <c r="AG654" s="401" t="str">
        <f t="shared" si="143"/>
        <v xml:space="preserve"> </v>
      </c>
      <c r="AI654" s="397" t="str">
        <f t="shared" si="144"/>
        <v xml:space="preserve"> </v>
      </c>
      <c r="AL654" s="394"/>
      <c r="AM654" s="396" t="str">
        <f t="shared" si="145"/>
        <v xml:space="preserve"> </v>
      </c>
      <c r="AO654" s="397" t="str">
        <f t="shared" si="146"/>
        <v xml:space="preserve"> </v>
      </c>
      <c r="AR654" s="394"/>
      <c r="AS654" s="396" t="str">
        <f t="shared" si="136"/>
        <v xml:space="preserve"> </v>
      </c>
      <c r="AU654" s="397" t="str">
        <f t="shared" si="137"/>
        <v xml:space="preserve"> </v>
      </c>
      <c r="AX654" s="394"/>
      <c r="AY654" s="396" t="str">
        <f t="shared" si="138"/>
        <v xml:space="preserve"> </v>
      </c>
      <c r="BA654" s="397" t="str">
        <f t="shared" si="139"/>
        <v xml:space="preserve"> </v>
      </c>
      <c r="BE654" s="392"/>
      <c r="BF654" s="392"/>
      <c r="BG654" s="392"/>
    </row>
    <row r="655" spans="1:59" s="63" customFormat="1" ht="46.9" customHeight="1" x14ac:dyDescent="0.2">
      <c r="A655" s="392"/>
      <c r="B655" s="392"/>
      <c r="C655" s="392"/>
      <c r="D655" s="392"/>
      <c r="E655" s="392"/>
      <c r="F655" s="392"/>
      <c r="G655" s="392"/>
      <c r="H655" s="392"/>
      <c r="I655" s="392"/>
      <c r="J655" s="392"/>
      <c r="K655" s="392"/>
      <c r="O655" s="394"/>
      <c r="Q655" s="394"/>
      <c r="S655" s="394"/>
      <c r="U655" s="394"/>
      <c r="V655" s="392"/>
      <c r="W655" s="394"/>
      <c r="X655" s="392"/>
      <c r="Y655" s="395">
        <f t="shared" si="140"/>
        <v>0</v>
      </c>
      <c r="Z655" s="394"/>
      <c r="AA655" s="396" t="str">
        <f t="shared" si="141"/>
        <v xml:space="preserve"> </v>
      </c>
      <c r="AC655" s="397" t="str">
        <f t="shared" si="142"/>
        <v xml:space="preserve"> </v>
      </c>
      <c r="AF655" s="394"/>
      <c r="AG655" s="401" t="str">
        <f t="shared" si="143"/>
        <v xml:space="preserve"> </v>
      </c>
      <c r="AI655" s="397" t="str">
        <f t="shared" si="144"/>
        <v xml:space="preserve"> </v>
      </c>
      <c r="AL655" s="394"/>
      <c r="AM655" s="396" t="str">
        <f t="shared" si="145"/>
        <v xml:space="preserve"> </v>
      </c>
      <c r="AO655" s="397" t="str">
        <f t="shared" si="146"/>
        <v xml:space="preserve"> </v>
      </c>
      <c r="AR655" s="394"/>
      <c r="AS655" s="396" t="str">
        <f t="shared" si="136"/>
        <v xml:space="preserve"> </v>
      </c>
      <c r="AU655" s="397" t="str">
        <f t="shared" si="137"/>
        <v xml:space="preserve"> </v>
      </c>
      <c r="AX655" s="394"/>
      <c r="AY655" s="396" t="str">
        <f t="shared" si="138"/>
        <v xml:space="preserve"> </v>
      </c>
      <c r="BA655" s="397" t="str">
        <f t="shared" si="139"/>
        <v xml:space="preserve"> </v>
      </c>
      <c r="BE655" s="392"/>
      <c r="BF655" s="392"/>
      <c r="BG655" s="392"/>
    </row>
    <row r="656" spans="1:59" s="63" customFormat="1" ht="46.9" customHeight="1" x14ac:dyDescent="0.2">
      <c r="A656" s="392"/>
      <c r="B656" s="392"/>
      <c r="C656" s="392"/>
      <c r="D656" s="392"/>
      <c r="E656" s="392"/>
      <c r="F656" s="392"/>
      <c r="G656" s="392"/>
      <c r="H656" s="392"/>
      <c r="I656" s="392"/>
      <c r="J656" s="392"/>
      <c r="K656" s="392"/>
      <c r="O656" s="394"/>
      <c r="Q656" s="394"/>
      <c r="S656" s="394"/>
      <c r="U656" s="394"/>
      <c r="V656" s="392"/>
      <c r="W656" s="394"/>
      <c r="X656" s="392"/>
      <c r="Y656" s="395">
        <f t="shared" si="140"/>
        <v>0</v>
      </c>
      <c r="Z656" s="394"/>
      <c r="AA656" s="396" t="str">
        <f t="shared" si="141"/>
        <v xml:space="preserve"> </v>
      </c>
      <c r="AC656" s="397" t="str">
        <f t="shared" si="142"/>
        <v xml:space="preserve"> </v>
      </c>
      <c r="AF656" s="394"/>
      <c r="AG656" s="401" t="str">
        <f t="shared" si="143"/>
        <v xml:space="preserve"> </v>
      </c>
      <c r="AI656" s="397" t="str">
        <f t="shared" si="144"/>
        <v xml:space="preserve"> </v>
      </c>
      <c r="AL656" s="394"/>
      <c r="AM656" s="396" t="str">
        <f t="shared" si="145"/>
        <v xml:space="preserve"> </v>
      </c>
      <c r="AO656" s="397" t="str">
        <f t="shared" si="146"/>
        <v xml:space="preserve"> </v>
      </c>
      <c r="AR656" s="394"/>
      <c r="AS656" s="396" t="str">
        <f t="shared" si="136"/>
        <v xml:space="preserve"> </v>
      </c>
      <c r="AU656" s="397" t="str">
        <f t="shared" si="137"/>
        <v xml:space="preserve"> </v>
      </c>
      <c r="AX656" s="394"/>
      <c r="AY656" s="396" t="str">
        <f t="shared" si="138"/>
        <v xml:space="preserve"> </v>
      </c>
      <c r="BA656" s="397" t="str">
        <f t="shared" si="139"/>
        <v xml:space="preserve"> </v>
      </c>
      <c r="BE656" s="392"/>
      <c r="BF656" s="392"/>
      <c r="BG656" s="392"/>
    </row>
    <row r="657" spans="1:59" s="63" customFormat="1" ht="46.9" customHeight="1" x14ac:dyDescent="0.2">
      <c r="A657" s="392"/>
      <c r="B657" s="392"/>
      <c r="C657" s="392"/>
      <c r="D657" s="392"/>
      <c r="E657" s="392"/>
      <c r="F657" s="392"/>
      <c r="G657" s="392"/>
      <c r="H657" s="392"/>
      <c r="I657" s="392"/>
      <c r="J657" s="392"/>
      <c r="K657" s="392"/>
      <c r="O657" s="394"/>
      <c r="Q657" s="394"/>
      <c r="S657" s="394"/>
      <c r="U657" s="394"/>
      <c r="V657" s="392"/>
      <c r="W657" s="394"/>
      <c r="X657" s="392"/>
      <c r="Y657" s="395">
        <f t="shared" si="140"/>
        <v>0</v>
      </c>
      <c r="Z657" s="394"/>
      <c r="AA657" s="396" t="str">
        <f t="shared" si="141"/>
        <v xml:space="preserve"> </v>
      </c>
      <c r="AC657" s="397" t="str">
        <f t="shared" si="142"/>
        <v xml:space="preserve"> </v>
      </c>
      <c r="AF657" s="394"/>
      <c r="AG657" s="401" t="str">
        <f t="shared" si="143"/>
        <v xml:space="preserve"> </v>
      </c>
      <c r="AI657" s="397" t="str">
        <f t="shared" si="144"/>
        <v xml:space="preserve"> </v>
      </c>
      <c r="AL657" s="394"/>
      <c r="AM657" s="396" t="str">
        <f t="shared" si="145"/>
        <v xml:space="preserve"> </v>
      </c>
      <c r="AO657" s="397" t="str">
        <f t="shared" si="146"/>
        <v xml:space="preserve"> </v>
      </c>
      <c r="AR657" s="394"/>
      <c r="AS657" s="396" t="str">
        <f t="shared" si="136"/>
        <v xml:space="preserve"> </v>
      </c>
      <c r="AU657" s="397" t="str">
        <f t="shared" si="137"/>
        <v xml:space="preserve"> </v>
      </c>
      <c r="AX657" s="394"/>
      <c r="AY657" s="396" t="str">
        <f t="shared" si="138"/>
        <v xml:space="preserve"> </v>
      </c>
      <c r="BA657" s="397" t="str">
        <f t="shared" si="139"/>
        <v xml:space="preserve"> </v>
      </c>
      <c r="BE657" s="392"/>
      <c r="BF657" s="392"/>
      <c r="BG657" s="392"/>
    </row>
    <row r="658" spans="1:59" s="63" customFormat="1" ht="46.9" customHeight="1" x14ac:dyDescent="0.2">
      <c r="A658" s="392"/>
      <c r="B658" s="392"/>
      <c r="C658" s="392"/>
      <c r="D658" s="392"/>
      <c r="E658" s="392"/>
      <c r="F658" s="392"/>
      <c r="G658" s="392"/>
      <c r="H658" s="392"/>
      <c r="I658" s="392"/>
      <c r="J658" s="392"/>
      <c r="K658" s="392"/>
      <c r="O658" s="394"/>
      <c r="Q658" s="394"/>
      <c r="S658" s="394"/>
      <c r="U658" s="394"/>
      <c r="V658" s="392"/>
      <c r="W658" s="394"/>
      <c r="X658" s="392"/>
      <c r="Y658" s="395">
        <f t="shared" si="140"/>
        <v>0</v>
      </c>
      <c r="Z658" s="394"/>
      <c r="AA658" s="396" t="str">
        <f t="shared" si="141"/>
        <v xml:space="preserve"> </v>
      </c>
      <c r="AC658" s="397" t="str">
        <f t="shared" si="142"/>
        <v xml:space="preserve"> </v>
      </c>
      <c r="AF658" s="394"/>
      <c r="AG658" s="401" t="str">
        <f t="shared" si="143"/>
        <v xml:space="preserve"> </v>
      </c>
      <c r="AI658" s="397" t="str">
        <f t="shared" si="144"/>
        <v xml:space="preserve"> </v>
      </c>
      <c r="AL658" s="394"/>
      <c r="AM658" s="396" t="str">
        <f t="shared" si="145"/>
        <v xml:space="preserve"> </v>
      </c>
      <c r="AO658" s="397" t="str">
        <f t="shared" si="146"/>
        <v xml:space="preserve"> </v>
      </c>
      <c r="AR658" s="394"/>
      <c r="AS658" s="396" t="str">
        <f t="shared" si="136"/>
        <v xml:space="preserve"> </v>
      </c>
      <c r="AU658" s="397" t="str">
        <f t="shared" si="137"/>
        <v xml:space="preserve"> </v>
      </c>
      <c r="AX658" s="394"/>
      <c r="AY658" s="396" t="str">
        <f t="shared" si="138"/>
        <v xml:space="preserve"> </v>
      </c>
      <c r="BA658" s="397" t="str">
        <f t="shared" si="139"/>
        <v xml:space="preserve"> </v>
      </c>
      <c r="BE658" s="392"/>
      <c r="BF658" s="392"/>
      <c r="BG658" s="392"/>
    </row>
    <row r="659" spans="1:59" s="63" customFormat="1" ht="46.9" customHeight="1" x14ac:dyDescent="0.2">
      <c r="A659" s="392"/>
      <c r="B659" s="392"/>
      <c r="C659" s="392"/>
      <c r="D659" s="392"/>
      <c r="E659" s="392"/>
      <c r="F659" s="392"/>
      <c r="G659" s="392"/>
      <c r="H659" s="392"/>
      <c r="I659" s="392"/>
      <c r="J659" s="392"/>
      <c r="K659" s="392"/>
      <c r="O659" s="394"/>
      <c r="Q659" s="394"/>
      <c r="S659" s="394"/>
      <c r="U659" s="394"/>
      <c r="V659" s="392"/>
      <c r="W659" s="394"/>
      <c r="X659" s="392"/>
      <c r="Y659" s="395">
        <f t="shared" si="140"/>
        <v>0</v>
      </c>
      <c r="Z659" s="394"/>
      <c r="AA659" s="396" t="str">
        <f t="shared" si="141"/>
        <v xml:space="preserve"> </v>
      </c>
      <c r="AC659" s="397" t="str">
        <f t="shared" si="142"/>
        <v xml:space="preserve"> </v>
      </c>
      <c r="AF659" s="394"/>
      <c r="AG659" s="401" t="str">
        <f t="shared" si="143"/>
        <v xml:space="preserve"> </v>
      </c>
      <c r="AI659" s="397" t="str">
        <f t="shared" si="144"/>
        <v xml:space="preserve"> </v>
      </c>
      <c r="AL659" s="394"/>
      <c r="AM659" s="396" t="str">
        <f t="shared" si="145"/>
        <v xml:space="preserve"> </v>
      </c>
      <c r="AO659" s="397" t="str">
        <f t="shared" si="146"/>
        <v xml:space="preserve"> </v>
      </c>
      <c r="AR659" s="394"/>
      <c r="AS659" s="396" t="str">
        <f t="shared" si="136"/>
        <v xml:space="preserve"> </v>
      </c>
      <c r="AU659" s="397" t="str">
        <f t="shared" si="137"/>
        <v xml:space="preserve"> </v>
      </c>
      <c r="AX659" s="394"/>
      <c r="AY659" s="396" t="str">
        <f t="shared" si="138"/>
        <v xml:space="preserve"> </v>
      </c>
      <c r="BA659" s="397" t="str">
        <f t="shared" si="139"/>
        <v xml:space="preserve"> </v>
      </c>
      <c r="BE659" s="392"/>
      <c r="BF659" s="392"/>
      <c r="BG659" s="392"/>
    </row>
    <row r="660" spans="1:59" s="63" customFormat="1" ht="46.9" customHeight="1" x14ac:dyDescent="0.2">
      <c r="A660" s="392"/>
      <c r="B660" s="392"/>
      <c r="C660" s="392"/>
      <c r="D660" s="392"/>
      <c r="E660" s="392"/>
      <c r="F660" s="392"/>
      <c r="G660" s="392"/>
      <c r="H660" s="392"/>
      <c r="I660" s="392"/>
      <c r="J660" s="392"/>
      <c r="K660" s="392"/>
      <c r="O660" s="394"/>
      <c r="Q660" s="394"/>
      <c r="S660" s="394"/>
      <c r="U660" s="394"/>
      <c r="V660" s="392"/>
      <c r="W660" s="394"/>
      <c r="X660" s="392"/>
      <c r="Y660" s="395">
        <f t="shared" si="140"/>
        <v>0</v>
      </c>
      <c r="Z660" s="394"/>
      <c r="AA660" s="396" t="str">
        <f t="shared" si="141"/>
        <v xml:space="preserve"> </v>
      </c>
      <c r="AC660" s="397" t="str">
        <f t="shared" si="142"/>
        <v xml:space="preserve"> </v>
      </c>
      <c r="AF660" s="394"/>
      <c r="AG660" s="401" t="str">
        <f t="shared" si="143"/>
        <v xml:space="preserve"> </v>
      </c>
      <c r="AI660" s="397" t="str">
        <f t="shared" si="144"/>
        <v xml:space="preserve"> </v>
      </c>
      <c r="AL660" s="394"/>
      <c r="AM660" s="396" t="str">
        <f t="shared" si="145"/>
        <v xml:space="preserve"> </v>
      </c>
      <c r="AO660" s="397" t="str">
        <f t="shared" si="146"/>
        <v xml:space="preserve"> </v>
      </c>
      <c r="AR660" s="394"/>
      <c r="AS660" s="396" t="str">
        <f t="shared" si="136"/>
        <v xml:space="preserve"> </v>
      </c>
      <c r="AU660" s="397" t="str">
        <f t="shared" si="137"/>
        <v xml:space="preserve"> </v>
      </c>
      <c r="AX660" s="394"/>
      <c r="AY660" s="396" t="str">
        <f t="shared" si="138"/>
        <v xml:space="preserve"> </v>
      </c>
      <c r="BA660" s="397" t="str">
        <f t="shared" si="139"/>
        <v xml:space="preserve"> </v>
      </c>
      <c r="BE660" s="392"/>
      <c r="BF660" s="392"/>
      <c r="BG660" s="392"/>
    </row>
    <row r="661" spans="1:59" s="63" customFormat="1" ht="46.9" customHeight="1" x14ac:dyDescent="0.2">
      <c r="A661" s="392"/>
      <c r="B661" s="392"/>
      <c r="C661" s="392"/>
      <c r="D661" s="392"/>
      <c r="E661" s="392"/>
      <c r="F661" s="392"/>
      <c r="G661" s="392"/>
      <c r="H661" s="392"/>
      <c r="I661" s="392"/>
      <c r="J661" s="392"/>
      <c r="K661" s="392"/>
      <c r="O661" s="394"/>
      <c r="Q661" s="394"/>
      <c r="S661" s="394"/>
      <c r="U661" s="394"/>
      <c r="V661" s="392"/>
      <c r="W661" s="394"/>
      <c r="X661" s="392"/>
      <c r="Y661" s="395">
        <f t="shared" si="140"/>
        <v>0</v>
      </c>
      <c r="Z661" s="394"/>
      <c r="AA661" s="396" t="str">
        <f t="shared" si="141"/>
        <v xml:space="preserve"> </v>
      </c>
      <c r="AC661" s="397" t="str">
        <f t="shared" si="142"/>
        <v xml:space="preserve"> </v>
      </c>
      <c r="AF661" s="394"/>
      <c r="AG661" s="401" t="str">
        <f t="shared" si="143"/>
        <v xml:space="preserve"> </v>
      </c>
      <c r="AI661" s="397" t="str">
        <f t="shared" si="144"/>
        <v xml:space="preserve"> </v>
      </c>
      <c r="AL661" s="394"/>
      <c r="AM661" s="396" t="str">
        <f t="shared" si="145"/>
        <v xml:space="preserve"> </v>
      </c>
      <c r="AO661" s="397" t="str">
        <f t="shared" si="146"/>
        <v xml:space="preserve"> </v>
      </c>
      <c r="AR661" s="394"/>
      <c r="AS661" s="396" t="str">
        <f t="shared" si="136"/>
        <v xml:space="preserve"> </v>
      </c>
      <c r="AU661" s="397" t="str">
        <f t="shared" si="137"/>
        <v xml:space="preserve"> </v>
      </c>
      <c r="AX661" s="394"/>
      <c r="AY661" s="396" t="str">
        <f t="shared" si="138"/>
        <v xml:space="preserve"> </v>
      </c>
      <c r="BA661" s="397" t="str">
        <f t="shared" si="139"/>
        <v xml:space="preserve"> </v>
      </c>
      <c r="BE661" s="392"/>
      <c r="BF661" s="392"/>
      <c r="BG661" s="392"/>
    </row>
    <row r="662" spans="1:59" s="63" customFormat="1" ht="46.9" customHeight="1" x14ac:dyDescent="0.2">
      <c r="A662" s="392"/>
      <c r="B662" s="392"/>
      <c r="C662" s="392"/>
      <c r="D662" s="392"/>
      <c r="E662" s="392"/>
      <c r="F662" s="392"/>
      <c r="G662" s="392"/>
      <c r="H662" s="392"/>
      <c r="I662" s="392"/>
      <c r="J662" s="392"/>
      <c r="K662" s="392"/>
      <c r="O662" s="394"/>
      <c r="Q662" s="394"/>
      <c r="S662" s="394"/>
      <c r="U662" s="394"/>
      <c r="V662" s="392"/>
      <c r="W662" s="394"/>
      <c r="X662" s="392"/>
      <c r="Y662" s="395">
        <f t="shared" si="140"/>
        <v>0</v>
      </c>
      <c r="Z662" s="394"/>
      <c r="AA662" s="396" t="str">
        <f t="shared" si="141"/>
        <v xml:space="preserve"> </v>
      </c>
      <c r="AC662" s="397" t="str">
        <f t="shared" si="142"/>
        <v xml:space="preserve"> </v>
      </c>
      <c r="AF662" s="394"/>
      <c r="AG662" s="401" t="str">
        <f t="shared" si="143"/>
        <v xml:space="preserve"> </v>
      </c>
      <c r="AI662" s="397" t="str">
        <f t="shared" si="144"/>
        <v xml:space="preserve"> </v>
      </c>
      <c r="AL662" s="394"/>
      <c r="AM662" s="396" t="str">
        <f t="shared" si="145"/>
        <v xml:space="preserve"> </v>
      </c>
      <c r="AO662" s="397" t="str">
        <f t="shared" si="146"/>
        <v xml:space="preserve"> </v>
      </c>
      <c r="AR662" s="394"/>
      <c r="AS662" s="396" t="str">
        <f t="shared" si="136"/>
        <v xml:space="preserve"> </v>
      </c>
      <c r="AU662" s="397" t="str">
        <f t="shared" si="137"/>
        <v xml:space="preserve"> </v>
      </c>
      <c r="AX662" s="394"/>
      <c r="AY662" s="396" t="str">
        <f t="shared" si="138"/>
        <v xml:space="preserve"> </v>
      </c>
      <c r="BA662" s="397" t="str">
        <f t="shared" si="139"/>
        <v xml:space="preserve"> </v>
      </c>
      <c r="BE662" s="392"/>
      <c r="BF662" s="392"/>
      <c r="BG662" s="392"/>
    </row>
    <row r="663" spans="1:59" s="63" customFormat="1" ht="46.9" customHeight="1" x14ac:dyDescent="0.2">
      <c r="A663" s="392"/>
      <c r="B663" s="392"/>
      <c r="C663" s="392"/>
      <c r="D663" s="392"/>
      <c r="E663" s="392"/>
      <c r="F663" s="392"/>
      <c r="G663" s="392"/>
      <c r="H663" s="392"/>
      <c r="I663" s="392"/>
      <c r="J663" s="392"/>
      <c r="K663" s="392"/>
      <c r="O663" s="394"/>
      <c r="Q663" s="394"/>
      <c r="S663" s="394"/>
      <c r="U663" s="394"/>
      <c r="V663" s="392"/>
      <c r="W663" s="394"/>
      <c r="X663" s="392"/>
      <c r="Y663" s="395">
        <f t="shared" si="140"/>
        <v>0</v>
      </c>
      <c r="Z663" s="394"/>
      <c r="AA663" s="396" t="str">
        <f t="shared" si="141"/>
        <v xml:space="preserve"> </v>
      </c>
      <c r="AC663" s="397" t="str">
        <f t="shared" si="142"/>
        <v xml:space="preserve"> </v>
      </c>
      <c r="AF663" s="394"/>
      <c r="AG663" s="401" t="str">
        <f t="shared" si="143"/>
        <v xml:space="preserve"> </v>
      </c>
      <c r="AI663" s="397" t="str">
        <f t="shared" si="144"/>
        <v xml:space="preserve"> </v>
      </c>
      <c r="AL663" s="394"/>
      <c r="AM663" s="396" t="str">
        <f t="shared" si="145"/>
        <v xml:space="preserve"> </v>
      </c>
      <c r="AO663" s="397" t="str">
        <f t="shared" si="146"/>
        <v xml:space="preserve"> </v>
      </c>
      <c r="AR663" s="394"/>
      <c r="AS663" s="396" t="str">
        <f t="shared" si="136"/>
        <v xml:space="preserve"> </v>
      </c>
      <c r="AU663" s="397" t="str">
        <f t="shared" si="137"/>
        <v xml:space="preserve"> </v>
      </c>
      <c r="AX663" s="394"/>
      <c r="AY663" s="396" t="str">
        <f t="shared" si="138"/>
        <v xml:space="preserve"> </v>
      </c>
      <c r="BA663" s="397" t="str">
        <f t="shared" si="139"/>
        <v xml:space="preserve"> </v>
      </c>
      <c r="BE663" s="392"/>
      <c r="BF663" s="392"/>
      <c r="BG663" s="392"/>
    </row>
    <row r="664" spans="1:59" s="63" customFormat="1" ht="46.9" customHeight="1" x14ac:dyDescent="0.2">
      <c r="A664" s="392"/>
      <c r="B664" s="392"/>
      <c r="C664" s="392"/>
      <c r="D664" s="392"/>
      <c r="E664" s="392"/>
      <c r="F664" s="392"/>
      <c r="G664" s="392"/>
      <c r="H664" s="392"/>
      <c r="I664" s="392"/>
      <c r="J664" s="392"/>
      <c r="K664" s="392"/>
      <c r="O664" s="394"/>
      <c r="Q664" s="394"/>
      <c r="S664" s="394"/>
      <c r="U664" s="394"/>
      <c r="V664" s="392"/>
      <c r="W664" s="394"/>
      <c r="X664" s="392"/>
      <c r="Y664" s="395">
        <f t="shared" si="140"/>
        <v>0</v>
      </c>
      <c r="Z664" s="394"/>
      <c r="AA664" s="396" t="str">
        <f t="shared" si="141"/>
        <v xml:space="preserve"> </v>
      </c>
      <c r="AC664" s="397" t="str">
        <f t="shared" si="142"/>
        <v xml:space="preserve"> </v>
      </c>
      <c r="AF664" s="394"/>
      <c r="AG664" s="401" t="str">
        <f t="shared" si="143"/>
        <v xml:space="preserve"> </v>
      </c>
      <c r="AI664" s="397" t="str">
        <f t="shared" si="144"/>
        <v xml:space="preserve"> </v>
      </c>
      <c r="AL664" s="394"/>
      <c r="AM664" s="396" t="str">
        <f t="shared" si="145"/>
        <v xml:space="preserve"> </v>
      </c>
      <c r="AO664" s="397" t="str">
        <f t="shared" si="146"/>
        <v xml:space="preserve"> </v>
      </c>
      <c r="AR664" s="394"/>
      <c r="AS664" s="396" t="str">
        <f t="shared" si="136"/>
        <v xml:space="preserve"> </v>
      </c>
      <c r="AU664" s="397" t="str">
        <f t="shared" si="137"/>
        <v xml:space="preserve"> </v>
      </c>
      <c r="AX664" s="394"/>
      <c r="AY664" s="396" t="str">
        <f t="shared" si="138"/>
        <v xml:space="preserve"> </v>
      </c>
      <c r="BA664" s="397" t="str">
        <f t="shared" si="139"/>
        <v xml:space="preserve"> </v>
      </c>
      <c r="BE664" s="392"/>
      <c r="BF664" s="392"/>
      <c r="BG664" s="392"/>
    </row>
    <row r="665" spans="1:59" s="63" customFormat="1" ht="46.9" customHeight="1" x14ac:dyDescent="0.2">
      <c r="A665" s="392"/>
      <c r="B665" s="392"/>
      <c r="C665" s="392"/>
      <c r="D665" s="392"/>
      <c r="E665" s="392"/>
      <c r="F665" s="392"/>
      <c r="G665" s="392"/>
      <c r="H665" s="392"/>
      <c r="I665" s="392"/>
      <c r="J665" s="392"/>
      <c r="K665" s="392"/>
      <c r="O665" s="394"/>
      <c r="Q665" s="394"/>
      <c r="S665" s="394"/>
      <c r="U665" s="394"/>
      <c r="V665" s="392"/>
      <c r="W665" s="394"/>
      <c r="X665" s="392"/>
      <c r="Y665" s="402">
        <f t="shared" si="140"/>
        <v>0</v>
      </c>
      <c r="Z665" s="394"/>
      <c r="AA665" s="403" t="str">
        <f t="shared" si="141"/>
        <v xml:space="preserve"> </v>
      </c>
      <c r="AC665" s="404" t="str">
        <f t="shared" si="142"/>
        <v xml:space="preserve"> </v>
      </c>
      <c r="AF665" s="394"/>
      <c r="AG665" s="405" t="str">
        <f t="shared" si="143"/>
        <v xml:space="preserve"> </v>
      </c>
      <c r="AI665" s="404" t="str">
        <f t="shared" si="144"/>
        <v xml:space="preserve"> </v>
      </c>
      <c r="AL665" s="394"/>
      <c r="AM665" s="403" t="str">
        <f t="shared" si="145"/>
        <v xml:space="preserve"> </v>
      </c>
      <c r="AO665" s="404" t="str">
        <f t="shared" si="146"/>
        <v xml:space="preserve"> </v>
      </c>
      <c r="AR665" s="394"/>
      <c r="AS665" s="403" t="str">
        <f t="shared" si="136"/>
        <v xml:space="preserve"> </v>
      </c>
      <c r="AU665" s="404" t="str">
        <f t="shared" si="137"/>
        <v xml:space="preserve"> </v>
      </c>
      <c r="AX665" s="394"/>
      <c r="AY665" s="403" t="str">
        <f t="shared" si="138"/>
        <v xml:space="preserve"> </v>
      </c>
      <c r="BA665" s="404" t="str">
        <f t="shared" si="139"/>
        <v xml:space="preserve"> </v>
      </c>
      <c r="BE665" s="392"/>
      <c r="BF665" s="392"/>
      <c r="BG665" s="392"/>
    </row>
    <row r="666" spans="1:59" ht="46.9" customHeight="1" x14ac:dyDescent="0.2">
      <c r="A666" s="406"/>
      <c r="B666" s="406"/>
      <c r="C666" s="406"/>
      <c r="D666" s="406"/>
      <c r="E666" s="406"/>
      <c r="F666" s="406"/>
      <c r="G666" s="406"/>
      <c r="H666" s="406"/>
      <c r="I666" s="406"/>
      <c r="J666" s="406"/>
      <c r="K666" s="406"/>
      <c r="O666" s="407"/>
      <c r="Q666" s="407"/>
      <c r="S666" s="407"/>
      <c r="U666" s="407"/>
      <c r="V666" s="406"/>
      <c r="W666" s="407"/>
      <c r="X666" s="406"/>
      <c r="Y666" s="402">
        <f t="shared" si="140"/>
        <v>0</v>
      </c>
      <c r="Z666" s="407"/>
      <c r="AA666" s="408" t="str">
        <f t="shared" si="141"/>
        <v xml:space="preserve"> </v>
      </c>
      <c r="AB666" s="54"/>
      <c r="AC666" s="409" t="str">
        <f t="shared" si="142"/>
        <v xml:space="preserve"> </v>
      </c>
      <c r="AD666" s="54"/>
      <c r="AE666" s="54"/>
      <c r="AF666" s="407"/>
      <c r="AG666" s="410" t="str">
        <f t="shared" si="143"/>
        <v xml:space="preserve"> </v>
      </c>
      <c r="AH666" s="54"/>
      <c r="AI666" s="409" t="str">
        <f t="shared" si="144"/>
        <v xml:space="preserve"> </v>
      </c>
      <c r="AJ666" s="54"/>
      <c r="AK666" s="54"/>
      <c r="AL666" s="407"/>
      <c r="AM666" s="408" t="str">
        <f t="shared" si="145"/>
        <v xml:space="preserve"> </v>
      </c>
      <c r="AN666" s="54"/>
      <c r="AO666" s="409" t="str">
        <f t="shared" si="146"/>
        <v xml:space="preserve"> </v>
      </c>
      <c r="AP666" s="54"/>
      <c r="AQ666" s="54"/>
      <c r="AR666" s="407"/>
      <c r="AS666" s="408" t="str">
        <f t="shared" si="136"/>
        <v xml:space="preserve"> </v>
      </c>
      <c r="AT666" s="54"/>
      <c r="AU666" s="409" t="str">
        <f t="shared" si="137"/>
        <v xml:space="preserve"> </v>
      </c>
      <c r="AV666" s="54"/>
      <c r="AW666" s="54"/>
      <c r="AX666" s="407"/>
      <c r="AY666" s="408" t="str">
        <f t="shared" si="138"/>
        <v xml:space="preserve"> </v>
      </c>
      <c r="AZ666" s="54"/>
      <c r="BA666" s="409" t="str">
        <f t="shared" si="139"/>
        <v xml:space="preserve"> </v>
      </c>
      <c r="BB666" s="54"/>
      <c r="BC666" s="54"/>
      <c r="BE666" s="406"/>
      <c r="BF666" s="406"/>
      <c r="BG666" s="406"/>
    </row>
    <row r="667" spans="1:59" ht="46.9" customHeight="1" x14ac:dyDescent="0.2">
      <c r="A667" s="406"/>
      <c r="B667" s="406"/>
      <c r="C667" s="406"/>
      <c r="D667" s="406"/>
      <c r="E667" s="406"/>
      <c r="F667" s="406"/>
      <c r="G667" s="406"/>
      <c r="H667" s="406"/>
      <c r="I667" s="406"/>
      <c r="J667" s="406"/>
      <c r="K667" s="406"/>
      <c r="O667" s="407"/>
      <c r="Q667" s="407"/>
      <c r="S667" s="407"/>
      <c r="U667" s="407"/>
      <c r="V667" s="406"/>
      <c r="W667" s="407"/>
      <c r="X667" s="406"/>
      <c r="Y667" s="402">
        <f t="shared" si="140"/>
        <v>0</v>
      </c>
      <c r="Z667" s="407"/>
      <c r="AA667" s="408" t="str">
        <f t="shared" si="141"/>
        <v xml:space="preserve"> </v>
      </c>
      <c r="AB667" s="54"/>
      <c r="AC667" s="409" t="str">
        <f t="shared" si="142"/>
        <v xml:space="preserve"> </v>
      </c>
      <c r="AD667" s="54"/>
      <c r="AE667" s="54"/>
      <c r="AF667" s="407"/>
      <c r="AG667" s="410" t="str">
        <f t="shared" si="143"/>
        <v xml:space="preserve"> </v>
      </c>
      <c r="AH667" s="54"/>
      <c r="AI667" s="409" t="str">
        <f t="shared" si="144"/>
        <v xml:space="preserve"> </v>
      </c>
      <c r="AJ667" s="54"/>
      <c r="AK667" s="54"/>
      <c r="AL667" s="407"/>
      <c r="AM667" s="408" t="str">
        <f t="shared" si="145"/>
        <v xml:space="preserve"> </v>
      </c>
      <c r="AN667" s="54"/>
      <c r="AO667" s="409" t="str">
        <f t="shared" si="146"/>
        <v xml:space="preserve"> </v>
      </c>
      <c r="AP667" s="54"/>
      <c r="AQ667" s="54"/>
      <c r="AR667" s="407"/>
      <c r="AS667" s="408" t="str">
        <f t="shared" si="136"/>
        <v xml:space="preserve"> </v>
      </c>
      <c r="AT667" s="54"/>
      <c r="AU667" s="409" t="str">
        <f t="shared" si="137"/>
        <v xml:space="preserve"> </v>
      </c>
      <c r="AV667" s="54"/>
      <c r="AW667" s="54"/>
      <c r="AX667" s="407"/>
      <c r="AY667" s="408" t="str">
        <f t="shared" si="138"/>
        <v xml:space="preserve"> </v>
      </c>
      <c r="AZ667" s="54"/>
      <c r="BA667" s="409" t="str">
        <f t="shared" si="139"/>
        <v xml:space="preserve"> </v>
      </c>
      <c r="BB667" s="54"/>
      <c r="BC667" s="54"/>
      <c r="BE667" s="406"/>
      <c r="BF667" s="406"/>
      <c r="BG667" s="406"/>
    </row>
    <row r="668" spans="1:59" ht="46.9" customHeight="1" x14ac:dyDescent="0.2">
      <c r="A668" s="406"/>
      <c r="B668" s="406"/>
      <c r="C668" s="406"/>
      <c r="D668" s="406"/>
      <c r="E668" s="406"/>
      <c r="F668" s="406"/>
      <c r="G668" s="406"/>
      <c r="H668" s="406"/>
      <c r="I668" s="406"/>
      <c r="J668" s="406"/>
      <c r="K668" s="406"/>
      <c r="O668" s="407"/>
      <c r="Q668" s="407"/>
      <c r="S668" s="407"/>
      <c r="U668" s="407"/>
      <c r="V668" s="406"/>
      <c r="W668" s="407"/>
      <c r="X668" s="406"/>
      <c r="Y668" s="402">
        <f t="shared" si="140"/>
        <v>0</v>
      </c>
      <c r="Z668" s="407"/>
      <c r="AA668" s="408" t="str">
        <f t="shared" si="141"/>
        <v xml:space="preserve"> </v>
      </c>
      <c r="AB668" s="54"/>
      <c r="AC668" s="409" t="str">
        <f t="shared" si="142"/>
        <v xml:space="preserve"> </v>
      </c>
      <c r="AD668" s="54"/>
      <c r="AE668" s="54"/>
      <c r="AF668" s="407"/>
      <c r="AG668" s="410" t="str">
        <f t="shared" si="143"/>
        <v xml:space="preserve"> </v>
      </c>
      <c r="AH668" s="54"/>
      <c r="AI668" s="409" t="str">
        <f t="shared" si="144"/>
        <v xml:space="preserve"> </v>
      </c>
      <c r="AJ668" s="54"/>
      <c r="AK668" s="54"/>
      <c r="AL668" s="407"/>
      <c r="AM668" s="408" t="str">
        <f t="shared" si="145"/>
        <v xml:space="preserve"> </v>
      </c>
      <c r="AN668" s="54"/>
      <c r="AO668" s="409" t="str">
        <f t="shared" si="146"/>
        <v xml:space="preserve"> </v>
      </c>
      <c r="AP668" s="54"/>
      <c r="AQ668" s="54"/>
      <c r="AR668" s="407"/>
      <c r="AS668" s="408" t="str">
        <f t="shared" si="136"/>
        <v xml:space="preserve"> </v>
      </c>
      <c r="AT668" s="54"/>
      <c r="AU668" s="409" t="str">
        <f t="shared" si="137"/>
        <v xml:space="preserve"> </v>
      </c>
      <c r="AV668" s="54"/>
      <c r="AW668" s="54"/>
      <c r="AX668" s="407"/>
      <c r="AY668" s="408" t="str">
        <f t="shared" si="138"/>
        <v xml:space="preserve"> </v>
      </c>
      <c r="AZ668" s="54"/>
      <c r="BA668" s="409" t="str">
        <f t="shared" si="139"/>
        <v xml:space="preserve"> </v>
      </c>
      <c r="BB668" s="54"/>
      <c r="BC668" s="54"/>
      <c r="BE668" s="406"/>
      <c r="BF668" s="406"/>
      <c r="BG668" s="406"/>
    </row>
    <row r="669" spans="1:59" ht="46.9" customHeight="1" x14ac:dyDescent="0.2">
      <c r="A669" s="406"/>
      <c r="B669" s="406"/>
      <c r="C669" s="406"/>
      <c r="D669" s="406"/>
      <c r="E669" s="406"/>
      <c r="F669" s="406"/>
      <c r="G669" s="406"/>
      <c r="H669" s="406"/>
      <c r="I669" s="406"/>
      <c r="J669" s="406"/>
      <c r="K669" s="406"/>
      <c r="O669" s="407"/>
      <c r="Q669" s="407"/>
      <c r="S669" s="407"/>
      <c r="U669" s="407"/>
      <c r="V669" s="406"/>
      <c r="W669" s="407"/>
      <c r="X669" s="406"/>
      <c r="Y669" s="402">
        <f t="shared" si="140"/>
        <v>0</v>
      </c>
      <c r="Z669" s="407"/>
      <c r="AA669" s="408" t="str">
        <f t="shared" si="141"/>
        <v xml:space="preserve"> </v>
      </c>
      <c r="AB669" s="54"/>
      <c r="AC669" s="409" t="str">
        <f t="shared" si="142"/>
        <v xml:space="preserve"> </v>
      </c>
      <c r="AD669" s="54"/>
      <c r="AE669" s="54"/>
      <c r="AF669" s="407"/>
      <c r="AG669" s="410" t="str">
        <f t="shared" si="143"/>
        <v xml:space="preserve"> </v>
      </c>
      <c r="AH669" s="54"/>
      <c r="AI669" s="409" t="str">
        <f t="shared" si="144"/>
        <v xml:space="preserve"> </v>
      </c>
      <c r="AJ669" s="54"/>
      <c r="AK669" s="54"/>
      <c r="AL669" s="407"/>
      <c r="AM669" s="408" t="str">
        <f t="shared" si="145"/>
        <v xml:space="preserve"> </v>
      </c>
      <c r="AN669" s="54"/>
      <c r="AO669" s="409" t="str">
        <f t="shared" si="146"/>
        <v xml:space="preserve"> </v>
      </c>
      <c r="AP669" s="54"/>
      <c r="AQ669" s="54"/>
      <c r="AR669" s="407"/>
      <c r="AS669" s="408" t="str">
        <f t="shared" si="136"/>
        <v xml:space="preserve"> </v>
      </c>
      <c r="AT669" s="54"/>
      <c r="AU669" s="409" t="str">
        <f t="shared" si="137"/>
        <v xml:space="preserve"> </v>
      </c>
      <c r="AV669" s="54"/>
      <c r="AW669" s="54"/>
      <c r="AX669" s="407"/>
      <c r="AY669" s="408" t="str">
        <f t="shared" si="138"/>
        <v xml:space="preserve"> </v>
      </c>
      <c r="AZ669" s="54"/>
      <c r="BA669" s="409" t="str">
        <f t="shared" si="139"/>
        <v xml:space="preserve"> </v>
      </c>
      <c r="BB669" s="54"/>
      <c r="BC669" s="54"/>
      <c r="BE669" s="406"/>
      <c r="BF669" s="406"/>
      <c r="BG669" s="406"/>
    </row>
    <row r="670" spans="1:59" ht="46.9" customHeight="1" x14ac:dyDescent="0.2">
      <c r="A670" s="406"/>
      <c r="B670" s="406"/>
      <c r="C670" s="406"/>
      <c r="D670" s="406"/>
      <c r="E670" s="406"/>
      <c r="F670" s="406"/>
      <c r="G670" s="406"/>
      <c r="H670" s="406"/>
      <c r="I670" s="406"/>
      <c r="J670" s="406"/>
      <c r="K670" s="406"/>
      <c r="O670" s="407"/>
      <c r="Q670" s="407"/>
      <c r="S670" s="407"/>
      <c r="U670" s="407"/>
      <c r="V670" s="406"/>
      <c r="W670" s="407"/>
      <c r="X670" s="406"/>
      <c r="Y670" s="402">
        <f t="shared" si="140"/>
        <v>0</v>
      </c>
      <c r="Z670" s="407"/>
      <c r="AA670" s="408" t="str">
        <f t="shared" si="141"/>
        <v xml:space="preserve"> </v>
      </c>
      <c r="AB670" s="54"/>
      <c r="AC670" s="409" t="str">
        <f t="shared" si="142"/>
        <v xml:space="preserve"> </v>
      </c>
      <c r="AD670" s="54"/>
      <c r="AE670" s="54"/>
      <c r="AF670" s="407"/>
      <c r="AG670" s="410" t="str">
        <f t="shared" si="143"/>
        <v xml:space="preserve"> </v>
      </c>
      <c r="AH670" s="54"/>
      <c r="AI670" s="409" t="str">
        <f t="shared" si="144"/>
        <v xml:space="preserve"> </v>
      </c>
      <c r="AJ670" s="54"/>
      <c r="AK670" s="54"/>
      <c r="AL670" s="407"/>
      <c r="AM670" s="408" t="str">
        <f t="shared" si="145"/>
        <v xml:space="preserve"> </v>
      </c>
      <c r="AN670" s="54"/>
      <c r="AO670" s="409" t="str">
        <f t="shared" si="146"/>
        <v xml:space="preserve"> </v>
      </c>
      <c r="AP670" s="54"/>
      <c r="AQ670" s="54"/>
      <c r="AR670" s="407"/>
      <c r="AS670" s="408" t="str">
        <f t="shared" si="136"/>
        <v xml:space="preserve"> </v>
      </c>
      <c r="AT670" s="54"/>
      <c r="AU670" s="409" t="str">
        <f t="shared" si="137"/>
        <v xml:space="preserve"> </v>
      </c>
      <c r="AV670" s="54"/>
      <c r="AW670" s="54"/>
      <c r="AX670" s="407"/>
      <c r="AY670" s="408" t="str">
        <f t="shared" si="138"/>
        <v xml:space="preserve"> </v>
      </c>
      <c r="AZ670" s="54"/>
      <c r="BA670" s="409" t="str">
        <f t="shared" si="139"/>
        <v xml:space="preserve"> </v>
      </c>
      <c r="BB670" s="54"/>
      <c r="BC670" s="54"/>
      <c r="BE670" s="406"/>
      <c r="BF670" s="406"/>
      <c r="BG670" s="406"/>
    </row>
    <row r="671" spans="1:59" ht="46.9" customHeight="1" x14ac:dyDescent="0.2">
      <c r="A671" s="406"/>
      <c r="B671" s="406"/>
      <c r="C671" s="406"/>
      <c r="D671" s="406"/>
      <c r="E671" s="406"/>
      <c r="F671" s="406"/>
      <c r="G671" s="406"/>
      <c r="H671" s="406"/>
      <c r="I671" s="406"/>
      <c r="J671" s="406"/>
      <c r="K671" s="406"/>
      <c r="O671" s="407"/>
      <c r="Q671" s="407"/>
      <c r="S671" s="407"/>
      <c r="U671" s="407"/>
      <c r="V671" s="406"/>
      <c r="W671" s="407"/>
      <c r="X671" s="406"/>
      <c r="Y671" s="402">
        <f t="shared" si="140"/>
        <v>0</v>
      </c>
      <c r="Z671" s="407"/>
      <c r="AA671" s="408" t="str">
        <f t="shared" si="141"/>
        <v xml:space="preserve"> </v>
      </c>
      <c r="AB671" s="54"/>
      <c r="AC671" s="409" t="str">
        <f t="shared" si="142"/>
        <v xml:space="preserve"> </v>
      </c>
      <c r="AD671" s="54"/>
      <c r="AE671" s="54"/>
      <c r="AF671" s="407"/>
      <c r="AG671" s="410" t="str">
        <f t="shared" si="143"/>
        <v xml:space="preserve"> </v>
      </c>
      <c r="AH671" s="54"/>
      <c r="AI671" s="409" t="str">
        <f t="shared" si="144"/>
        <v xml:space="preserve"> </v>
      </c>
      <c r="AJ671" s="54"/>
      <c r="AK671" s="54"/>
      <c r="AL671" s="407"/>
      <c r="AM671" s="408" t="str">
        <f t="shared" si="145"/>
        <v xml:space="preserve"> </v>
      </c>
      <c r="AN671" s="54"/>
      <c r="AO671" s="409" t="str">
        <f t="shared" si="146"/>
        <v xml:space="preserve"> </v>
      </c>
      <c r="AP671" s="54"/>
      <c r="AQ671" s="54"/>
      <c r="AR671" s="407"/>
      <c r="AS671" s="408" t="str">
        <f t="shared" si="136"/>
        <v xml:space="preserve"> </v>
      </c>
      <c r="AT671" s="54"/>
      <c r="AU671" s="409" t="str">
        <f t="shared" si="137"/>
        <v xml:space="preserve"> </v>
      </c>
      <c r="AV671" s="54"/>
      <c r="AW671" s="54"/>
      <c r="AX671" s="407"/>
      <c r="AY671" s="408" t="str">
        <f t="shared" si="138"/>
        <v xml:space="preserve"> </v>
      </c>
      <c r="AZ671" s="54"/>
      <c r="BA671" s="409" t="str">
        <f t="shared" si="139"/>
        <v xml:space="preserve"> </v>
      </c>
      <c r="BB671" s="54"/>
      <c r="BC671" s="54"/>
      <c r="BE671" s="406"/>
      <c r="BF671" s="406"/>
      <c r="BG671" s="406"/>
    </row>
    <row r="672" spans="1:59" ht="46.9" customHeight="1" x14ac:dyDescent="0.2">
      <c r="A672" s="406"/>
      <c r="B672" s="406"/>
      <c r="C672" s="406"/>
      <c r="D672" s="406"/>
      <c r="E672" s="406"/>
      <c r="F672" s="406"/>
      <c r="G672" s="406"/>
      <c r="H672" s="406"/>
      <c r="I672" s="406"/>
      <c r="J672" s="406"/>
      <c r="K672" s="406"/>
      <c r="O672" s="407"/>
      <c r="Q672" s="407"/>
      <c r="S672" s="407"/>
      <c r="U672" s="407"/>
      <c r="V672" s="406"/>
      <c r="W672" s="407"/>
      <c r="X672" s="406"/>
      <c r="Y672" s="402">
        <f t="shared" si="140"/>
        <v>0</v>
      </c>
      <c r="Z672" s="407"/>
      <c r="AA672" s="408" t="str">
        <f t="shared" si="141"/>
        <v xml:space="preserve"> </v>
      </c>
      <c r="AB672" s="54"/>
      <c r="AC672" s="409" t="str">
        <f t="shared" si="142"/>
        <v xml:space="preserve"> </v>
      </c>
      <c r="AD672" s="54"/>
      <c r="AE672" s="54"/>
      <c r="AF672" s="407"/>
      <c r="AG672" s="410" t="str">
        <f t="shared" si="143"/>
        <v xml:space="preserve"> </v>
      </c>
      <c r="AH672" s="54"/>
      <c r="AI672" s="409" t="str">
        <f t="shared" si="144"/>
        <v xml:space="preserve"> </v>
      </c>
      <c r="AJ672" s="54"/>
      <c r="AK672" s="54"/>
      <c r="AL672" s="407"/>
      <c r="AM672" s="408" t="str">
        <f t="shared" si="145"/>
        <v xml:space="preserve"> </v>
      </c>
      <c r="AN672" s="54"/>
      <c r="AO672" s="409" t="str">
        <f t="shared" si="146"/>
        <v xml:space="preserve"> </v>
      </c>
      <c r="AP672" s="54"/>
      <c r="AQ672" s="54"/>
      <c r="AR672" s="407"/>
      <c r="AS672" s="408" t="str">
        <f t="shared" si="136"/>
        <v xml:space="preserve"> </v>
      </c>
      <c r="AT672" s="54"/>
      <c r="AU672" s="409" t="str">
        <f t="shared" si="137"/>
        <v xml:space="preserve"> </v>
      </c>
      <c r="AV672" s="54"/>
      <c r="AW672" s="54"/>
      <c r="AX672" s="407"/>
      <c r="AY672" s="408" t="str">
        <f t="shared" si="138"/>
        <v xml:space="preserve"> </v>
      </c>
      <c r="AZ672" s="54"/>
      <c r="BA672" s="409" t="str">
        <f t="shared" si="139"/>
        <v xml:space="preserve"> </v>
      </c>
      <c r="BB672" s="54"/>
      <c r="BC672" s="54"/>
      <c r="BE672" s="406"/>
      <c r="BF672" s="406"/>
      <c r="BG672" s="406"/>
    </row>
    <row r="673" spans="1:59" ht="46.9" customHeight="1" x14ac:dyDescent="0.2">
      <c r="A673" s="406"/>
      <c r="B673" s="406"/>
      <c r="C673" s="406"/>
      <c r="D673" s="406"/>
      <c r="E673" s="406"/>
      <c r="F673" s="406"/>
      <c r="G673" s="406"/>
      <c r="H673" s="406"/>
      <c r="I673" s="406"/>
      <c r="J673" s="406"/>
      <c r="K673" s="406"/>
      <c r="O673" s="407"/>
      <c r="Q673" s="407"/>
      <c r="S673" s="407"/>
      <c r="U673" s="407"/>
      <c r="V673" s="406"/>
      <c r="W673" s="407"/>
      <c r="X673" s="406"/>
      <c r="Y673" s="402">
        <f t="shared" si="140"/>
        <v>0</v>
      </c>
      <c r="Z673" s="407"/>
      <c r="AA673" s="408" t="str">
        <f t="shared" si="141"/>
        <v xml:space="preserve"> </v>
      </c>
      <c r="AB673" s="54"/>
      <c r="AC673" s="409" t="str">
        <f t="shared" si="142"/>
        <v xml:space="preserve"> </v>
      </c>
      <c r="AD673" s="54"/>
      <c r="AE673" s="54"/>
      <c r="AF673" s="407"/>
      <c r="AG673" s="410" t="str">
        <f t="shared" si="143"/>
        <v xml:space="preserve"> </v>
      </c>
      <c r="AH673" s="54"/>
      <c r="AI673" s="409" t="str">
        <f t="shared" si="144"/>
        <v xml:space="preserve"> </v>
      </c>
      <c r="AJ673" s="54"/>
      <c r="AK673" s="54"/>
      <c r="AL673" s="407"/>
      <c r="AM673" s="408" t="str">
        <f t="shared" si="145"/>
        <v xml:space="preserve"> </v>
      </c>
      <c r="AN673" s="54"/>
      <c r="AO673" s="409" t="str">
        <f t="shared" si="146"/>
        <v xml:space="preserve"> </v>
      </c>
      <c r="AP673" s="54"/>
      <c r="AQ673" s="54"/>
      <c r="AR673" s="407"/>
      <c r="AS673" s="408" t="str">
        <f t="shared" si="136"/>
        <v xml:space="preserve"> </v>
      </c>
      <c r="AT673" s="54"/>
      <c r="AU673" s="409" t="str">
        <f t="shared" si="137"/>
        <v xml:space="preserve"> </v>
      </c>
      <c r="AV673" s="54"/>
      <c r="AW673" s="54"/>
      <c r="AX673" s="407"/>
      <c r="AY673" s="408" t="str">
        <f t="shared" si="138"/>
        <v xml:space="preserve"> </v>
      </c>
      <c r="AZ673" s="54"/>
      <c r="BA673" s="409" t="str">
        <f t="shared" si="139"/>
        <v xml:space="preserve"> </v>
      </c>
      <c r="BB673" s="54"/>
      <c r="BC673" s="54"/>
      <c r="BE673" s="406"/>
      <c r="BF673" s="406"/>
      <c r="BG673" s="406"/>
    </row>
    <row r="674" spans="1:59" ht="46.9" customHeight="1" x14ac:dyDescent="0.2">
      <c r="A674" s="406"/>
      <c r="B674" s="406"/>
      <c r="C674" s="406"/>
      <c r="D674" s="406"/>
      <c r="E674" s="406"/>
      <c r="F674" s="406"/>
      <c r="G674" s="406"/>
      <c r="H674" s="406"/>
      <c r="I674" s="406"/>
      <c r="J674" s="406"/>
      <c r="K674" s="406"/>
      <c r="O674" s="407"/>
      <c r="Q674" s="407"/>
      <c r="S674" s="407"/>
      <c r="U674" s="407"/>
      <c r="V674" s="406"/>
      <c r="W674" s="407"/>
      <c r="X674" s="406"/>
      <c r="Y674" s="402">
        <f t="shared" si="140"/>
        <v>0</v>
      </c>
      <c r="Z674" s="407"/>
      <c r="AA674" s="408" t="str">
        <f t="shared" si="141"/>
        <v xml:space="preserve"> </v>
      </c>
      <c r="AB674" s="54"/>
      <c r="AC674" s="409" t="str">
        <f t="shared" si="142"/>
        <v xml:space="preserve"> </v>
      </c>
      <c r="AD674" s="54"/>
      <c r="AE674" s="54"/>
      <c r="AF674" s="407"/>
      <c r="AG674" s="410" t="str">
        <f t="shared" si="143"/>
        <v xml:space="preserve"> </v>
      </c>
      <c r="AH674" s="54"/>
      <c r="AI674" s="409" t="str">
        <f t="shared" si="144"/>
        <v xml:space="preserve"> </v>
      </c>
      <c r="AJ674" s="54"/>
      <c r="AK674" s="54"/>
      <c r="AL674" s="407"/>
      <c r="AM674" s="408" t="str">
        <f t="shared" si="145"/>
        <v xml:space="preserve"> </v>
      </c>
      <c r="AN674" s="54"/>
      <c r="AO674" s="409" t="str">
        <f t="shared" si="146"/>
        <v xml:space="preserve"> </v>
      </c>
      <c r="AP674" s="54"/>
      <c r="AQ674" s="54"/>
      <c r="AR674" s="407"/>
      <c r="AS674" s="408" t="str">
        <f t="shared" si="136"/>
        <v xml:space="preserve"> </v>
      </c>
      <c r="AT674" s="54"/>
      <c r="AU674" s="409" t="str">
        <f t="shared" si="137"/>
        <v xml:space="preserve"> </v>
      </c>
      <c r="AV674" s="54"/>
      <c r="AW674" s="54"/>
      <c r="AX674" s="407"/>
      <c r="AY674" s="408" t="str">
        <f t="shared" si="138"/>
        <v xml:space="preserve"> </v>
      </c>
      <c r="AZ674" s="54"/>
      <c r="BA674" s="409" t="str">
        <f t="shared" si="139"/>
        <v xml:space="preserve"> </v>
      </c>
      <c r="BB674" s="54"/>
      <c r="BC674" s="54"/>
      <c r="BE674" s="406"/>
      <c r="BF674" s="406"/>
      <c r="BG674" s="406"/>
    </row>
    <row r="675" spans="1:59" ht="46.9" customHeight="1" x14ac:dyDescent="0.2">
      <c r="A675" s="406"/>
      <c r="B675" s="406"/>
      <c r="C675" s="406"/>
      <c r="D675" s="406"/>
      <c r="E675" s="406"/>
      <c r="F675" s="406"/>
      <c r="G675" s="406"/>
      <c r="H675" s="406"/>
      <c r="I675" s="406"/>
      <c r="J675" s="406"/>
      <c r="K675" s="406"/>
      <c r="O675" s="407"/>
      <c r="Q675" s="407"/>
      <c r="S675" s="407"/>
      <c r="U675" s="407"/>
      <c r="V675" s="406"/>
      <c r="W675" s="407"/>
      <c r="X675" s="406"/>
      <c r="Y675" s="402">
        <f t="shared" si="140"/>
        <v>0</v>
      </c>
      <c r="Z675" s="407"/>
      <c r="AA675" s="408" t="str">
        <f t="shared" si="141"/>
        <v xml:space="preserve"> </v>
      </c>
      <c r="AB675" s="54"/>
      <c r="AC675" s="409" t="str">
        <f t="shared" si="142"/>
        <v xml:space="preserve"> </v>
      </c>
      <c r="AD675" s="54"/>
      <c r="AE675" s="54"/>
      <c r="AF675" s="407"/>
      <c r="AG675" s="410" t="str">
        <f t="shared" si="143"/>
        <v xml:space="preserve"> </v>
      </c>
      <c r="AH675" s="54"/>
      <c r="AI675" s="409" t="str">
        <f t="shared" si="144"/>
        <v xml:space="preserve"> </v>
      </c>
      <c r="AJ675" s="54"/>
      <c r="AK675" s="54"/>
      <c r="AL675" s="407"/>
      <c r="AM675" s="408" t="str">
        <f t="shared" si="145"/>
        <v xml:space="preserve"> </v>
      </c>
      <c r="AN675" s="54"/>
      <c r="AO675" s="409" t="str">
        <f t="shared" si="146"/>
        <v xml:space="preserve"> </v>
      </c>
      <c r="AP675" s="54"/>
      <c r="AQ675" s="54"/>
      <c r="AR675" s="407"/>
      <c r="AS675" s="408" t="str">
        <f t="shared" si="136"/>
        <v xml:space="preserve"> </v>
      </c>
      <c r="AT675" s="54"/>
      <c r="AU675" s="409" t="str">
        <f t="shared" si="137"/>
        <v xml:space="preserve"> </v>
      </c>
      <c r="AV675" s="54"/>
      <c r="AW675" s="54"/>
      <c r="AX675" s="407"/>
      <c r="AY675" s="408" t="str">
        <f t="shared" si="138"/>
        <v xml:space="preserve"> </v>
      </c>
      <c r="AZ675" s="54"/>
      <c r="BA675" s="409" t="str">
        <f t="shared" si="139"/>
        <v xml:space="preserve"> </v>
      </c>
      <c r="BB675" s="54"/>
      <c r="BC675" s="54"/>
      <c r="BE675" s="406"/>
      <c r="BF675" s="406"/>
      <c r="BG675" s="406"/>
    </row>
    <row r="676" spans="1:59" ht="46.9" customHeight="1" x14ac:dyDescent="0.2">
      <c r="A676" s="406"/>
      <c r="B676" s="406"/>
      <c r="C676" s="406"/>
      <c r="D676" s="406"/>
      <c r="E676" s="406"/>
      <c r="F676" s="406"/>
      <c r="G676" s="406"/>
      <c r="H676" s="406"/>
      <c r="I676" s="406"/>
      <c r="J676" s="406"/>
      <c r="K676" s="406"/>
      <c r="O676" s="407"/>
      <c r="Q676" s="407"/>
      <c r="S676" s="407"/>
      <c r="U676" s="407"/>
      <c r="V676" s="406"/>
      <c r="W676" s="407"/>
      <c r="X676" s="406"/>
      <c r="Y676" s="402">
        <f t="shared" si="140"/>
        <v>0</v>
      </c>
      <c r="Z676" s="407"/>
      <c r="AA676" s="408" t="str">
        <f t="shared" si="141"/>
        <v xml:space="preserve"> </v>
      </c>
      <c r="AB676" s="54"/>
      <c r="AC676" s="409" t="str">
        <f t="shared" si="142"/>
        <v xml:space="preserve"> </v>
      </c>
      <c r="AD676" s="54"/>
      <c r="AE676" s="54"/>
      <c r="AF676" s="407"/>
      <c r="AG676" s="410" t="str">
        <f t="shared" si="143"/>
        <v xml:space="preserve"> </v>
      </c>
      <c r="AH676" s="54"/>
      <c r="AI676" s="409" t="str">
        <f t="shared" si="144"/>
        <v xml:space="preserve"> </v>
      </c>
      <c r="AJ676" s="54"/>
      <c r="AK676" s="54"/>
      <c r="AL676" s="407"/>
      <c r="AM676" s="408" t="str">
        <f t="shared" si="145"/>
        <v xml:space="preserve"> </v>
      </c>
      <c r="AN676" s="54"/>
      <c r="AO676" s="409" t="str">
        <f t="shared" si="146"/>
        <v xml:space="preserve"> </v>
      </c>
      <c r="AP676" s="54"/>
      <c r="AQ676" s="54"/>
      <c r="AR676" s="407"/>
      <c r="AS676" s="408" t="str">
        <f t="shared" si="136"/>
        <v xml:space="preserve"> </v>
      </c>
      <c r="AT676" s="54"/>
      <c r="AU676" s="409" t="str">
        <f t="shared" si="137"/>
        <v xml:space="preserve"> </v>
      </c>
      <c r="AV676" s="54"/>
      <c r="AW676" s="54"/>
      <c r="AX676" s="407"/>
      <c r="AY676" s="408" t="str">
        <f t="shared" si="138"/>
        <v xml:space="preserve"> </v>
      </c>
      <c r="AZ676" s="54"/>
      <c r="BA676" s="409" t="str">
        <f t="shared" si="139"/>
        <v xml:space="preserve"> </v>
      </c>
      <c r="BB676" s="54"/>
      <c r="BC676" s="54"/>
      <c r="BE676" s="406"/>
      <c r="BF676" s="406"/>
      <c r="BG676" s="406"/>
    </row>
    <row r="677" spans="1:59" ht="46.9" customHeight="1" x14ac:dyDescent="0.2">
      <c r="A677" s="406"/>
      <c r="B677" s="406"/>
      <c r="C677" s="406"/>
      <c r="D677" s="406"/>
      <c r="E677" s="406"/>
      <c r="F677" s="406"/>
      <c r="G677" s="406"/>
      <c r="H677" s="406"/>
      <c r="I677" s="406"/>
      <c r="J677" s="406"/>
      <c r="K677" s="406"/>
      <c r="O677" s="407"/>
      <c r="Q677" s="407"/>
      <c r="S677" s="407"/>
      <c r="U677" s="407"/>
      <c r="V677" s="406"/>
      <c r="W677" s="407"/>
      <c r="X677" s="406"/>
      <c r="Y677" s="402">
        <f t="shared" si="140"/>
        <v>0</v>
      </c>
      <c r="Z677" s="407"/>
      <c r="AA677" s="408" t="str">
        <f t="shared" si="141"/>
        <v xml:space="preserve"> </v>
      </c>
      <c r="AB677" s="54"/>
      <c r="AC677" s="409" t="str">
        <f t="shared" si="142"/>
        <v xml:space="preserve"> </v>
      </c>
      <c r="AD677" s="54"/>
      <c r="AE677" s="54"/>
      <c r="AF677" s="407"/>
      <c r="AG677" s="410" t="str">
        <f t="shared" si="143"/>
        <v xml:space="preserve"> </v>
      </c>
      <c r="AH677" s="54"/>
      <c r="AI677" s="409" t="str">
        <f t="shared" si="144"/>
        <v xml:space="preserve"> </v>
      </c>
      <c r="AJ677" s="54"/>
      <c r="AK677" s="54"/>
      <c r="AL677" s="407"/>
      <c r="AM677" s="408" t="str">
        <f t="shared" si="145"/>
        <v xml:space="preserve"> </v>
      </c>
      <c r="AN677" s="54"/>
      <c r="AO677" s="409" t="str">
        <f t="shared" si="146"/>
        <v xml:space="preserve"> </v>
      </c>
      <c r="AP677" s="54"/>
      <c r="AQ677" s="54"/>
      <c r="AR677" s="407"/>
      <c r="AS677" s="408" t="str">
        <f t="shared" si="136"/>
        <v xml:space="preserve"> </v>
      </c>
      <c r="AT677" s="54"/>
      <c r="AU677" s="409" t="str">
        <f t="shared" si="137"/>
        <v xml:space="preserve"> </v>
      </c>
      <c r="AV677" s="54"/>
      <c r="AW677" s="54"/>
      <c r="AX677" s="407"/>
      <c r="AY677" s="408" t="str">
        <f t="shared" si="138"/>
        <v xml:space="preserve"> </v>
      </c>
      <c r="AZ677" s="54"/>
      <c r="BA677" s="409" t="str">
        <f t="shared" si="139"/>
        <v xml:space="preserve"> </v>
      </c>
      <c r="BB677" s="54"/>
      <c r="BC677" s="54"/>
      <c r="BE677" s="406"/>
      <c r="BF677" s="406"/>
      <c r="BG677" s="406"/>
    </row>
    <row r="678" spans="1:59" ht="46.9" customHeight="1" x14ac:dyDescent="0.2">
      <c r="A678" s="406"/>
      <c r="B678" s="406"/>
      <c r="C678" s="406"/>
      <c r="D678" s="406"/>
      <c r="E678" s="406"/>
      <c r="F678" s="406"/>
      <c r="G678" s="406"/>
      <c r="H678" s="406"/>
      <c r="I678" s="406"/>
      <c r="J678" s="406"/>
      <c r="K678" s="406"/>
      <c r="O678" s="407"/>
      <c r="Q678" s="407"/>
      <c r="S678" s="407"/>
      <c r="U678" s="407"/>
      <c r="V678" s="406"/>
      <c r="W678" s="407"/>
      <c r="X678" s="406"/>
      <c r="Y678" s="402">
        <f t="shared" si="140"/>
        <v>0</v>
      </c>
      <c r="Z678" s="407"/>
      <c r="AA678" s="408" t="str">
        <f t="shared" si="141"/>
        <v xml:space="preserve"> </v>
      </c>
      <c r="AB678" s="54"/>
      <c r="AC678" s="409" t="str">
        <f t="shared" si="142"/>
        <v xml:space="preserve"> </v>
      </c>
      <c r="AD678" s="54"/>
      <c r="AE678" s="54"/>
      <c r="AF678" s="407"/>
      <c r="AG678" s="410" t="str">
        <f t="shared" si="143"/>
        <v xml:space="preserve"> </v>
      </c>
      <c r="AH678" s="54"/>
      <c r="AI678" s="409" t="str">
        <f t="shared" si="144"/>
        <v xml:space="preserve"> </v>
      </c>
      <c r="AJ678" s="54"/>
      <c r="AK678" s="54"/>
      <c r="AL678" s="407"/>
      <c r="AM678" s="408" t="str">
        <f t="shared" si="145"/>
        <v xml:space="preserve"> </v>
      </c>
      <c r="AN678" s="54"/>
      <c r="AO678" s="409" t="str">
        <f t="shared" si="146"/>
        <v xml:space="preserve"> </v>
      </c>
      <c r="AP678" s="54"/>
      <c r="AQ678" s="54"/>
      <c r="AR678" s="407"/>
      <c r="AS678" s="408" t="str">
        <f t="shared" si="136"/>
        <v xml:space="preserve"> </v>
      </c>
      <c r="AT678" s="54"/>
      <c r="AU678" s="409" t="str">
        <f t="shared" si="137"/>
        <v xml:space="preserve"> </v>
      </c>
      <c r="AV678" s="54"/>
      <c r="AW678" s="54"/>
      <c r="AX678" s="407"/>
      <c r="AY678" s="408" t="str">
        <f t="shared" si="138"/>
        <v xml:space="preserve"> </v>
      </c>
      <c r="AZ678" s="54"/>
      <c r="BA678" s="409" t="str">
        <f t="shared" si="139"/>
        <v xml:space="preserve"> </v>
      </c>
      <c r="BB678" s="54"/>
      <c r="BC678" s="54"/>
      <c r="BE678" s="406"/>
      <c r="BF678" s="406"/>
      <c r="BG678" s="406"/>
    </row>
    <row r="679" spans="1:59" ht="46.9" customHeight="1" x14ac:dyDescent="0.2">
      <c r="A679" s="406"/>
      <c r="B679" s="406"/>
      <c r="C679" s="406"/>
      <c r="D679" s="406"/>
      <c r="E679" s="406"/>
      <c r="F679" s="406"/>
      <c r="G679" s="406"/>
      <c r="H679" s="406"/>
      <c r="I679" s="406"/>
      <c r="J679" s="406"/>
      <c r="K679" s="406"/>
      <c r="O679" s="407"/>
      <c r="Q679" s="407"/>
      <c r="S679" s="407"/>
      <c r="U679" s="407"/>
      <c r="V679" s="406"/>
      <c r="W679" s="407"/>
      <c r="X679" s="406"/>
      <c r="Y679" s="402">
        <f t="shared" si="140"/>
        <v>0</v>
      </c>
      <c r="Z679" s="407"/>
      <c r="AA679" s="408" t="str">
        <f t="shared" si="141"/>
        <v xml:space="preserve"> </v>
      </c>
      <c r="AB679" s="54"/>
      <c r="AC679" s="409" t="str">
        <f t="shared" si="142"/>
        <v xml:space="preserve"> </v>
      </c>
      <c r="AD679" s="54"/>
      <c r="AE679" s="54"/>
      <c r="AF679" s="407"/>
      <c r="AG679" s="410" t="str">
        <f t="shared" si="143"/>
        <v xml:space="preserve"> </v>
      </c>
      <c r="AH679" s="54"/>
      <c r="AI679" s="409" t="str">
        <f t="shared" si="144"/>
        <v xml:space="preserve"> </v>
      </c>
      <c r="AJ679" s="54"/>
      <c r="AK679" s="54"/>
      <c r="AL679" s="407"/>
      <c r="AM679" s="408" t="str">
        <f t="shared" si="145"/>
        <v xml:space="preserve"> </v>
      </c>
      <c r="AN679" s="54"/>
      <c r="AO679" s="409" t="str">
        <f t="shared" si="146"/>
        <v xml:space="preserve"> </v>
      </c>
      <c r="AP679" s="54"/>
      <c r="AQ679" s="54"/>
      <c r="AR679" s="407"/>
      <c r="AS679" s="408" t="str">
        <f t="shared" ref="AS679:AS698" si="147">IF(Q679=0," ",AR679/Q679)</f>
        <v xml:space="preserve"> </v>
      </c>
      <c r="AT679" s="54"/>
      <c r="AU679" s="409" t="str">
        <f t="shared" ref="AU679:AU698" si="148">IF(P679=0," ",AT679/P679)</f>
        <v xml:space="preserve"> </v>
      </c>
      <c r="AV679" s="54"/>
      <c r="AW679" s="54"/>
      <c r="AX679" s="407"/>
      <c r="AY679" s="408" t="str">
        <f t="shared" ref="AY679:AY698" si="149">IF(Q679=0," ",AX679/Q679)</f>
        <v xml:space="preserve"> </v>
      </c>
      <c r="AZ679" s="54"/>
      <c r="BA679" s="409" t="str">
        <f t="shared" ref="BA679:BA698" si="150">IF(P679=0," ",AZ679/P679)</f>
        <v xml:space="preserve"> </v>
      </c>
      <c r="BB679" s="54"/>
      <c r="BC679" s="54"/>
      <c r="BE679" s="406"/>
      <c r="BF679" s="406"/>
      <c r="BG679" s="406"/>
    </row>
    <row r="680" spans="1:59" ht="46.9" customHeight="1" x14ac:dyDescent="0.2">
      <c r="A680" s="406"/>
      <c r="B680" s="406"/>
      <c r="C680" s="406"/>
      <c r="D680" s="406"/>
      <c r="E680" s="406"/>
      <c r="F680" s="406"/>
      <c r="G680" s="406"/>
      <c r="H680" s="406"/>
      <c r="I680" s="406"/>
      <c r="J680" s="406"/>
      <c r="K680" s="406"/>
      <c r="O680" s="407"/>
      <c r="Q680" s="407"/>
      <c r="S680" s="407"/>
      <c r="U680" s="407"/>
      <c r="V680" s="406"/>
      <c r="W680" s="407"/>
      <c r="X680" s="406"/>
      <c r="Y680" s="402">
        <f t="shared" si="140"/>
        <v>0</v>
      </c>
      <c r="Z680" s="407"/>
      <c r="AA680" s="408" t="str">
        <f t="shared" si="141"/>
        <v xml:space="preserve"> </v>
      </c>
      <c r="AB680" s="54"/>
      <c r="AC680" s="409" t="str">
        <f t="shared" si="142"/>
        <v xml:space="preserve"> </v>
      </c>
      <c r="AD680" s="54"/>
      <c r="AE680" s="54"/>
      <c r="AF680" s="407"/>
      <c r="AG680" s="410" t="str">
        <f t="shared" si="143"/>
        <v xml:space="preserve"> </v>
      </c>
      <c r="AH680" s="54"/>
      <c r="AI680" s="409" t="str">
        <f t="shared" si="144"/>
        <v xml:space="preserve"> </v>
      </c>
      <c r="AJ680" s="54"/>
      <c r="AK680" s="54"/>
      <c r="AL680" s="407"/>
      <c r="AM680" s="408" t="str">
        <f t="shared" si="145"/>
        <v xml:space="preserve"> </v>
      </c>
      <c r="AN680" s="54"/>
      <c r="AO680" s="409" t="str">
        <f t="shared" si="146"/>
        <v xml:space="preserve"> </v>
      </c>
      <c r="AP680" s="54"/>
      <c r="AQ680" s="54"/>
      <c r="AR680" s="407"/>
      <c r="AS680" s="408" t="str">
        <f t="shared" si="147"/>
        <v xml:space="preserve"> </v>
      </c>
      <c r="AT680" s="54"/>
      <c r="AU680" s="409" t="str">
        <f t="shared" si="148"/>
        <v xml:space="preserve"> </v>
      </c>
      <c r="AV680" s="54"/>
      <c r="AW680" s="54"/>
      <c r="AX680" s="407"/>
      <c r="AY680" s="408" t="str">
        <f t="shared" si="149"/>
        <v xml:space="preserve"> </v>
      </c>
      <c r="AZ680" s="54"/>
      <c r="BA680" s="409" t="str">
        <f t="shared" si="150"/>
        <v xml:space="preserve"> </v>
      </c>
      <c r="BB680" s="54"/>
      <c r="BC680" s="54"/>
      <c r="BE680" s="406"/>
      <c r="BF680" s="406"/>
      <c r="BG680" s="406"/>
    </row>
    <row r="681" spans="1:59" ht="46.9" customHeight="1" x14ac:dyDescent="0.2">
      <c r="A681" s="406"/>
      <c r="B681" s="406"/>
      <c r="C681" s="406"/>
      <c r="D681" s="406"/>
      <c r="E681" s="406"/>
      <c r="F681" s="406"/>
      <c r="G681" s="406"/>
      <c r="H681" s="406"/>
      <c r="I681" s="406"/>
      <c r="J681" s="406"/>
      <c r="K681" s="406"/>
      <c r="O681" s="407"/>
      <c r="Q681" s="407"/>
      <c r="S681" s="407"/>
      <c r="U681" s="407"/>
      <c r="V681" s="406"/>
      <c r="W681" s="407"/>
      <c r="X681" s="406"/>
      <c r="Y681" s="402">
        <f t="shared" si="140"/>
        <v>0</v>
      </c>
      <c r="Z681" s="407"/>
      <c r="AA681" s="408" t="str">
        <f t="shared" si="141"/>
        <v xml:space="preserve"> </v>
      </c>
      <c r="AB681" s="54"/>
      <c r="AC681" s="409" t="str">
        <f t="shared" si="142"/>
        <v xml:space="preserve"> </v>
      </c>
      <c r="AD681" s="54"/>
      <c r="AE681" s="54"/>
      <c r="AF681" s="407"/>
      <c r="AG681" s="410" t="str">
        <f t="shared" si="143"/>
        <v xml:space="preserve"> </v>
      </c>
      <c r="AH681" s="54"/>
      <c r="AI681" s="409" t="str">
        <f t="shared" si="144"/>
        <v xml:space="preserve"> </v>
      </c>
      <c r="AJ681" s="54"/>
      <c r="AK681" s="54"/>
      <c r="AL681" s="407"/>
      <c r="AM681" s="408" t="str">
        <f t="shared" si="145"/>
        <v xml:space="preserve"> </v>
      </c>
      <c r="AN681" s="54"/>
      <c r="AO681" s="409" t="str">
        <f t="shared" si="146"/>
        <v xml:space="preserve"> </v>
      </c>
      <c r="AP681" s="54"/>
      <c r="AQ681" s="54"/>
      <c r="AR681" s="407"/>
      <c r="AS681" s="408" t="str">
        <f t="shared" si="147"/>
        <v xml:space="preserve"> </v>
      </c>
      <c r="AT681" s="54"/>
      <c r="AU681" s="409" t="str">
        <f t="shared" si="148"/>
        <v xml:space="preserve"> </v>
      </c>
      <c r="AV681" s="54"/>
      <c r="AW681" s="54"/>
      <c r="AX681" s="407"/>
      <c r="AY681" s="408" t="str">
        <f t="shared" si="149"/>
        <v xml:space="preserve"> </v>
      </c>
      <c r="AZ681" s="54"/>
      <c r="BA681" s="409" t="str">
        <f t="shared" si="150"/>
        <v xml:space="preserve"> </v>
      </c>
      <c r="BB681" s="54"/>
      <c r="BC681" s="54"/>
      <c r="BE681" s="406"/>
      <c r="BF681" s="406"/>
      <c r="BG681" s="406"/>
    </row>
    <row r="682" spans="1:59" ht="46.9" customHeight="1" x14ac:dyDescent="0.2">
      <c r="A682" s="406"/>
      <c r="B682" s="406"/>
      <c r="C682" s="406"/>
      <c r="D682" s="406"/>
      <c r="E682" s="406"/>
      <c r="F682" s="406"/>
      <c r="G682" s="406"/>
      <c r="H682" s="406"/>
      <c r="I682" s="406"/>
      <c r="J682" s="406"/>
      <c r="K682" s="406"/>
      <c r="O682" s="407"/>
      <c r="Q682" s="407"/>
      <c r="S682" s="407"/>
      <c r="U682" s="407"/>
      <c r="V682" s="406"/>
      <c r="W682" s="407"/>
      <c r="X682" s="406"/>
      <c r="Y682" s="402">
        <f t="shared" si="140"/>
        <v>0</v>
      </c>
      <c r="Z682" s="407"/>
      <c r="AA682" s="408" t="str">
        <f t="shared" si="141"/>
        <v xml:space="preserve"> </v>
      </c>
      <c r="AB682" s="54"/>
      <c r="AC682" s="409" t="str">
        <f t="shared" si="142"/>
        <v xml:space="preserve"> </v>
      </c>
      <c r="AD682" s="54"/>
      <c r="AE682" s="54"/>
      <c r="AF682" s="407"/>
      <c r="AG682" s="410" t="str">
        <f t="shared" si="143"/>
        <v xml:space="preserve"> </v>
      </c>
      <c r="AH682" s="54"/>
      <c r="AI682" s="409" t="str">
        <f t="shared" si="144"/>
        <v xml:space="preserve"> </v>
      </c>
      <c r="AJ682" s="54"/>
      <c r="AK682" s="54"/>
      <c r="AL682" s="407"/>
      <c r="AM682" s="408" t="str">
        <f t="shared" si="145"/>
        <v xml:space="preserve"> </v>
      </c>
      <c r="AN682" s="54"/>
      <c r="AO682" s="409" t="str">
        <f t="shared" si="146"/>
        <v xml:space="preserve"> </v>
      </c>
      <c r="AP682" s="54"/>
      <c r="AQ682" s="54"/>
      <c r="AR682" s="407"/>
      <c r="AS682" s="408" t="str">
        <f t="shared" si="147"/>
        <v xml:space="preserve"> </v>
      </c>
      <c r="AT682" s="54"/>
      <c r="AU682" s="409" t="str">
        <f t="shared" si="148"/>
        <v xml:space="preserve"> </v>
      </c>
      <c r="AV682" s="54"/>
      <c r="AW682" s="54"/>
      <c r="AX682" s="407"/>
      <c r="AY682" s="408" t="str">
        <f t="shared" si="149"/>
        <v xml:space="preserve"> </v>
      </c>
      <c r="AZ682" s="54"/>
      <c r="BA682" s="409" t="str">
        <f t="shared" si="150"/>
        <v xml:space="preserve"> </v>
      </c>
      <c r="BB682" s="54"/>
      <c r="BC682" s="54"/>
      <c r="BE682" s="406"/>
      <c r="BF682" s="406"/>
      <c r="BG682" s="406"/>
    </row>
    <row r="683" spans="1:59" ht="46.9" customHeight="1" x14ac:dyDescent="0.2">
      <c r="A683" s="406"/>
      <c r="B683" s="406"/>
      <c r="C683" s="406"/>
      <c r="D683" s="406"/>
      <c r="E683" s="406"/>
      <c r="F683" s="406"/>
      <c r="G683" s="406"/>
      <c r="H683" s="406"/>
      <c r="I683" s="406"/>
      <c r="J683" s="406"/>
      <c r="K683" s="406"/>
      <c r="O683" s="407"/>
      <c r="Q683" s="407"/>
      <c r="S683" s="407"/>
      <c r="U683" s="407"/>
      <c r="V683" s="406"/>
      <c r="W683" s="407"/>
      <c r="X683" s="406"/>
      <c r="Y683" s="402">
        <f t="shared" si="140"/>
        <v>0</v>
      </c>
      <c r="Z683" s="407"/>
      <c r="AA683" s="408" t="str">
        <f t="shared" si="141"/>
        <v xml:space="preserve"> </v>
      </c>
      <c r="AB683" s="54"/>
      <c r="AC683" s="409" t="str">
        <f t="shared" si="142"/>
        <v xml:space="preserve"> </v>
      </c>
      <c r="AD683" s="54"/>
      <c r="AE683" s="54"/>
      <c r="AF683" s="407"/>
      <c r="AG683" s="410" t="str">
        <f t="shared" si="143"/>
        <v xml:space="preserve"> </v>
      </c>
      <c r="AH683" s="54"/>
      <c r="AI683" s="409" t="str">
        <f t="shared" si="144"/>
        <v xml:space="preserve"> </v>
      </c>
      <c r="AJ683" s="54"/>
      <c r="AK683" s="54"/>
      <c r="AL683" s="407"/>
      <c r="AM683" s="408" t="str">
        <f t="shared" si="145"/>
        <v xml:space="preserve"> </v>
      </c>
      <c r="AN683" s="54"/>
      <c r="AO683" s="409" t="str">
        <f t="shared" si="146"/>
        <v xml:space="preserve"> </v>
      </c>
      <c r="AP683" s="54"/>
      <c r="AQ683" s="54"/>
      <c r="AR683" s="407"/>
      <c r="AS683" s="408" t="str">
        <f t="shared" si="147"/>
        <v xml:space="preserve"> </v>
      </c>
      <c r="AT683" s="54"/>
      <c r="AU683" s="409" t="str">
        <f t="shared" si="148"/>
        <v xml:space="preserve"> </v>
      </c>
      <c r="AV683" s="54"/>
      <c r="AW683" s="54"/>
      <c r="AX683" s="407"/>
      <c r="AY683" s="408" t="str">
        <f t="shared" si="149"/>
        <v xml:space="preserve"> </v>
      </c>
      <c r="AZ683" s="54"/>
      <c r="BA683" s="409" t="str">
        <f t="shared" si="150"/>
        <v xml:space="preserve"> </v>
      </c>
      <c r="BB683" s="54"/>
      <c r="BC683" s="54"/>
      <c r="BE683" s="406"/>
      <c r="BF683" s="406"/>
      <c r="BG683" s="406"/>
    </row>
    <row r="684" spans="1:59" ht="46.9" customHeight="1" x14ac:dyDescent="0.2">
      <c r="A684" s="406"/>
      <c r="B684" s="406"/>
      <c r="C684" s="406"/>
      <c r="D684" s="406"/>
      <c r="E684" s="406"/>
      <c r="F684" s="406"/>
      <c r="G684" s="406"/>
      <c r="H684" s="406"/>
      <c r="I684" s="406"/>
      <c r="J684" s="406"/>
      <c r="K684" s="406"/>
      <c r="O684" s="407"/>
      <c r="Q684" s="407"/>
      <c r="S684" s="407"/>
      <c r="U684" s="407"/>
      <c r="V684" s="406"/>
      <c r="W684" s="407"/>
      <c r="X684" s="406"/>
      <c r="Y684" s="402">
        <f t="shared" si="140"/>
        <v>0</v>
      </c>
      <c r="Z684" s="407"/>
      <c r="AA684" s="408" t="str">
        <f t="shared" si="141"/>
        <v xml:space="preserve"> </v>
      </c>
      <c r="AB684" s="54"/>
      <c r="AC684" s="409" t="str">
        <f t="shared" si="142"/>
        <v xml:space="preserve"> </v>
      </c>
      <c r="AD684" s="54"/>
      <c r="AE684" s="54"/>
      <c r="AF684" s="407"/>
      <c r="AG684" s="410" t="str">
        <f t="shared" si="143"/>
        <v xml:space="preserve"> </v>
      </c>
      <c r="AH684" s="54"/>
      <c r="AI684" s="409" t="str">
        <f t="shared" si="144"/>
        <v xml:space="preserve"> </v>
      </c>
      <c r="AJ684" s="54"/>
      <c r="AK684" s="54"/>
      <c r="AL684" s="407"/>
      <c r="AM684" s="408" t="str">
        <f t="shared" si="145"/>
        <v xml:space="preserve"> </v>
      </c>
      <c r="AN684" s="54"/>
      <c r="AO684" s="409" t="str">
        <f t="shared" si="146"/>
        <v xml:space="preserve"> </v>
      </c>
      <c r="AP684" s="54"/>
      <c r="AQ684" s="54"/>
      <c r="AR684" s="407"/>
      <c r="AS684" s="408" t="str">
        <f t="shared" si="147"/>
        <v xml:space="preserve"> </v>
      </c>
      <c r="AT684" s="54"/>
      <c r="AU684" s="409" t="str">
        <f t="shared" si="148"/>
        <v xml:space="preserve"> </v>
      </c>
      <c r="AV684" s="54"/>
      <c r="AW684" s="54"/>
      <c r="AX684" s="407"/>
      <c r="AY684" s="408" t="str">
        <f t="shared" si="149"/>
        <v xml:space="preserve"> </v>
      </c>
      <c r="AZ684" s="54"/>
      <c r="BA684" s="409" t="str">
        <f t="shared" si="150"/>
        <v xml:space="preserve"> </v>
      </c>
      <c r="BB684" s="54"/>
      <c r="BC684" s="54"/>
      <c r="BE684" s="406"/>
      <c r="BF684" s="406"/>
      <c r="BG684" s="406"/>
    </row>
    <row r="685" spans="1:59" ht="46.9" customHeight="1" x14ac:dyDescent="0.2">
      <c r="A685" s="406"/>
      <c r="B685" s="406"/>
      <c r="C685" s="406"/>
      <c r="D685" s="406"/>
      <c r="E685" s="406"/>
      <c r="F685" s="406"/>
      <c r="G685" s="406"/>
      <c r="H685" s="406"/>
      <c r="I685" s="406"/>
      <c r="J685" s="406"/>
      <c r="K685" s="406"/>
      <c r="O685" s="407"/>
      <c r="Q685" s="407"/>
      <c r="S685" s="407"/>
      <c r="U685" s="407"/>
      <c r="V685" s="406"/>
      <c r="W685" s="407"/>
      <c r="X685" s="406"/>
      <c r="Y685" s="402">
        <f t="shared" si="140"/>
        <v>0</v>
      </c>
      <c r="Z685" s="407"/>
      <c r="AA685" s="408" t="str">
        <f t="shared" si="141"/>
        <v xml:space="preserve"> </v>
      </c>
      <c r="AB685" s="54"/>
      <c r="AC685" s="409" t="str">
        <f t="shared" si="142"/>
        <v xml:space="preserve"> </v>
      </c>
      <c r="AD685" s="54"/>
      <c r="AE685" s="54"/>
      <c r="AF685" s="407"/>
      <c r="AG685" s="410" t="str">
        <f t="shared" si="143"/>
        <v xml:space="preserve"> </v>
      </c>
      <c r="AH685" s="54"/>
      <c r="AI685" s="409" t="str">
        <f t="shared" si="144"/>
        <v xml:space="preserve"> </v>
      </c>
      <c r="AJ685" s="54"/>
      <c r="AK685" s="54"/>
      <c r="AL685" s="407"/>
      <c r="AM685" s="408" t="str">
        <f t="shared" si="145"/>
        <v xml:space="preserve"> </v>
      </c>
      <c r="AN685" s="54"/>
      <c r="AO685" s="409" t="str">
        <f t="shared" si="146"/>
        <v xml:space="preserve"> </v>
      </c>
      <c r="AP685" s="54"/>
      <c r="AQ685" s="54"/>
      <c r="AR685" s="407"/>
      <c r="AS685" s="408" t="str">
        <f t="shared" si="147"/>
        <v xml:space="preserve"> </v>
      </c>
      <c r="AT685" s="54"/>
      <c r="AU685" s="409" t="str">
        <f t="shared" si="148"/>
        <v xml:space="preserve"> </v>
      </c>
      <c r="AV685" s="54"/>
      <c r="AW685" s="54"/>
      <c r="AX685" s="407"/>
      <c r="AY685" s="408" t="str">
        <f t="shared" si="149"/>
        <v xml:space="preserve"> </v>
      </c>
      <c r="AZ685" s="54"/>
      <c r="BA685" s="409" t="str">
        <f t="shared" si="150"/>
        <v xml:space="preserve"> </v>
      </c>
      <c r="BB685" s="54"/>
      <c r="BC685" s="54"/>
      <c r="BE685" s="406"/>
      <c r="BF685" s="406"/>
      <c r="BG685" s="406"/>
    </row>
    <row r="686" spans="1:59" ht="46.9" customHeight="1" x14ac:dyDescent="0.2">
      <c r="A686" s="406"/>
      <c r="B686" s="406"/>
      <c r="C686" s="406"/>
      <c r="D686" s="406"/>
      <c r="E686" s="406"/>
      <c r="F686" s="406"/>
      <c r="G686" s="406"/>
      <c r="H686" s="406"/>
      <c r="I686" s="406"/>
      <c r="J686" s="406"/>
      <c r="K686" s="406"/>
      <c r="O686" s="407"/>
      <c r="Q686" s="407"/>
      <c r="S686" s="407"/>
      <c r="U686" s="407"/>
      <c r="V686" s="406"/>
      <c r="W686" s="407"/>
      <c r="X686" s="406"/>
      <c r="Y686" s="402">
        <f t="shared" si="140"/>
        <v>0</v>
      </c>
      <c r="Z686" s="407"/>
      <c r="AA686" s="408" t="str">
        <f t="shared" si="141"/>
        <v xml:space="preserve"> </v>
      </c>
      <c r="AB686" s="54"/>
      <c r="AC686" s="409" t="str">
        <f t="shared" si="142"/>
        <v xml:space="preserve"> </v>
      </c>
      <c r="AD686" s="54"/>
      <c r="AE686" s="54"/>
      <c r="AF686" s="407"/>
      <c r="AG686" s="410" t="str">
        <f t="shared" si="143"/>
        <v xml:space="preserve"> </v>
      </c>
      <c r="AH686" s="54"/>
      <c r="AI686" s="409" t="str">
        <f t="shared" si="144"/>
        <v xml:space="preserve"> </v>
      </c>
      <c r="AJ686" s="54"/>
      <c r="AK686" s="54"/>
      <c r="AL686" s="407"/>
      <c r="AM686" s="408" t="str">
        <f t="shared" si="145"/>
        <v xml:space="preserve"> </v>
      </c>
      <c r="AN686" s="54"/>
      <c r="AO686" s="409" t="str">
        <f t="shared" si="146"/>
        <v xml:space="preserve"> </v>
      </c>
      <c r="AP686" s="54"/>
      <c r="AQ686" s="54"/>
      <c r="AR686" s="407"/>
      <c r="AS686" s="408" t="str">
        <f t="shared" si="147"/>
        <v xml:space="preserve"> </v>
      </c>
      <c r="AT686" s="54"/>
      <c r="AU686" s="409" t="str">
        <f t="shared" si="148"/>
        <v xml:space="preserve"> </v>
      </c>
      <c r="AV686" s="54"/>
      <c r="AW686" s="54"/>
      <c r="AX686" s="407"/>
      <c r="AY686" s="408" t="str">
        <f t="shared" si="149"/>
        <v xml:space="preserve"> </v>
      </c>
      <c r="AZ686" s="54"/>
      <c r="BA686" s="409" t="str">
        <f t="shared" si="150"/>
        <v xml:space="preserve"> </v>
      </c>
      <c r="BB686" s="54"/>
      <c r="BC686" s="54"/>
      <c r="BE686" s="406"/>
      <c r="BF686" s="406"/>
      <c r="BG686" s="406"/>
    </row>
    <row r="687" spans="1:59" ht="46.9" customHeight="1" x14ac:dyDescent="0.2">
      <c r="A687" s="406"/>
      <c r="B687" s="406"/>
      <c r="C687" s="406"/>
      <c r="D687" s="406"/>
      <c r="E687" s="406"/>
      <c r="F687" s="406"/>
      <c r="G687" s="406"/>
      <c r="H687" s="406"/>
      <c r="I687" s="406"/>
      <c r="J687" s="406"/>
      <c r="K687" s="406"/>
      <c r="O687" s="407"/>
      <c r="Q687" s="407"/>
      <c r="S687" s="407"/>
      <c r="U687" s="407"/>
      <c r="V687" s="406"/>
      <c r="W687" s="407"/>
      <c r="X687" s="406"/>
      <c r="Y687" s="402">
        <f t="shared" si="140"/>
        <v>0</v>
      </c>
      <c r="Z687" s="407"/>
      <c r="AA687" s="408" t="str">
        <f t="shared" si="141"/>
        <v xml:space="preserve"> </v>
      </c>
      <c r="AB687" s="54"/>
      <c r="AC687" s="409" t="str">
        <f t="shared" si="142"/>
        <v xml:space="preserve"> </v>
      </c>
      <c r="AD687" s="54"/>
      <c r="AE687" s="54"/>
      <c r="AF687" s="407"/>
      <c r="AG687" s="410" t="str">
        <f t="shared" si="143"/>
        <v xml:space="preserve"> </v>
      </c>
      <c r="AH687" s="54"/>
      <c r="AI687" s="409" t="str">
        <f t="shared" si="144"/>
        <v xml:space="preserve"> </v>
      </c>
      <c r="AJ687" s="54"/>
      <c r="AK687" s="54"/>
      <c r="AL687" s="407"/>
      <c r="AM687" s="408" t="str">
        <f t="shared" si="145"/>
        <v xml:space="preserve"> </v>
      </c>
      <c r="AN687" s="54"/>
      <c r="AO687" s="409" t="str">
        <f t="shared" si="146"/>
        <v xml:space="preserve"> </v>
      </c>
      <c r="AP687" s="54"/>
      <c r="AQ687" s="54"/>
      <c r="AR687" s="407"/>
      <c r="AS687" s="408" t="str">
        <f t="shared" si="147"/>
        <v xml:space="preserve"> </v>
      </c>
      <c r="AT687" s="54"/>
      <c r="AU687" s="409" t="str">
        <f t="shared" si="148"/>
        <v xml:space="preserve"> </v>
      </c>
      <c r="AV687" s="54"/>
      <c r="AW687" s="54"/>
      <c r="AX687" s="407"/>
      <c r="AY687" s="408" t="str">
        <f t="shared" si="149"/>
        <v xml:space="preserve"> </v>
      </c>
      <c r="AZ687" s="54"/>
      <c r="BA687" s="409" t="str">
        <f t="shared" si="150"/>
        <v xml:space="preserve"> </v>
      </c>
      <c r="BB687" s="54"/>
      <c r="BC687" s="54"/>
      <c r="BE687" s="406"/>
      <c r="BF687" s="406"/>
      <c r="BG687" s="406"/>
    </row>
    <row r="688" spans="1:59" ht="46.9" customHeight="1" x14ac:dyDescent="0.2">
      <c r="A688" s="406"/>
      <c r="B688" s="406"/>
      <c r="C688" s="406"/>
      <c r="D688" s="406"/>
      <c r="E688" s="406"/>
      <c r="F688" s="406"/>
      <c r="G688" s="406"/>
      <c r="H688" s="406"/>
      <c r="I688" s="406"/>
      <c r="J688" s="406"/>
      <c r="K688" s="406"/>
      <c r="O688" s="407"/>
      <c r="Q688" s="407"/>
      <c r="S688" s="407"/>
      <c r="U688" s="407"/>
      <c r="V688" s="406"/>
      <c r="W688" s="407"/>
      <c r="X688" s="406"/>
      <c r="Y688" s="402">
        <f t="shared" si="140"/>
        <v>0</v>
      </c>
      <c r="Z688" s="407"/>
      <c r="AA688" s="408" t="str">
        <f t="shared" si="141"/>
        <v xml:space="preserve"> </v>
      </c>
      <c r="AB688" s="54"/>
      <c r="AC688" s="409" t="str">
        <f t="shared" si="142"/>
        <v xml:space="preserve"> </v>
      </c>
      <c r="AD688" s="54"/>
      <c r="AE688" s="54"/>
      <c r="AF688" s="407"/>
      <c r="AG688" s="410" t="str">
        <f t="shared" si="143"/>
        <v xml:space="preserve"> </v>
      </c>
      <c r="AH688" s="54"/>
      <c r="AI688" s="409" t="str">
        <f t="shared" si="144"/>
        <v xml:space="preserve"> </v>
      </c>
      <c r="AJ688" s="54"/>
      <c r="AK688" s="54"/>
      <c r="AL688" s="407"/>
      <c r="AM688" s="408" t="str">
        <f t="shared" si="145"/>
        <v xml:space="preserve"> </v>
      </c>
      <c r="AN688" s="54"/>
      <c r="AO688" s="409" t="str">
        <f t="shared" si="146"/>
        <v xml:space="preserve"> </v>
      </c>
      <c r="AP688" s="54"/>
      <c r="AQ688" s="54"/>
      <c r="AR688" s="407"/>
      <c r="AS688" s="408" t="str">
        <f t="shared" si="147"/>
        <v xml:space="preserve"> </v>
      </c>
      <c r="AT688" s="54"/>
      <c r="AU688" s="409" t="str">
        <f t="shared" si="148"/>
        <v xml:space="preserve"> </v>
      </c>
      <c r="AV688" s="54"/>
      <c r="AW688" s="54"/>
      <c r="AX688" s="407"/>
      <c r="AY688" s="408" t="str">
        <f t="shared" si="149"/>
        <v xml:space="preserve"> </v>
      </c>
      <c r="AZ688" s="54"/>
      <c r="BA688" s="409" t="str">
        <f t="shared" si="150"/>
        <v xml:space="preserve"> </v>
      </c>
      <c r="BB688" s="54"/>
      <c r="BC688" s="54"/>
      <c r="BE688" s="406"/>
      <c r="BF688" s="406"/>
      <c r="BG688" s="406"/>
    </row>
    <row r="689" spans="1:59" ht="46.9" customHeight="1" x14ac:dyDescent="0.2">
      <c r="A689" s="406"/>
      <c r="B689" s="406"/>
      <c r="C689" s="406"/>
      <c r="D689" s="406"/>
      <c r="E689" s="406"/>
      <c r="F689" s="406"/>
      <c r="G689" s="406"/>
      <c r="H689" s="406"/>
      <c r="I689" s="406"/>
      <c r="J689" s="406"/>
      <c r="K689" s="406"/>
      <c r="O689" s="407"/>
      <c r="Q689" s="407"/>
      <c r="S689" s="407"/>
      <c r="U689" s="407"/>
      <c r="V689" s="406"/>
      <c r="W689" s="407"/>
      <c r="X689" s="406"/>
      <c r="Y689" s="402">
        <f t="shared" si="140"/>
        <v>0</v>
      </c>
      <c r="Z689" s="407"/>
      <c r="AA689" s="408" t="str">
        <f t="shared" si="141"/>
        <v xml:space="preserve"> </v>
      </c>
      <c r="AB689" s="54"/>
      <c r="AC689" s="409" t="str">
        <f t="shared" si="142"/>
        <v xml:space="preserve"> </v>
      </c>
      <c r="AD689" s="54"/>
      <c r="AE689" s="54"/>
      <c r="AF689" s="407"/>
      <c r="AG689" s="410" t="str">
        <f t="shared" si="143"/>
        <v xml:space="preserve"> </v>
      </c>
      <c r="AH689" s="54"/>
      <c r="AI689" s="409" t="str">
        <f t="shared" si="144"/>
        <v xml:space="preserve"> </v>
      </c>
      <c r="AJ689" s="54"/>
      <c r="AK689" s="54"/>
      <c r="AL689" s="407"/>
      <c r="AM689" s="408" t="str">
        <f t="shared" si="145"/>
        <v xml:space="preserve"> </v>
      </c>
      <c r="AN689" s="54"/>
      <c r="AO689" s="409" t="str">
        <f t="shared" si="146"/>
        <v xml:space="preserve"> </v>
      </c>
      <c r="AP689" s="54"/>
      <c r="AQ689" s="54"/>
      <c r="AR689" s="407"/>
      <c r="AS689" s="408" t="str">
        <f t="shared" si="147"/>
        <v xml:space="preserve"> </v>
      </c>
      <c r="AT689" s="54"/>
      <c r="AU689" s="409" t="str">
        <f t="shared" si="148"/>
        <v xml:space="preserve"> </v>
      </c>
      <c r="AV689" s="54"/>
      <c r="AW689" s="54"/>
      <c r="AX689" s="407"/>
      <c r="AY689" s="408" t="str">
        <f t="shared" si="149"/>
        <v xml:space="preserve"> </v>
      </c>
      <c r="AZ689" s="54"/>
      <c r="BA689" s="409" t="str">
        <f t="shared" si="150"/>
        <v xml:space="preserve"> </v>
      </c>
      <c r="BB689" s="54"/>
      <c r="BC689" s="54"/>
      <c r="BE689" s="406"/>
      <c r="BF689" s="406"/>
      <c r="BG689" s="406"/>
    </row>
    <row r="690" spans="1:59" ht="46.9" customHeight="1" x14ac:dyDescent="0.2">
      <c r="A690" s="406"/>
      <c r="B690" s="406"/>
      <c r="C690" s="406"/>
      <c r="D690" s="406"/>
      <c r="E690" s="406"/>
      <c r="F690" s="406"/>
      <c r="G690" s="406"/>
      <c r="H690" s="406"/>
      <c r="I690" s="406"/>
      <c r="J690" s="406"/>
      <c r="K690" s="406"/>
      <c r="O690" s="407"/>
      <c r="Q690" s="407"/>
      <c r="S690" s="407"/>
      <c r="U690" s="407"/>
      <c r="V690" s="406"/>
      <c r="W690" s="407"/>
      <c r="X690" s="406"/>
      <c r="Y690" s="402">
        <f t="shared" si="140"/>
        <v>0</v>
      </c>
      <c r="Z690" s="407"/>
      <c r="AA690" s="408" t="str">
        <f t="shared" si="141"/>
        <v xml:space="preserve"> </v>
      </c>
      <c r="AB690" s="54"/>
      <c r="AC690" s="409" t="str">
        <f t="shared" si="142"/>
        <v xml:space="preserve"> </v>
      </c>
      <c r="AD690" s="54"/>
      <c r="AE690" s="54"/>
      <c r="AF690" s="407"/>
      <c r="AG690" s="410" t="str">
        <f t="shared" si="143"/>
        <v xml:space="preserve"> </v>
      </c>
      <c r="AH690" s="54"/>
      <c r="AI690" s="409" t="str">
        <f t="shared" si="144"/>
        <v xml:space="preserve"> </v>
      </c>
      <c r="AJ690" s="54"/>
      <c r="AK690" s="54"/>
      <c r="AL690" s="407"/>
      <c r="AM690" s="408" t="str">
        <f t="shared" si="145"/>
        <v xml:space="preserve"> </v>
      </c>
      <c r="AN690" s="54"/>
      <c r="AO690" s="409" t="str">
        <f t="shared" si="146"/>
        <v xml:space="preserve"> </v>
      </c>
      <c r="AP690" s="54"/>
      <c r="AQ690" s="54"/>
      <c r="AR690" s="407"/>
      <c r="AS690" s="408" t="str">
        <f t="shared" si="147"/>
        <v xml:space="preserve"> </v>
      </c>
      <c r="AT690" s="54"/>
      <c r="AU690" s="409" t="str">
        <f t="shared" si="148"/>
        <v xml:space="preserve"> </v>
      </c>
      <c r="AV690" s="54"/>
      <c r="AW690" s="54"/>
      <c r="AX690" s="407"/>
      <c r="AY690" s="408" t="str">
        <f t="shared" si="149"/>
        <v xml:space="preserve"> </v>
      </c>
      <c r="AZ690" s="54"/>
      <c r="BA690" s="409" t="str">
        <f t="shared" si="150"/>
        <v xml:space="preserve"> </v>
      </c>
      <c r="BB690" s="54"/>
      <c r="BC690" s="54"/>
      <c r="BE690" s="406"/>
      <c r="BF690" s="406"/>
      <c r="BG690" s="406"/>
    </row>
    <row r="691" spans="1:59" ht="46.9" customHeight="1" x14ac:dyDescent="0.2">
      <c r="A691" s="406"/>
      <c r="B691" s="406"/>
      <c r="C691" s="406"/>
      <c r="D691" s="406"/>
      <c r="E691" s="406"/>
      <c r="F691" s="406"/>
      <c r="G691" s="406"/>
      <c r="H691" s="406"/>
      <c r="I691" s="406"/>
      <c r="J691" s="406"/>
      <c r="K691" s="406"/>
      <c r="O691" s="407"/>
      <c r="Q691" s="407"/>
      <c r="S691" s="407"/>
      <c r="U691" s="407"/>
      <c r="V691" s="406"/>
      <c r="W691" s="407"/>
      <c r="X691" s="406"/>
      <c r="Y691" s="402">
        <f t="shared" si="140"/>
        <v>0</v>
      </c>
      <c r="Z691" s="407"/>
      <c r="AA691" s="408" t="str">
        <f t="shared" si="141"/>
        <v xml:space="preserve"> </v>
      </c>
      <c r="AB691" s="54"/>
      <c r="AC691" s="409" t="str">
        <f t="shared" si="142"/>
        <v xml:space="preserve"> </v>
      </c>
      <c r="AD691" s="54"/>
      <c r="AE691" s="54"/>
      <c r="AF691" s="407"/>
      <c r="AG691" s="410" t="str">
        <f t="shared" si="143"/>
        <v xml:space="preserve"> </v>
      </c>
      <c r="AH691" s="54"/>
      <c r="AI691" s="409" t="str">
        <f t="shared" si="144"/>
        <v xml:space="preserve"> </v>
      </c>
      <c r="AJ691" s="54"/>
      <c r="AK691" s="54"/>
      <c r="AL691" s="407"/>
      <c r="AM691" s="408" t="str">
        <f t="shared" si="145"/>
        <v xml:space="preserve"> </v>
      </c>
      <c r="AN691" s="54"/>
      <c r="AO691" s="409" t="str">
        <f t="shared" si="146"/>
        <v xml:space="preserve"> </v>
      </c>
      <c r="AP691" s="54"/>
      <c r="AQ691" s="54"/>
      <c r="AR691" s="407"/>
      <c r="AS691" s="408" t="str">
        <f t="shared" si="147"/>
        <v xml:space="preserve"> </v>
      </c>
      <c r="AT691" s="54"/>
      <c r="AU691" s="409" t="str">
        <f t="shared" si="148"/>
        <v xml:space="preserve"> </v>
      </c>
      <c r="AV691" s="54"/>
      <c r="AW691" s="54"/>
      <c r="AX691" s="407"/>
      <c r="AY691" s="408" t="str">
        <f t="shared" si="149"/>
        <v xml:space="preserve"> </v>
      </c>
      <c r="AZ691" s="54"/>
      <c r="BA691" s="409" t="str">
        <f t="shared" si="150"/>
        <v xml:space="preserve"> </v>
      </c>
      <c r="BB691" s="54"/>
      <c r="BC691" s="54"/>
      <c r="BE691" s="406"/>
      <c r="BF691" s="406"/>
      <c r="BG691" s="406"/>
    </row>
    <row r="692" spans="1:59" ht="46.9" customHeight="1" x14ac:dyDescent="0.2">
      <c r="A692" s="406"/>
      <c r="B692" s="406"/>
      <c r="C692" s="406"/>
      <c r="D692" s="406"/>
      <c r="E692" s="406"/>
      <c r="F692" s="406"/>
      <c r="G692" s="406"/>
      <c r="H692" s="406"/>
      <c r="I692" s="406"/>
      <c r="J692" s="406"/>
      <c r="K692" s="406"/>
      <c r="O692" s="407"/>
      <c r="Q692" s="407"/>
      <c r="S692" s="407"/>
      <c r="U692" s="407"/>
      <c r="V692" s="406"/>
      <c r="W692" s="407"/>
      <c r="X692" s="406"/>
      <c r="Y692" s="402">
        <f t="shared" si="140"/>
        <v>0</v>
      </c>
      <c r="Z692" s="407"/>
      <c r="AA692" s="408" t="str">
        <f t="shared" si="141"/>
        <v xml:space="preserve"> </v>
      </c>
      <c r="AB692" s="54"/>
      <c r="AC692" s="409" t="str">
        <f t="shared" si="142"/>
        <v xml:space="preserve"> </v>
      </c>
      <c r="AD692" s="54"/>
      <c r="AE692" s="54"/>
      <c r="AF692" s="407"/>
      <c r="AG692" s="410" t="str">
        <f t="shared" si="143"/>
        <v xml:space="preserve"> </v>
      </c>
      <c r="AH692" s="54"/>
      <c r="AI692" s="409" t="str">
        <f t="shared" si="144"/>
        <v xml:space="preserve"> </v>
      </c>
      <c r="AJ692" s="54"/>
      <c r="AK692" s="54"/>
      <c r="AL692" s="407"/>
      <c r="AM692" s="408" t="str">
        <f t="shared" si="145"/>
        <v xml:space="preserve"> </v>
      </c>
      <c r="AN692" s="54"/>
      <c r="AO692" s="409" t="str">
        <f t="shared" si="146"/>
        <v xml:space="preserve"> </v>
      </c>
      <c r="AP692" s="54"/>
      <c r="AQ692" s="54"/>
      <c r="AR692" s="407"/>
      <c r="AS692" s="408" t="str">
        <f t="shared" si="147"/>
        <v xml:space="preserve"> </v>
      </c>
      <c r="AT692" s="54"/>
      <c r="AU692" s="409" t="str">
        <f t="shared" si="148"/>
        <v xml:space="preserve"> </v>
      </c>
      <c r="AV692" s="54"/>
      <c r="AW692" s="54"/>
      <c r="AX692" s="407"/>
      <c r="AY692" s="408" t="str">
        <f t="shared" si="149"/>
        <v xml:space="preserve"> </v>
      </c>
      <c r="AZ692" s="54"/>
      <c r="BA692" s="409" t="str">
        <f t="shared" si="150"/>
        <v xml:space="preserve"> </v>
      </c>
      <c r="BB692" s="54"/>
      <c r="BC692" s="54"/>
      <c r="BE692" s="406"/>
      <c r="BF692" s="406"/>
      <c r="BG692" s="406"/>
    </row>
    <row r="693" spans="1:59" ht="46.9" customHeight="1" x14ac:dyDescent="0.2">
      <c r="A693" s="406"/>
      <c r="B693" s="406"/>
      <c r="C693" s="406"/>
      <c r="D693" s="406"/>
      <c r="E693" s="406"/>
      <c r="F693" s="406"/>
      <c r="G693" s="406"/>
      <c r="H693" s="406"/>
      <c r="I693" s="406"/>
      <c r="J693" s="406"/>
      <c r="K693" s="406"/>
      <c r="O693" s="407"/>
      <c r="Q693" s="407"/>
      <c r="S693" s="407"/>
      <c r="U693" s="407"/>
      <c r="V693" s="406"/>
      <c r="W693" s="407"/>
      <c r="X693" s="406"/>
      <c r="Y693" s="402">
        <f t="shared" si="140"/>
        <v>0</v>
      </c>
      <c r="Z693" s="407"/>
      <c r="AA693" s="408" t="str">
        <f t="shared" si="141"/>
        <v xml:space="preserve"> </v>
      </c>
      <c r="AB693" s="54"/>
      <c r="AC693" s="409" t="str">
        <f t="shared" si="142"/>
        <v xml:space="preserve"> </v>
      </c>
      <c r="AD693" s="54"/>
      <c r="AE693" s="54"/>
      <c r="AF693" s="407"/>
      <c r="AG693" s="410" t="str">
        <f t="shared" si="143"/>
        <v xml:space="preserve"> </v>
      </c>
      <c r="AH693" s="54"/>
      <c r="AI693" s="409" t="str">
        <f t="shared" si="144"/>
        <v xml:space="preserve"> </v>
      </c>
      <c r="AJ693" s="54"/>
      <c r="AK693" s="54"/>
      <c r="AL693" s="407"/>
      <c r="AM693" s="408" t="str">
        <f t="shared" si="145"/>
        <v xml:space="preserve"> </v>
      </c>
      <c r="AN693" s="54"/>
      <c r="AO693" s="409" t="str">
        <f t="shared" si="146"/>
        <v xml:space="preserve"> </v>
      </c>
      <c r="AP693" s="54"/>
      <c r="AQ693" s="54"/>
      <c r="AR693" s="407"/>
      <c r="AS693" s="408" t="str">
        <f t="shared" si="147"/>
        <v xml:space="preserve"> </v>
      </c>
      <c r="AT693" s="54"/>
      <c r="AU693" s="409" t="str">
        <f t="shared" si="148"/>
        <v xml:space="preserve"> </v>
      </c>
      <c r="AV693" s="54"/>
      <c r="AW693" s="54"/>
      <c r="AX693" s="407"/>
      <c r="AY693" s="408" t="str">
        <f t="shared" si="149"/>
        <v xml:space="preserve"> </v>
      </c>
      <c r="AZ693" s="54"/>
      <c r="BA693" s="409" t="str">
        <f t="shared" si="150"/>
        <v xml:space="preserve"> </v>
      </c>
      <c r="BB693" s="54"/>
      <c r="BC693" s="54"/>
      <c r="BE693" s="406"/>
      <c r="BF693" s="406"/>
      <c r="BG693" s="406"/>
    </row>
    <row r="694" spans="1:59" ht="46.9" customHeight="1" x14ac:dyDescent="0.2">
      <c r="A694" s="406"/>
      <c r="B694" s="406"/>
      <c r="C694" s="406"/>
      <c r="D694" s="406"/>
      <c r="E694" s="406"/>
      <c r="F694" s="406"/>
      <c r="G694" s="406"/>
      <c r="H694" s="406"/>
      <c r="I694" s="406"/>
      <c r="J694" s="406"/>
      <c r="K694" s="406"/>
      <c r="O694" s="407"/>
      <c r="Q694" s="407"/>
      <c r="S694" s="407"/>
      <c r="U694" s="407"/>
      <c r="V694" s="406"/>
      <c r="W694" s="407"/>
      <c r="X694" s="406"/>
      <c r="Y694" s="402">
        <f t="shared" si="140"/>
        <v>0</v>
      </c>
      <c r="Z694" s="407"/>
      <c r="AA694" s="408" t="str">
        <f t="shared" si="141"/>
        <v xml:space="preserve"> </v>
      </c>
      <c r="AB694" s="54"/>
      <c r="AC694" s="409" t="str">
        <f t="shared" si="142"/>
        <v xml:space="preserve"> </v>
      </c>
      <c r="AD694" s="54"/>
      <c r="AE694" s="54"/>
      <c r="AF694" s="407"/>
      <c r="AG694" s="410" t="str">
        <f t="shared" si="143"/>
        <v xml:space="preserve"> </v>
      </c>
      <c r="AH694" s="54"/>
      <c r="AI694" s="409" t="str">
        <f t="shared" si="144"/>
        <v xml:space="preserve"> </v>
      </c>
      <c r="AJ694" s="54"/>
      <c r="AK694" s="54"/>
      <c r="AL694" s="407"/>
      <c r="AM694" s="408" t="str">
        <f t="shared" si="145"/>
        <v xml:space="preserve"> </v>
      </c>
      <c r="AN694" s="54"/>
      <c r="AO694" s="409" t="str">
        <f t="shared" si="146"/>
        <v xml:space="preserve"> </v>
      </c>
      <c r="AP694" s="54"/>
      <c r="AQ694" s="54"/>
      <c r="AR694" s="407"/>
      <c r="AS694" s="408" t="str">
        <f t="shared" si="147"/>
        <v xml:space="preserve"> </v>
      </c>
      <c r="AT694" s="54"/>
      <c r="AU694" s="409" t="str">
        <f t="shared" si="148"/>
        <v xml:space="preserve"> </v>
      </c>
      <c r="AV694" s="54"/>
      <c r="AW694" s="54"/>
      <c r="AX694" s="407"/>
      <c r="AY694" s="408" t="str">
        <f t="shared" si="149"/>
        <v xml:space="preserve"> </v>
      </c>
      <c r="AZ694" s="54"/>
      <c r="BA694" s="409" t="str">
        <f t="shared" si="150"/>
        <v xml:space="preserve"> </v>
      </c>
      <c r="BB694" s="54"/>
      <c r="BC694" s="54"/>
      <c r="BE694" s="406"/>
      <c r="BF694" s="406"/>
      <c r="BG694" s="406"/>
    </row>
    <row r="695" spans="1:59" ht="46.9" customHeight="1" x14ac:dyDescent="0.2">
      <c r="A695" s="406"/>
      <c r="B695" s="406"/>
      <c r="C695" s="406"/>
      <c r="D695" s="406"/>
      <c r="E695" s="406"/>
      <c r="F695" s="406"/>
      <c r="G695" s="406"/>
      <c r="H695" s="406"/>
      <c r="I695" s="406"/>
      <c r="J695" s="406"/>
      <c r="K695" s="406"/>
      <c r="O695" s="407"/>
      <c r="Q695" s="407"/>
      <c r="S695" s="407"/>
      <c r="U695" s="407"/>
      <c r="V695" s="406"/>
      <c r="W695" s="407"/>
      <c r="X695" s="406"/>
      <c r="Y695" s="402">
        <f t="shared" si="140"/>
        <v>0</v>
      </c>
      <c r="Z695" s="407"/>
      <c r="AA695" s="408" t="str">
        <f t="shared" si="141"/>
        <v xml:space="preserve"> </v>
      </c>
      <c r="AB695" s="54"/>
      <c r="AC695" s="409" t="str">
        <f t="shared" si="142"/>
        <v xml:space="preserve"> </v>
      </c>
      <c r="AD695" s="54"/>
      <c r="AE695" s="54"/>
      <c r="AF695" s="407"/>
      <c r="AG695" s="410" t="str">
        <f t="shared" si="143"/>
        <v xml:space="preserve"> </v>
      </c>
      <c r="AH695" s="54"/>
      <c r="AI695" s="409" t="str">
        <f t="shared" si="144"/>
        <v xml:space="preserve"> </v>
      </c>
      <c r="AJ695" s="54"/>
      <c r="AK695" s="54"/>
      <c r="AL695" s="407"/>
      <c r="AM695" s="408" t="str">
        <f t="shared" si="145"/>
        <v xml:space="preserve"> </v>
      </c>
      <c r="AN695" s="54"/>
      <c r="AO695" s="409" t="str">
        <f t="shared" si="146"/>
        <v xml:space="preserve"> </v>
      </c>
      <c r="AP695" s="54"/>
      <c r="AQ695" s="54"/>
      <c r="AR695" s="407"/>
      <c r="AS695" s="408" t="str">
        <f t="shared" si="147"/>
        <v xml:space="preserve"> </v>
      </c>
      <c r="AT695" s="54"/>
      <c r="AU695" s="409" t="str">
        <f t="shared" si="148"/>
        <v xml:space="preserve"> </v>
      </c>
      <c r="AV695" s="54"/>
      <c r="AW695" s="54"/>
      <c r="AX695" s="407"/>
      <c r="AY695" s="408" t="str">
        <f t="shared" si="149"/>
        <v xml:space="preserve"> </v>
      </c>
      <c r="AZ695" s="54"/>
      <c r="BA695" s="409" t="str">
        <f t="shared" si="150"/>
        <v xml:space="preserve"> </v>
      </c>
      <c r="BB695" s="54"/>
      <c r="BC695" s="54"/>
      <c r="BE695" s="406"/>
      <c r="BF695" s="406"/>
      <c r="BG695" s="406"/>
    </row>
    <row r="696" spans="1:59" ht="46.9" customHeight="1" x14ac:dyDescent="0.2">
      <c r="A696" s="406"/>
      <c r="B696" s="406"/>
      <c r="C696" s="406"/>
      <c r="D696" s="406"/>
      <c r="E696" s="406"/>
      <c r="F696" s="406"/>
      <c r="G696" s="406"/>
      <c r="H696" s="406"/>
      <c r="I696" s="406"/>
      <c r="J696" s="406"/>
      <c r="K696" s="406"/>
      <c r="O696" s="407"/>
      <c r="Q696" s="407"/>
      <c r="S696" s="407"/>
      <c r="U696" s="407"/>
      <c r="V696" s="406"/>
      <c r="W696" s="407"/>
      <c r="X696" s="406"/>
      <c r="Y696" s="402">
        <f t="shared" si="140"/>
        <v>0</v>
      </c>
      <c r="Z696" s="407"/>
      <c r="AA696" s="408" t="str">
        <f t="shared" si="141"/>
        <v xml:space="preserve"> </v>
      </c>
      <c r="AB696" s="54"/>
      <c r="AC696" s="409" t="str">
        <f t="shared" si="142"/>
        <v xml:space="preserve"> </v>
      </c>
      <c r="AD696" s="54"/>
      <c r="AE696" s="54"/>
      <c r="AF696" s="407"/>
      <c r="AG696" s="410" t="str">
        <f t="shared" si="143"/>
        <v xml:space="preserve"> </v>
      </c>
      <c r="AH696" s="54"/>
      <c r="AI696" s="409" t="str">
        <f t="shared" si="144"/>
        <v xml:space="preserve"> </v>
      </c>
      <c r="AJ696" s="54"/>
      <c r="AK696" s="54"/>
      <c r="AL696" s="407"/>
      <c r="AM696" s="408" t="str">
        <f t="shared" si="145"/>
        <v xml:space="preserve"> </v>
      </c>
      <c r="AN696" s="54"/>
      <c r="AO696" s="409" t="str">
        <f t="shared" si="146"/>
        <v xml:space="preserve"> </v>
      </c>
      <c r="AP696" s="54"/>
      <c r="AQ696" s="54"/>
      <c r="AR696" s="407"/>
      <c r="AS696" s="408" t="str">
        <f t="shared" si="147"/>
        <v xml:space="preserve"> </v>
      </c>
      <c r="AT696" s="54"/>
      <c r="AU696" s="409" t="str">
        <f t="shared" si="148"/>
        <v xml:space="preserve"> </v>
      </c>
      <c r="AV696" s="54"/>
      <c r="AW696" s="54"/>
      <c r="AX696" s="407"/>
      <c r="AY696" s="408" t="str">
        <f t="shared" si="149"/>
        <v xml:space="preserve"> </v>
      </c>
      <c r="AZ696" s="54"/>
      <c r="BA696" s="409" t="str">
        <f t="shared" si="150"/>
        <v xml:space="preserve"> </v>
      </c>
      <c r="BB696" s="54"/>
      <c r="BC696" s="54"/>
      <c r="BE696" s="406"/>
      <c r="BF696" s="406"/>
      <c r="BG696" s="406"/>
    </row>
    <row r="697" spans="1:59" ht="46.9" customHeight="1" x14ac:dyDescent="0.2">
      <c r="A697" s="406"/>
      <c r="B697" s="406"/>
      <c r="C697" s="406"/>
      <c r="D697" s="406"/>
      <c r="E697" s="406"/>
      <c r="F697" s="406"/>
      <c r="G697" s="406"/>
      <c r="H697" s="406"/>
      <c r="I697" s="406"/>
      <c r="J697" s="406"/>
      <c r="K697" s="406"/>
      <c r="O697" s="407"/>
      <c r="Q697" s="407"/>
      <c r="S697" s="407"/>
      <c r="U697" s="407"/>
      <c r="V697" s="406"/>
      <c r="W697" s="407"/>
      <c r="X697" s="406"/>
      <c r="Y697" s="402">
        <f t="shared" si="140"/>
        <v>0</v>
      </c>
      <c r="Z697" s="407"/>
      <c r="AA697" s="408" t="str">
        <f t="shared" si="141"/>
        <v xml:space="preserve"> </v>
      </c>
      <c r="AB697" s="54"/>
      <c r="AC697" s="409" t="str">
        <f t="shared" si="142"/>
        <v xml:space="preserve"> </v>
      </c>
      <c r="AD697" s="54"/>
      <c r="AE697" s="54"/>
      <c r="AF697" s="407"/>
      <c r="AG697" s="410" t="str">
        <f t="shared" si="143"/>
        <v xml:space="preserve"> </v>
      </c>
      <c r="AH697" s="54"/>
      <c r="AI697" s="409" t="str">
        <f t="shared" si="144"/>
        <v xml:space="preserve"> </v>
      </c>
      <c r="AJ697" s="54"/>
      <c r="AK697" s="54"/>
      <c r="AL697" s="407"/>
      <c r="AM697" s="408" t="str">
        <f t="shared" si="145"/>
        <v xml:space="preserve"> </v>
      </c>
      <c r="AN697" s="54"/>
      <c r="AO697" s="409" t="str">
        <f t="shared" si="146"/>
        <v xml:space="preserve"> </v>
      </c>
      <c r="AP697" s="54"/>
      <c r="AQ697" s="54"/>
      <c r="AR697" s="407"/>
      <c r="AS697" s="408" t="str">
        <f t="shared" si="147"/>
        <v xml:space="preserve"> </v>
      </c>
      <c r="AT697" s="54"/>
      <c r="AU697" s="409" t="str">
        <f t="shared" si="148"/>
        <v xml:space="preserve"> </v>
      </c>
      <c r="AV697" s="54"/>
      <c r="AW697" s="54"/>
      <c r="AX697" s="407"/>
      <c r="AY697" s="408" t="str">
        <f t="shared" si="149"/>
        <v xml:space="preserve"> </v>
      </c>
      <c r="AZ697" s="54"/>
      <c r="BA697" s="409" t="str">
        <f t="shared" si="150"/>
        <v xml:space="preserve"> </v>
      </c>
      <c r="BB697" s="54"/>
      <c r="BC697" s="54"/>
      <c r="BE697" s="406"/>
      <c r="BF697" s="406"/>
      <c r="BG697" s="406"/>
    </row>
    <row r="698" spans="1:59" ht="46.9" customHeight="1" x14ac:dyDescent="0.2">
      <c r="A698" s="406"/>
      <c r="B698" s="406"/>
      <c r="C698" s="406"/>
      <c r="D698" s="406"/>
      <c r="E698" s="406"/>
      <c r="F698" s="406"/>
      <c r="G698" s="406"/>
      <c r="H698" s="406"/>
      <c r="I698" s="406"/>
      <c r="J698" s="406"/>
      <c r="K698" s="406"/>
      <c r="O698" s="407"/>
      <c r="Q698" s="407"/>
      <c r="S698" s="407"/>
      <c r="U698" s="407"/>
      <c r="V698" s="406"/>
      <c r="W698" s="407"/>
      <c r="X698" s="406"/>
      <c r="Y698" s="402">
        <f t="shared" si="140"/>
        <v>0</v>
      </c>
      <c r="Z698" s="407"/>
      <c r="AA698" s="410" t="str">
        <f t="shared" si="141"/>
        <v xml:space="preserve"> </v>
      </c>
      <c r="AB698" s="54"/>
      <c r="AC698" s="409" t="str">
        <f t="shared" si="142"/>
        <v xml:space="preserve"> </v>
      </c>
      <c r="AD698" s="54"/>
      <c r="AE698" s="54"/>
      <c r="AF698" s="407"/>
      <c r="AG698" s="410" t="str">
        <f t="shared" si="143"/>
        <v xml:space="preserve"> </v>
      </c>
      <c r="AH698" s="54"/>
      <c r="AI698" s="409" t="str">
        <f t="shared" si="144"/>
        <v xml:space="preserve"> </v>
      </c>
      <c r="AJ698" s="54"/>
      <c r="AK698" s="54"/>
      <c r="AL698" s="407"/>
      <c r="AM698" s="408" t="str">
        <f t="shared" si="145"/>
        <v xml:space="preserve"> </v>
      </c>
      <c r="AN698" s="54"/>
      <c r="AO698" s="409" t="str">
        <f t="shared" si="146"/>
        <v xml:space="preserve"> </v>
      </c>
      <c r="AP698" s="54"/>
      <c r="AQ698" s="54"/>
      <c r="AR698" s="407"/>
      <c r="AS698" s="408" t="str">
        <f t="shared" si="147"/>
        <v xml:space="preserve"> </v>
      </c>
      <c r="AT698" s="54"/>
      <c r="AU698" s="409" t="str">
        <f t="shared" si="148"/>
        <v xml:space="preserve"> </v>
      </c>
      <c r="AV698" s="54"/>
      <c r="AW698" s="54"/>
      <c r="AX698" s="407"/>
      <c r="AY698" s="408" t="str">
        <f t="shared" si="149"/>
        <v xml:space="preserve"> </v>
      </c>
      <c r="AZ698" s="54"/>
      <c r="BA698" s="409" t="str">
        <f t="shared" si="150"/>
        <v xml:space="preserve"> </v>
      </c>
      <c r="BB698" s="54"/>
      <c r="BC698" s="54"/>
      <c r="BE698" s="406"/>
      <c r="BF698" s="406"/>
      <c r="BG698" s="406"/>
    </row>
    <row r="699" spans="1:59" ht="46.9" customHeight="1" x14ac:dyDescent="0.2">
      <c r="A699" s="406"/>
      <c r="B699" s="406"/>
      <c r="C699" s="406"/>
      <c r="D699" s="406"/>
      <c r="E699" s="406"/>
      <c r="F699" s="406"/>
      <c r="G699" s="406"/>
      <c r="H699" s="406"/>
      <c r="I699" s="406"/>
      <c r="J699" s="406"/>
      <c r="K699" s="406"/>
      <c r="O699" s="411"/>
      <c r="Q699" s="411"/>
      <c r="S699" s="411"/>
      <c r="U699" s="411"/>
      <c r="V699" s="412"/>
      <c r="W699" s="411"/>
      <c r="X699" s="412"/>
      <c r="Z699" s="411"/>
      <c r="AA699" s="413"/>
      <c r="AF699" s="411"/>
      <c r="AG699" s="413"/>
      <c r="AL699" s="411"/>
      <c r="AM699" s="413"/>
      <c r="AR699" s="411"/>
      <c r="AS699" s="413"/>
      <c r="AX699" s="411"/>
      <c r="AY699" s="413"/>
      <c r="BE699" s="406"/>
      <c r="BF699" s="406"/>
      <c r="BG699" s="406"/>
    </row>
    <row r="700" spans="1:59" ht="46.9" customHeight="1" x14ac:dyDescent="0.2">
      <c r="A700" s="406"/>
      <c r="B700" s="406"/>
      <c r="C700" s="406"/>
      <c r="D700" s="406"/>
      <c r="E700" s="406"/>
      <c r="F700" s="406"/>
      <c r="G700" s="406"/>
      <c r="H700" s="406"/>
      <c r="I700" s="406"/>
      <c r="J700" s="406"/>
      <c r="K700" s="406"/>
      <c r="O700" s="411"/>
      <c r="Q700" s="411"/>
      <c r="S700" s="411"/>
      <c r="U700" s="411"/>
      <c r="V700" s="412"/>
      <c r="W700" s="411"/>
      <c r="X700" s="412"/>
      <c r="Z700" s="411"/>
      <c r="AA700" s="413"/>
      <c r="AF700" s="411"/>
      <c r="AG700" s="413"/>
      <c r="AL700" s="411"/>
      <c r="AM700" s="413"/>
      <c r="AR700" s="411"/>
      <c r="AS700" s="413"/>
      <c r="AX700" s="411"/>
      <c r="AY700" s="413"/>
      <c r="BE700" s="406"/>
      <c r="BF700" s="406"/>
      <c r="BG700" s="406"/>
    </row>
  </sheetData>
  <mergeCells count="76">
    <mergeCell ref="BB129:BB133"/>
    <mergeCell ref="BG9:BG10"/>
    <mergeCell ref="BE8:BG8"/>
    <mergeCell ref="BH8:BM8"/>
    <mergeCell ref="BF9:BF10"/>
    <mergeCell ref="BE9:BE10"/>
    <mergeCell ref="BM9:BM10"/>
    <mergeCell ref="BL9:BL10"/>
    <mergeCell ref="BK9:BK10"/>
    <mergeCell ref="AX8:BD8"/>
    <mergeCell ref="BD9:BD10"/>
    <mergeCell ref="BC9:BC10"/>
    <mergeCell ref="AX9:AX10"/>
    <mergeCell ref="AY9:AY10"/>
    <mergeCell ref="AZ9:AZ10"/>
    <mergeCell ref="M8:Y8"/>
    <mergeCell ref="Z8:AE8"/>
    <mergeCell ref="AR8:AW8"/>
    <mergeCell ref="AF8:AK8"/>
    <mergeCell ref="A9:A10"/>
    <mergeCell ref="B9:B10"/>
    <mergeCell ref="C9:C10"/>
    <mergeCell ref="D9:D10"/>
    <mergeCell ref="E9:E10"/>
    <mergeCell ref="F9:F10"/>
    <mergeCell ref="G9:G10"/>
    <mergeCell ref="H9:H10"/>
    <mergeCell ref="I9:I10"/>
    <mergeCell ref="J9:J10"/>
    <mergeCell ref="AQ9:AQ10"/>
    <mergeCell ref="AC9:AC10"/>
    <mergeCell ref="A1:A6"/>
    <mergeCell ref="B1:L1"/>
    <mergeCell ref="C2:L2"/>
    <mergeCell ref="C4:L4"/>
    <mergeCell ref="C5:L5"/>
    <mergeCell ref="C6:L6"/>
    <mergeCell ref="C3:L3"/>
    <mergeCell ref="A8:C8"/>
    <mergeCell ref="D8:G8"/>
    <mergeCell ref="H8:I8"/>
    <mergeCell ref="J8:L8"/>
    <mergeCell ref="AU9:AU10"/>
    <mergeCell ref="AS9:AS10"/>
    <mergeCell ref="AT9:AT10"/>
    <mergeCell ref="AK9:AK10"/>
    <mergeCell ref="AN9:AN10"/>
    <mergeCell ref="AO9:AO10"/>
    <mergeCell ref="AP9:AP10"/>
    <mergeCell ref="AR9:AR10"/>
    <mergeCell ref="Z9:Z10"/>
    <mergeCell ref="P9:Q9"/>
    <mergeCell ref="R9:S9"/>
    <mergeCell ref="AL8:AQ8"/>
    <mergeCell ref="BA9:BA10"/>
    <mergeCell ref="BB9:BB10"/>
    <mergeCell ref="AB9:AB10"/>
    <mergeCell ref="X9:Y9"/>
    <mergeCell ref="AE9:AE10"/>
    <mergeCell ref="AW9:AW10"/>
    <mergeCell ref="AI9:AI10"/>
    <mergeCell ref="AJ9:AJ10"/>
    <mergeCell ref="AM9:AM10"/>
    <mergeCell ref="AL9:AL10"/>
    <mergeCell ref="AV9:AV10"/>
    <mergeCell ref="AD9:AD10"/>
    <mergeCell ref="AH9:AH10"/>
    <mergeCell ref="AG9:AG10"/>
    <mergeCell ref="AF9:AF10"/>
    <mergeCell ref="K9:K10"/>
    <mergeCell ref="N9:O9"/>
    <mergeCell ref="L9:L10"/>
    <mergeCell ref="M9:M10"/>
    <mergeCell ref="AA9:AA10"/>
    <mergeCell ref="T9:U9"/>
    <mergeCell ref="V9:W9"/>
  </mergeCells>
  <dataValidations xWindow="275" yWindow="292" count="51">
    <dataValidation type="date" operator="greaterThan" allowBlank="1" showErrorMessage="1" sqref="H49:I49 H54:I55 H60:I60 H67:I73 H103:I106">
      <formula1>42736</formula1>
    </dataValidation>
    <dataValidation allowBlank="1" showInputMessage="1" showErrorMessage="1" prompt="Escribir el número y el nombre del Proyecto de Inversión en el cual se enmarca la acción afirmativa y del cual salen los recursos para su implementación, separados por dos puntos (:). " sqref="BG9"/>
    <dataValidation allowBlank="1" showInputMessage="1" showErrorMessage="1" prompt="Escriba el nombre del indicador para cada acción afirmativa concertada de política. _x000a__x000a_Debe evidenciar con precisión la propiedad a medir, ser auto explicativo y conciso. _x000a_" sqref="J9"/>
    <dataValidation allowBlank="1" showInputMessage="1" showErrorMessage="1" prompt="Escriba la expresión matemática con la cual se calcula el indicador. _x000a_ _x000a_Debe ser coherente con el nombre del indicador y ser explicita la unidad de medida." sqref="K9"/>
    <dataValidation allowBlank="1" showInputMessage="1" showErrorMessage="1" prompt="Periodo que se requiere para ejecutar la acción concertada" sqref="H8:I8"/>
    <dataValidation allowBlank="1" showInputMessage="1" showErrorMessage="1" prompt="Fecha en la cual inicia la acción _x000a_dd/mn/aaaa" sqref="H9"/>
    <dataValidation allowBlank="1" showInputMessage="1" showErrorMessage="1" prompt="Determine si la acción concertada responde a un enfoque (Derechos Humanos, Género, Poblacional - Diferencial, Ambiental y Territorial). Si responde a más de un enfoque mencionelos y separelos con punto y coma." sqref="G9:G10"/>
    <dataValidation allowBlank="1" showInputMessage="1" showErrorMessage="1" prompt="Escribir el número y el nombre del Programa General en el cual se enmarca la acción afirmativa, separados por dos puntos (:)." sqref="BE9"/>
    <dataValidation allowBlank="1" showInputMessage="1" showErrorMessage="1" prompt="Escribir el número y el nombre de la Meta Sectorial en la cual se enmarca la acción afirmativa, separados por dos puntos (:). " sqref="BF9"/>
    <dataValidation allowBlank="1" showInputMessage="1" showErrorMessage="1" prompt="Escribir el número y nombre del proyecto del PDD dento de la cual se ejecuta la acción. _x000a__x000a_Nº: Nombre del proyecto PDD" sqref="BG9"/>
    <dataValidation allowBlank="1" showInputMessage="1" showErrorMessage="1" prompt="Información correspondiente a las acciones afirmativas concertadas en el marco del Artículo 66 del PDD." sqref="D8"/>
    <dataValidation allowBlank="1" showInputMessage="1" showErrorMessage="1" prompt="Fecha en la cual finaliza la acción _x000a_dd/mm/aaaa" sqref="I9"/>
    <dataValidation allowBlank="1" showInputMessage="1" showErrorMessage="1" prompt="Indique el logro esperado para cada vigencia, con relación a una situación inicial (línea base), de forma cuantitativa y acorde con el indicador definido. " sqref="AF8 AL8 AR8 AX8 Z8"/>
    <dataValidation allowBlank="1" showInputMessage="1" showErrorMessage="1" prompt="Este campo será diligenciado por cada sector con quien se concertó la acción._x000a__x000a_Registre la línea base que se tiene respecto del indicador registrado, indicando el año de corte del dato._x000a__x000a_Si no se cuenta con línea base escriba &quot;Sin Línea Base&quot;." sqref="L9"/>
    <dataValidation allowBlank="1" showInputMessage="1" showErrorMessage="1" prompt="Identifique el ODS al cual le apunta la acción afirmativa._x000a__x000a_Seleccione de la lista desplegable." sqref="F9"/>
    <dataValidation allowBlank="1" showInputMessage="1" showErrorMessage="1" prompt="Aplica para las acciones cuya fuente de financiación es inversión. _x000a__x000a_Corresponde a la información sobre el programa, metas y proyectos de inversión del Plan de Desarrollo Distrittal, en el marco de los cuales se ejecuta la acción afirmativa." sqref="BE8"/>
    <dataValidation allowBlank="1" showInputMessage="1" showErrorMessage="1" prompt="Escriba el nombre completo del sector responsable de la ejecución de la acción." sqref="BH9"/>
    <dataValidation allowBlank="1" showInputMessage="1" showErrorMessage="1" prompt="Escriba el nombre completo de la entidad responsable de la ejecución de la acción." sqref="BI9"/>
    <dataValidation allowBlank="1" showInputMessage="1" showErrorMessage="1" prompt="Escriba el teléfono de contacto de las personas responsables de la ejecución de la acción. Primero registre el teléfono del directivo(a), presione Alt y enter (al mismo tiempor), y luego escriba el teléfono de profesional." sqref="BL9"/>
    <dataValidation allowBlank="1" showInputMessage="1" showErrorMessage="1" prompt="Escriba el correo electrónico de las personas responsables de la ejecución de la acción. Primero registre el correo del directivo(a), presione Alt y enter (al mismo tiempor), y luego escriba el correo de profesional." sqref="BM9"/>
    <dataValidation allowBlank="1" showInputMessage="1" showErrorMessage="1" prompt="Indique la fecha de corte del informe de seguimiento a presentar. Debe ser ajsutada cada vez que se realice el reporte. " sqref="B4"/>
    <dataValidation allowBlank="1" showInputMessage="1" showErrorMessage="1" prompt="Relacione el sector y la entidad que lidera la Política Pública." sqref="B5"/>
    <dataValidation allowBlank="1" showInputMessage="1" showErrorMessage="1" prompt="Escriba los nombres de los sectores que son corresponsables en la formulación e implementación de las acciones. " sqref="B6"/>
    <dataValidation allowBlank="1" showInputMessage="1" showErrorMessage="1" prompt="Escoja de la lista desplegable el nombre completo de la Política Pública sobre la cual se registrarán las acciones concertadas." sqref="B3"/>
    <dataValidation allowBlank="1" showInputMessage="1" showErrorMessage="1" prompt="Información correspondiente a la estructura que presenta la política de acuerdo con el decreto que la adoptó." sqref="A8"/>
    <dataValidation allowBlank="1" showInputMessage="1" showErrorMessage="1" prompt="Escriba la Dirección, Subdirección, Grupo o Unidad responsable de la ejecución de la acción. Utilice nombres completos." sqref="BJ9"/>
    <dataValidation allowBlank="1" showInputMessage="1" showErrorMessage="1" prompt="Escriba el nombre completo de las personas responsables de la ejecución del producto. Primero registre el nombre del directivo(a), presione Alt y enter (al mismo tiempor), y luego escriba el nombre de profesional." sqref="BK9"/>
    <dataValidation allowBlank="1" showInputMessage="1" showErrorMessage="1" prompt="Escribir el número y nombre de la Meta Sectorial en el cual se enmarca la acción afirmativa." sqref="BE9:BF9"/>
    <dataValidation allowBlank="1" showInputMessage="1" showErrorMessage="1" prompt="Corresponde al presupuesto total asignado." sqref="Y10"/>
    <dataValidation allowBlank="1" showInputMessage="1" showErrorMessage="1" prompt="Incorpore el valor de la ejecución presupuestal (compromisos adquiridos para el cumplimiento de la acción). Las cifras deben expresarse en pesos sin aproximaciones" sqref="AF9:AF10 AL9:AL10 AR9:AR10 AX9:AX10 Z9:Z10"/>
    <dataValidation allowBlank="1" showInputMessage="1" showErrorMessage="1" prompt="Resultado de dividir el valor de la ejecución presupuestal sobre la asignación presupuestal. " sqref="AG9:AG10 AM9:AM10 AS9:AS10 AY9:AY10 AA9:AA10"/>
    <dataValidation allowBlank="1" showInputMessage="1" showErrorMessage="1" prompt="Teniendo en cuenta la fórmula de cálculo de cada indicador, registre el resultado de cada uno, para el período del reporte" sqref="AH9:AH10 AT9:AT10 AN9:AN10 AZ9:AZ10 AB9:AB10"/>
    <dataValidation allowBlank="1" showInputMessage="1" showErrorMessage="1" prompt="Corresponde al avance cualitativo que la entidad identifica en el cumplimiento de la acción." sqref="AJ9:AJ10 AV9:AV10 AP9:AP10 BB9:BB10 AD9:AD10"/>
    <dataValidation allowBlank="1" showInputMessage="1" showErrorMessage="1" prompt="Si se han presentado dificultades frente al avance del indicador  se deben describir aquí y  las soluciones para superarlas." sqref="AK9:AK10 AQ9:AQ10 AW9:AW10 BC9:BC10 AE9:AE10"/>
    <dataValidation allowBlank="1" showInputMessage="1" showErrorMessage="1" prompt="Indique el valor de la asignación presupuestal para la implementación de la accción para cada año. Las cifras debe expresarse en pesos sin aproximaciones." sqref="O10 S10 Q10 U10 W10"/>
    <dataValidation allowBlank="1" showInputMessage="1" showErrorMessage="1" prompt="Escriba la meta que tiene programada para el año." sqref="N10 R10 P10 T10 V10"/>
    <dataValidation allowBlank="1" showInputMessage="1" showErrorMessage="1" prompt="Resultado de dividir el avance cuantitativo del indicador sobre la meta anual programada." sqref="AI9:AI10 AO9:AO10 AU9:AU10 BA9:BA10 AC9:AC10"/>
    <dataValidation allowBlank="1" showInputMessage="1" showErrorMessage="1" prompt="Señalar cómo han implementado los enfoques que se establecieron, quienes conforman la población beneficiada, qué acciones diferenciales se han desarrollado. revisar instructivo. Máximo 300 palabras por indicador." sqref="BD9:BD10"/>
    <dataValidation type="list" allowBlank="1" showInputMessage="1" showErrorMessage="1" sqref="C2:M2">
      <formula1>Politica</formula1>
    </dataValidation>
    <dataValidation allowBlank="1" showInputMessage="1" showErrorMessage="1" prompt="Identifique la fuente de financiación: Inversión o Funcionamiento._x000a_" sqref="M9:M10"/>
    <dataValidation allowBlank="1" showInputMessage="1" showErrorMessage="1" prompt="Escoja de la lista desplegable el grupo étnico con el cual se concertaron las acciones que registrará en la presente matriz. " sqref="B2"/>
    <dataValidation allowBlank="1" showInputMessage="1" showErrorMessage="1" prompt="Escoja de la lista desplegable el nombre del componente en el cual se estructura la política y dentro del cual se enmarca la acción afirmativa a registrar en la siguiente sección. Este campo es diligenciado por la SAE." sqref="B9:B10"/>
    <dataValidation allowBlank="1" showInputMessage="1" showErrorMessage="1" prompt="Escoja de la lista desplegable el nombre el subcomponente de acuerdo con el componente registrado en el campo anterior; esto para las políticas que aplique subcomponente. Este campo es diligenciado por la SAE." sqref="C9:C10"/>
    <dataValidation allowBlank="1" showInputMessage="1" showErrorMessage="1" prompt="Este campo será diligenciado por la SDP." sqref="A9:A10"/>
    <dataValidation allowBlank="1" showInputMessage="1" showErrorMessage="1" prompt="Este campo será diligenciado por la SAE en articulación con cada sector. _x000a__x000a_La ponderación de cada acción estará definida de acuerdo con su nivel de importancia en el cumplimiento de los propósitos de la política." sqref="E9:E10"/>
    <dataValidation allowBlank="1" showInputMessage="1" showErrorMessage="1" prompt="Escriba las acciones afirmativaa concertadas entre la ciudadanía y cada entidad. Este campo es diligenciado por la SAE." sqref="D9:D10"/>
    <dataValidation allowBlank="1" showInputMessage="1" showErrorMessage="1" prompt="Registre el total de las metas." sqref="X10"/>
    <dataValidation type="list" allowBlank="1" showInputMessage="1" showErrorMessage="1" sqref="B37:B44 B55 B58:B59 B64:B66">
      <formula1>INDIRECT(Política_Pública)</formula1>
    </dataValidation>
    <dataValidation type="list" showInputMessage="1" showErrorMessage="1" sqref="B36 B45:B48 B54 B63">
      <formula1>INDIRECT(Política_Pública)</formula1>
    </dataValidation>
    <dataValidation type="list" allowBlank="1" showErrorMessage="1" sqref="B49:B53">
      <formula1>INDIRECT(Política_Pública)</formula1>
    </dataValidation>
    <dataValidation type="list" allowBlank="1" showErrorMessage="1" sqref="C49 F49:F53 M49">
      <formula1>#N/A</formula1>
    </dataValidation>
  </dataValidations>
  <hyperlinks>
    <hyperlink ref="BM36" r:id="rId1"/>
    <hyperlink ref="BM37" r:id="rId2"/>
    <hyperlink ref="BM38" r:id="rId3"/>
    <hyperlink ref="BM39" r:id="rId4"/>
    <hyperlink ref="BM40" r:id="rId5"/>
    <hyperlink ref="BM41" r:id="rId6"/>
    <hyperlink ref="BM42" r:id="rId7"/>
    <hyperlink ref="BM43" r:id="rId8"/>
    <hyperlink ref="BM44" r:id="rId9"/>
    <hyperlink ref="BM67" r:id="rId10"/>
    <hyperlink ref="BM76" r:id="rId11"/>
    <hyperlink ref="BM77" r:id="rId12"/>
    <hyperlink ref="BM78" r:id="rId13"/>
    <hyperlink ref="BM82" r:id="rId14"/>
    <hyperlink ref="BM89" r:id="rId15"/>
    <hyperlink ref="BM90" r:id="rId16"/>
    <hyperlink ref="BM91" r:id="rId17"/>
    <hyperlink ref="BM118" r:id="rId18" display="Andres.nieto@scj.gov.co_x000a_@scj.gov.co"/>
    <hyperlink ref="BM124" r:id="rId19"/>
    <hyperlink ref="BM125" r:id="rId20"/>
    <hyperlink ref="BM126" r:id="rId21"/>
    <hyperlink ref="BM88" r:id="rId22"/>
  </hyperlinks>
  <pageMargins left="0.7" right="0.7" top="0.75" bottom="0.75" header="0" footer="0"/>
  <pageSetup scale="24" orientation="portrait" r:id="rId23"/>
  <colBreaks count="5" manualBreakCount="5">
    <brk id="3" max="702" man="1"/>
    <brk id="42" max="702" man="1"/>
    <brk id="53" max="1048575" man="1"/>
    <brk id="54" max="1048575" man="1"/>
    <brk id="73" max="1048575" man="1"/>
  </colBreaks>
  <legacyDrawing r:id="rId24"/>
  <tableParts count="3">
    <tablePart r:id="rId25"/>
    <tablePart r:id="rId26"/>
    <tablePart r:id="rId27"/>
  </tableParts>
  <extLst>
    <ext xmlns:x14="http://schemas.microsoft.com/office/spreadsheetml/2009/9/main" uri="{CCE6A557-97BC-4b89-ADB6-D9C93CAAB3DF}">
      <x14:dataValidations xmlns:xm="http://schemas.microsoft.com/office/excel/2006/main" xWindow="275" yWindow="292" count="3">
        <x14:dataValidation type="list" allowBlank="1" showInputMessage="1" showErrorMessage="1">
          <x14:formula1>
            <xm:f>Hoja3!$A$3:$A$6</xm:f>
          </x14:formula1>
          <xm:sqref>C3:M3</xm:sqref>
        </x14:dataValidation>
        <x14:dataValidation type="list" allowBlank="1" showInputMessage="1" showErrorMessage="1">
          <x14:formula1>
            <xm:f>'https://secretariadistritald-my.sharepoint.com/personal/mtenorio_sdmujer_gov_co/Documents/PIAA-Grupos étnicos-2021/Matrices de seguimiento por dirección/[Matriz Maestra Pueblos Indígenas 18052021.xlsx]Instructivo'!#REF!</xm:f>
          </x14:formula1>
          <xm:sqref>M37:M44 M67:M73 M103:M106</xm:sqref>
        </x14:dataValidation>
        <x14:dataValidation type="list" allowBlank="1" showInputMessage="1" showErrorMessage="1">
          <x14:formula1>
            <xm:f>'https://secretariadistritald-my.sharepoint.com/personal/mtenorio_sdmujer_gov_co/Documents/PIAA-Grupos étnicos-2021/Matrices de seguimiento por dirección/[Matriz Maestra Pueblos Indígenas 18052021.xlsx]ODS'!#REF!</xm:f>
          </x14:formula1>
          <xm:sqref>F67:F73 F103:F106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60" zoomScaleNormal="60" workbookViewId="0">
      <selection activeCell="B12" sqref="B12"/>
    </sheetView>
  </sheetViews>
  <sheetFormatPr baseColWidth="10" defaultColWidth="11.25" defaultRowHeight="14.25" x14ac:dyDescent="0.2"/>
  <cols>
    <col min="1" max="1" width="35.5" style="22" customWidth="1"/>
    <col min="2" max="2" width="49.625" style="22" customWidth="1"/>
    <col min="3" max="3" width="35.5" style="22" customWidth="1"/>
    <col min="4" max="4" width="49.625" style="22" customWidth="1"/>
    <col min="5" max="7" width="69" style="22" customWidth="1"/>
  </cols>
  <sheetData>
    <row r="1" spans="1:7" ht="60" x14ac:dyDescent="0.2">
      <c r="A1" s="769" t="s">
        <v>1819</v>
      </c>
      <c r="B1" s="769"/>
      <c r="C1" s="770" t="s">
        <v>54</v>
      </c>
      <c r="D1" s="770"/>
      <c r="E1" s="10" t="s">
        <v>1820</v>
      </c>
      <c r="F1" s="11" t="s">
        <v>1821</v>
      </c>
      <c r="G1" s="12" t="s">
        <v>1822</v>
      </c>
    </row>
    <row r="2" spans="1:7" ht="15" x14ac:dyDescent="0.2">
      <c r="A2" s="771" t="s">
        <v>1823</v>
      </c>
      <c r="B2" s="771"/>
      <c r="C2" s="772" t="s">
        <v>1824</v>
      </c>
      <c r="D2" s="772"/>
      <c r="E2" s="13" t="s">
        <v>1825</v>
      </c>
      <c r="F2" s="14" t="s">
        <v>1826</v>
      </c>
      <c r="G2" s="15" t="s">
        <v>1826</v>
      </c>
    </row>
    <row r="3" spans="1:7" ht="15" x14ac:dyDescent="0.25">
      <c r="A3" s="16" t="s">
        <v>1827</v>
      </c>
      <c r="B3" s="16" t="s">
        <v>1828</v>
      </c>
      <c r="C3" s="17" t="s">
        <v>1827</v>
      </c>
      <c r="D3" s="17" t="s">
        <v>1828</v>
      </c>
      <c r="E3" s="18" t="s">
        <v>1827</v>
      </c>
      <c r="F3" s="19" t="s">
        <v>1829</v>
      </c>
      <c r="G3" s="20" t="s">
        <v>1829</v>
      </c>
    </row>
    <row r="4" spans="1:7" x14ac:dyDescent="0.2">
      <c r="A4" s="773" t="s">
        <v>1830</v>
      </c>
      <c r="B4" s="21" t="s">
        <v>1831</v>
      </c>
      <c r="C4" s="773" t="s">
        <v>329</v>
      </c>
      <c r="D4" s="21" t="s">
        <v>1832</v>
      </c>
      <c r="E4" s="21"/>
      <c r="F4" s="21" t="s">
        <v>1833</v>
      </c>
      <c r="G4" s="21" t="s">
        <v>1833</v>
      </c>
    </row>
    <row r="5" spans="1:7" x14ac:dyDescent="0.2">
      <c r="A5" s="773"/>
      <c r="B5" s="21" t="s">
        <v>1834</v>
      </c>
      <c r="C5" s="773"/>
      <c r="D5" s="21" t="s">
        <v>1835</v>
      </c>
      <c r="E5" s="21" t="s">
        <v>1836</v>
      </c>
      <c r="F5" s="21" t="s">
        <v>1837</v>
      </c>
      <c r="G5" s="21" t="s">
        <v>1837</v>
      </c>
    </row>
    <row r="6" spans="1:7" x14ac:dyDescent="0.2">
      <c r="A6" s="773"/>
      <c r="B6" s="21" t="s">
        <v>1838</v>
      </c>
      <c r="C6" s="773"/>
      <c r="D6" s="21" t="s">
        <v>1839</v>
      </c>
      <c r="E6" s="21" t="s">
        <v>1840</v>
      </c>
      <c r="F6" s="21" t="s">
        <v>1841</v>
      </c>
      <c r="G6" s="21" t="s">
        <v>1841</v>
      </c>
    </row>
    <row r="7" spans="1:7" x14ac:dyDescent="0.2">
      <c r="A7" s="773"/>
      <c r="B7" s="21" t="s">
        <v>1842</v>
      </c>
      <c r="C7" s="773" t="s">
        <v>1423</v>
      </c>
      <c r="D7" s="21" t="s">
        <v>1843</v>
      </c>
      <c r="E7" s="21" t="s">
        <v>1844</v>
      </c>
      <c r="F7" s="21" t="s">
        <v>1845</v>
      </c>
      <c r="G7" s="21" t="s">
        <v>1845</v>
      </c>
    </row>
    <row r="8" spans="1:7" x14ac:dyDescent="0.2">
      <c r="A8" s="773"/>
      <c r="B8" s="21" t="s">
        <v>1846</v>
      </c>
      <c r="C8" s="773"/>
      <c r="D8" s="21" t="s">
        <v>1847</v>
      </c>
      <c r="E8" s="21" t="s">
        <v>1848</v>
      </c>
      <c r="F8" s="21" t="s">
        <v>1849</v>
      </c>
      <c r="G8" s="21" t="s">
        <v>1849</v>
      </c>
    </row>
    <row r="9" spans="1:7" x14ac:dyDescent="0.2">
      <c r="A9" s="773"/>
      <c r="B9" s="21" t="s">
        <v>1850</v>
      </c>
      <c r="C9" s="773"/>
      <c r="D9" s="21" t="s">
        <v>1851</v>
      </c>
      <c r="E9" s="21" t="s">
        <v>1852</v>
      </c>
      <c r="F9" s="21" t="s">
        <v>1853</v>
      </c>
      <c r="G9" s="21" t="s">
        <v>1853</v>
      </c>
    </row>
    <row r="10" spans="1:7" x14ac:dyDescent="0.2">
      <c r="A10" s="773"/>
      <c r="B10" s="21" t="s">
        <v>1854</v>
      </c>
      <c r="C10" s="773" t="s">
        <v>932</v>
      </c>
      <c r="D10" s="21" t="s">
        <v>933</v>
      </c>
      <c r="E10" s="21" t="s">
        <v>1855</v>
      </c>
      <c r="F10" s="21" t="s">
        <v>1856</v>
      </c>
      <c r="G10" s="21" t="s">
        <v>1856</v>
      </c>
    </row>
    <row r="11" spans="1:7" x14ac:dyDescent="0.2">
      <c r="A11" s="773" t="s">
        <v>1857</v>
      </c>
      <c r="B11" s="21" t="s">
        <v>1858</v>
      </c>
      <c r="C11" s="773"/>
      <c r="D11" s="21" t="s">
        <v>957</v>
      </c>
      <c r="E11" s="21" t="s">
        <v>1859</v>
      </c>
      <c r="F11" s="21" t="s">
        <v>1860</v>
      </c>
      <c r="G11" s="21" t="s">
        <v>1860</v>
      </c>
    </row>
    <row r="12" spans="1:7" x14ac:dyDescent="0.2">
      <c r="A12" s="773"/>
      <c r="B12" s="21" t="s">
        <v>1861</v>
      </c>
      <c r="C12" s="773"/>
      <c r="D12" s="21" t="s">
        <v>1072</v>
      </c>
      <c r="E12" s="21" t="s">
        <v>1862</v>
      </c>
    </row>
    <row r="13" spans="1:7" x14ac:dyDescent="0.2">
      <c r="A13" s="773"/>
      <c r="B13" s="21" t="s">
        <v>1863</v>
      </c>
      <c r="C13" s="773"/>
      <c r="D13" s="21" t="s">
        <v>1864</v>
      </c>
      <c r="E13" s="21" t="s">
        <v>1865</v>
      </c>
    </row>
    <row r="14" spans="1:7" x14ac:dyDescent="0.2">
      <c r="A14" s="773"/>
      <c r="B14" s="21" t="s">
        <v>1866</v>
      </c>
      <c r="C14" s="773"/>
      <c r="D14" s="21" t="s">
        <v>970</v>
      </c>
    </row>
    <row r="15" spans="1:7" x14ac:dyDescent="0.2">
      <c r="A15" s="773"/>
      <c r="B15" s="21" t="s">
        <v>1867</v>
      </c>
      <c r="C15" s="773"/>
      <c r="D15" s="21" t="s">
        <v>1036</v>
      </c>
    </row>
    <row r="16" spans="1:7" x14ac:dyDescent="0.2">
      <c r="A16" s="773" t="s">
        <v>1868</v>
      </c>
      <c r="B16" s="21" t="s">
        <v>1869</v>
      </c>
      <c r="C16" s="773" t="s">
        <v>98</v>
      </c>
      <c r="D16" s="21" t="s">
        <v>291</v>
      </c>
    </row>
    <row r="17" spans="1:4" x14ac:dyDescent="0.2">
      <c r="A17" s="773"/>
      <c r="B17" s="21" t="s">
        <v>1870</v>
      </c>
      <c r="C17" s="773"/>
      <c r="D17" s="21" t="s">
        <v>1871</v>
      </c>
    </row>
    <row r="18" spans="1:4" x14ac:dyDescent="0.2">
      <c r="A18" s="773"/>
      <c r="B18" s="21" t="s">
        <v>1872</v>
      </c>
      <c r="C18" s="773"/>
      <c r="D18" s="21" t="s">
        <v>1873</v>
      </c>
    </row>
    <row r="19" spans="1:4" x14ac:dyDescent="0.2">
      <c r="A19" s="39" t="s">
        <v>1874</v>
      </c>
      <c r="B19" s="21" t="s">
        <v>1875</v>
      </c>
      <c r="C19" s="773"/>
      <c r="D19" s="21" t="s">
        <v>301</v>
      </c>
    </row>
    <row r="20" spans="1:4" x14ac:dyDescent="0.2">
      <c r="A20" s="773" t="s">
        <v>1876</v>
      </c>
      <c r="B20" s="21" t="s">
        <v>1877</v>
      </c>
      <c r="C20" s="773"/>
      <c r="D20" s="21" t="s">
        <v>99</v>
      </c>
    </row>
    <row r="21" spans="1:4" x14ac:dyDescent="0.2">
      <c r="A21" s="773"/>
      <c r="B21" s="21" t="s">
        <v>1878</v>
      </c>
      <c r="C21" s="773"/>
      <c r="D21" s="21" t="s">
        <v>1879</v>
      </c>
    </row>
    <row r="22" spans="1:4" x14ac:dyDescent="0.2">
      <c r="A22" s="773"/>
      <c r="B22" s="21" t="s">
        <v>1880</v>
      </c>
      <c r="C22" s="773" t="s">
        <v>679</v>
      </c>
      <c r="D22" s="21" t="s">
        <v>1881</v>
      </c>
    </row>
    <row r="23" spans="1:4" x14ac:dyDescent="0.2">
      <c r="A23" s="773" t="s">
        <v>1882</v>
      </c>
      <c r="B23" s="21" t="s">
        <v>1883</v>
      </c>
      <c r="C23" s="773"/>
      <c r="D23" s="21" t="s">
        <v>1884</v>
      </c>
    </row>
    <row r="24" spans="1:4" x14ac:dyDescent="0.2">
      <c r="A24" s="773"/>
      <c r="B24" s="21" t="s">
        <v>1885</v>
      </c>
      <c r="C24" s="773"/>
      <c r="D24" s="21" t="s">
        <v>1886</v>
      </c>
    </row>
    <row r="25" spans="1:4" x14ac:dyDescent="0.2">
      <c r="A25" s="773"/>
      <c r="B25" s="21" t="s">
        <v>1887</v>
      </c>
      <c r="C25" s="773"/>
      <c r="D25" s="21" t="s">
        <v>1888</v>
      </c>
    </row>
    <row r="26" spans="1:4" x14ac:dyDescent="0.2">
      <c r="A26" s="773"/>
      <c r="B26" s="21" t="s">
        <v>1889</v>
      </c>
      <c r="C26" s="773"/>
      <c r="D26" s="21" t="s">
        <v>1890</v>
      </c>
    </row>
    <row r="27" spans="1:4" x14ac:dyDescent="0.2">
      <c r="A27" s="773" t="s">
        <v>1891</v>
      </c>
      <c r="B27" s="21" t="s">
        <v>1892</v>
      </c>
      <c r="C27" s="773"/>
      <c r="D27" s="21" t="s">
        <v>1893</v>
      </c>
    </row>
    <row r="28" spans="1:4" x14ac:dyDescent="0.2">
      <c r="A28" s="773"/>
      <c r="B28" s="21" t="s">
        <v>1894</v>
      </c>
      <c r="C28" s="773" t="s">
        <v>807</v>
      </c>
      <c r="D28" s="21" t="s">
        <v>1895</v>
      </c>
    </row>
    <row r="29" spans="1:4" x14ac:dyDescent="0.2">
      <c r="A29" s="773"/>
      <c r="B29" s="21" t="s">
        <v>1896</v>
      </c>
      <c r="C29" s="773"/>
      <c r="D29" s="21" t="s">
        <v>1897</v>
      </c>
    </row>
    <row r="30" spans="1:4" x14ac:dyDescent="0.2">
      <c r="C30" s="773"/>
      <c r="D30" s="21" t="s">
        <v>1898</v>
      </c>
    </row>
    <row r="31" spans="1:4" x14ac:dyDescent="0.2">
      <c r="C31" s="773"/>
      <c r="D31" s="21" t="s">
        <v>1899</v>
      </c>
    </row>
    <row r="32" spans="1:4" x14ac:dyDescent="0.2">
      <c r="C32" s="773"/>
      <c r="D32" s="21" t="s">
        <v>1900</v>
      </c>
    </row>
    <row r="33" spans="3:4" x14ac:dyDescent="0.2">
      <c r="C33" s="773"/>
      <c r="D33" s="21" t="s">
        <v>1901</v>
      </c>
    </row>
    <row r="34" spans="3:4" x14ac:dyDescent="0.2">
      <c r="C34" s="773"/>
      <c r="D34" s="21" t="s">
        <v>1902</v>
      </c>
    </row>
    <row r="35" spans="3:4" x14ac:dyDescent="0.2">
      <c r="C35" s="773"/>
      <c r="D35" s="21" t="s">
        <v>1903</v>
      </c>
    </row>
    <row r="36" spans="3:4" x14ac:dyDescent="0.2">
      <c r="C36" s="773"/>
      <c r="D36" s="21" t="s">
        <v>1904</v>
      </c>
    </row>
    <row r="37" spans="3:4" x14ac:dyDescent="0.2">
      <c r="C37" s="773" t="s">
        <v>179</v>
      </c>
      <c r="D37" s="21" t="s">
        <v>1905</v>
      </c>
    </row>
    <row r="38" spans="3:4" x14ac:dyDescent="0.2">
      <c r="C38" s="773"/>
      <c r="D38" s="21" t="s">
        <v>1906</v>
      </c>
    </row>
    <row r="39" spans="3:4" x14ac:dyDescent="0.2">
      <c r="C39" s="773"/>
      <c r="D39" s="21" t="s">
        <v>1907</v>
      </c>
    </row>
    <row r="40" spans="3:4" x14ac:dyDescent="0.2">
      <c r="C40" s="773"/>
      <c r="D40" s="21" t="s">
        <v>1908</v>
      </c>
    </row>
    <row r="41" spans="3:4" x14ac:dyDescent="0.2">
      <c r="C41" s="773"/>
      <c r="D41" s="21" t="s">
        <v>1909</v>
      </c>
    </row>
    <row r="42" spans="3:4" x14ac:dyDescent="0.2">
      <c r="C42" s="773"/>
      <c r="D42" s="21" t="s">
        <v>1910</v>
      </c>
    </row>
    <row r="43" spans="3:4" x14ac:dyDescent="0.2">
      <c r="C43" s="773"/>
      <c r="D43" s="21" t="s">
        <v>1911</v>
      </c>
    </row>
    <row r="44" spans="3:4" x14ac:dyDescent="0.2">
      <c r="C44" s="773"/>
      <c r="D44" s="21" t="s">
        <v>1506</v>
      </c>
    </row>
    <row r="45" spans="3:4" x14ac:dyDescent="0.2">
      <c r="C45" s="773" t="s">
        <v>756</v>
      </c>
      <c r="D45" s="21" t="s">
        <v>1912</v>
      </c>
    </row>
    <row r="46" spans="3:4" x14ac:dyDescent="0.2">
      <c r="C46" s="773"/>
      <c r="D46" s="21" t="s">
        <v>1913</v>
      </c>
    </row>
    <row r="47" spans="3:4" x14ac:dyDescent="0.2">
      <c r="C47" s="773"/>
      <c r="D47" s="21" t="s">
        <v>1914</v>
      </c>
    </row>
    <row r="48" spans="3:4" x14ac:dyDescent="0.2">
      <c r="C48" s="773"/>
      <c r="D48" s="21" t="s">
        <v>757</v>
      </c>
    </row>
    <row r="49" spans="3:4" x14ac:dyDescent="0.2">
      <c r="C49" s="773"/>
      <c r="D49" s="21" t="s">
        <v>1915</v>
      </c>
    </row>
    <row r="50" spans="3:4" x14ac:dyDescent="0.2">
      <c r="C50" s="773"/>
      <c r="D50" s="21" t="s">
        <v>1916</v>
      </c>
    </row>
    <row r="51" spans="3:4" x14ac:dyDescent="0.2">
      <c r="C51" s="773"/>
      <c r="D51" s="21" t="s">
        <v>1917</v>
      </c>
    </row>
    <row r="52" spans="3:4" x14ac:dyDescent="0.2">
      <c r="C52" s="773" t="s">
        <v>1595</v>
      </c>
      <c r="D52" s="21" t="s">
        <v>1918</v>
      </c>
    </row>
    <row r="53" spans="3:4" x14ac:dyDescent="0.2">
      <c r="C53" s="773"/>
      <c r="D53" s="21" t="s">
        <v>1919</v>
      </c>
    </row>
    <row r="54" spans="3:4" x14ac:dyDescent="0.2">
      <c r="C54" s="773"/>
      <c r="D54" s="21" t="s">
        <v>1920</v>
      </c>
    </row>
    <row r="55" spans="3:4" x14ac:dyDescent="0.2">
      <c r="C55" s="773"/>
      <c r="D55" s="21" t="s">
        <v>1921</v>
      </c>
    </row>
    <row r="56" spans="3:4" x14ac:dyDescent="0.2">
      <c r="C56" s="773"/>
      <c r="D56" s="21" t="s">
        <v>1596</v>
      </c>
    </row>
    <row r="57" spans="3:4" x14ac:dyDescent="0.2">
      <c r="C57" s="773"/>
      <c r="D57" s="21" t="s">
        <v>1922</v>
      </c>
    </row>
    <row r="58" spans="3:4" x14ac:dyDescent="0.2">
      <c r="C58" s="773"/>
      <c r="D58" s="21" t="s">
        <v>1923</v>
      </c>
    </row>
  </sheetData>
  <mergeCells count="19">
    <mergeCell ref="C37:C44"/>
    <mergeCell ref="C45:C51"/>
    <mergeCell ref="C52:C58"/>
    <mergeCell ref="A16:A18"/>
    <mergeCell ref="C16:C21"/>
    <mergeCell ref="A20:A22"/>
    <mergeCell ref="C22:C27"/>
    <mergeCell ref="A23:A26"/>
    <mergeCell ref="A27:A29"/>
    <mergeCell ref="C28:C36"/>
    <mergeCell ref="A1:B1"/>
    <mergeCell ref="C1:D1"/>
    <mergeCell ref="A2:B2"/>
    <mergeCell ref="C2:D2"/>
    <mergeCell ref="A4:A10"/>
    <mergeCell ref="C4:C6"/>
    <mergeCell ref="C7:C9"/>
    <mergeCell ref="C10:C15"/>
    <mergeCell ref="A11:A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6"/>
  <sheetViews>
    <sheetView topLeftCell="A2" workbookViewId="0">
      <selection activeCell="B6" sqref="B6"/>
    </sheetView>
  </sheetViews>
  <sheetFormatPr baseColWidth="10" defaultColWidth="11" defaultRowHeight="14.25" x14ac:dyDescent="0.2"/>
  <sheetData>
    <row r="3" spans="1:1" x14ac:dyDescent="0.2">
      <c r="A3" t="s">
        <v>1819</v>
      </c>
    </row>
    <row r="4" spans="1:1" x14ac:dyDescent="0.2">
      <c r="A4" t="s">
        <v>54</v>
      </c>
    </row>
    <row r="5" spans="1:1" x14ac:dyDescent="0.2">
      <c r="A5" t="s">
        <v>1820</v>
      </c>
    </row>
    <row r="6" spans="1:1" x14ac:dyDescent="0.2">
      <c r="A6" t="s">
        <v>1821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A26"/>
  <sheetViews>
    <sheetView topLeftCell="A11" zoomScale="55" zoomScaleNormal="55" workbookViewId="0">
      <selection activeCell="B17" sqref="B17:B22"/>
    </sheetView>
  </sheetViews>
  <sheetFormatPr baseColWidth="10" defaultColWidth="11" defaultRowHeight="14.25" x14ac:dyDescent="0.2"/>
  <cols>
    <col min="1" max="1" width="36.25" customWidth="1"/>
    <col min="2" max="2" width="21.875" customWidth="1"/>
    <col min="3" max="3" width="32.5" customWidth="1"/>
    <col min="4" max="4" width="16.25" customWidth="1"/>
    <col min="5" max="5" width="42.625" customWidth="1"/>
    <col min="6" max="6" width="18" customWidth="1"/>
    <col min="7" max="7" width="49.625" bestFit="1" customWidth="1"/>
    <col min="9" max="9" width="62.875" bestFit="1" customWidth="1"/>
    <col min="10" max="10" width="20.125" customWidth="1"/>
    <col min="11" max="11" width="28.375" customWidth="1"/>
    <col min="12" max="12" width="19.375" customWidth="1"/>
    <col min="13" max="13" width="32.125" bestFit="1" customWidth="1"/>
    <col min="14" max="14" width="27.625" customWidth="1"/>
    <col min="15" max="15" width="21.625" customWidth="1"/>
    <col min="16" max="16" width="23" customWidth="1"/>
    <col min="17" max="17" width="19" customWidth="1"/>
    <col min="19" max="19" width="27.875" bestFit="1" customWidth="1"/>
    <col min="20" max="20" width="17.375" bestFit="1" customWidth="1"/>
    <col min="21" max="21" width="15.125" bestFit="1" customWidth="1"/>
    <col min="22" max="22" width="17.375" bestFit="1" customWidth="1"/>
    <col min="27" max="27" width="18.25" bestFit="1" customWidth="1"/>
  </cols>
  <sheetData>
    <row r="4" spans="1:27" ht="15" customHeight="1" x14ac:dyDescent="0.2">
      <c r="C4" t="s">
        <v>1924</v>
      </c>
      <c r="E4" s="24" t="s">
        <v>1925</v>
      </c>
      <c r="G4" s="26" t="s">
        <v>1926</v>
      </c>
      <c r="I4" s="27" t="s">
        <v>1927</v>
      </c>
      <c r="K4" s="28" t="s">
        <v>1928</v>
      </c>
      <c r="M4" t="s">
        <v>1929</v>
      </c>
    </row>
    <row r="5" spans="1:27" s="23" customFormat="1" ht="85.5" customHeight="1" x14ac:dyDescent="0.2">
      <c r="C5" s="24" t="s">
        <v>1930</v>
      </c>
      <c r="E5" s="25" t="s">
        <v>1830</v>
      </c>
      <c r="G5" s="25" t="s">
        <v>329</v>
      </c>
      <c r="I5" s="21" t="s">
        <v>1836</v>
      </c>
      <c r="K5" s="29" t="s">
        <v>1833</v>
      </c>
      <c r="M5" s="29" t="s">
        <v>1833</v>
      </c>
    </row>
    <row r="6" spans="1:27" s="23" customFormat="1" ht="85.5" customHeight="1" x14ac:dyDescent="0.2">
      <c r="C6" s="26" t="s">
        <v>52</v>
      </c>
      <c r="E6" s="25" t="s">
        <v>1857</v>
      </c>
      <c r="G6" s="25" t="s">
        <v>1423</v>
      </c>
      <c r="I6" s="21" t="s">
        <v>1840</v>
      </c>
      <c r="K6" s="29" t="s">
        <v>1837</v>
      </c>
      <c r="M6" s="29" t="s">
        <v>1837</v>
      </c>
    </row>
    <row r="7" spans="1:27" s="23" customFormat="1" ht="85.5" customHeight="1" x14ac:dyDescent="0.2">
      <c r="C7" s="10" t="s">
        <v>1931</v>
      </c>
      <c r="E7" s="39" t="s">
        <v>1868</v>
      </c>
      <c r="G7" s="25" t="s">
        <v>932</v>
      </c>
      <c r="I7" s="21" t="s">
        <v>1844</v>
      </c>
      <c r="K7" s="29" t="s">
        <v>1841</v>
      </c>
      <c r="M7" s="29" t="s">
        <v>1841</v>
      </c>
    </row>
    <row r="8" spans="1:27" s="23" customFormat="1" ht="85.5" customHeight="1" x14ac:dyDescent="0.2">
      <c r="C8" s="11" t="s">
        <v>1932</v>
      </c>
      <c r="E8" s="39" t="s">
        <v>1874</v>
      </c>
      <c r="G8" s="25" t="s">
        <v>98</v>
      </c>
      <c r="I8" s="21" t="s">
        <v>1848</v>
      </c>
      <c r="K8" s="29" t="s">
        <v>1845</v>
      </c>
      <c r="M8" s="29" t="s">
        <v>1845</v>
      </c>
    </row>
    <row r="9" spans="1:27" ht="99.75" x14ac:dyDescent="0.2">
      <c r="C9" s="30" t="s">
        <v>1933</v>
      </c>
      <c r="E9" s="25" t="s">
        <v>1876</v>
      </c>
      <c r="G9" s="25" t="s">
        <v>679</v>
      </c>
      <c r="I9" s="21" t="s">
        <v>1852</v>
      </c>
      <c r="K9" s="29" t="s">
        <v>1849</v>
      </c>
      <c r="M9" s="29" t="s">
        <v>1849</v>
      </c>
    </row>
    <row r="10" spans="1:27" ht="85.5" x14ac:dyDescent="0.2">
      <c r="E10" s="25" t="s">
        <v>1882</v>
      </c>
      <c r="G10" s="25" t="s">
        <v>807</v>
      </c>
      <c r="I10" s="21" t="s">
        <v>1855</v>
      </c>
      <c r="K10" s="29" t="s">
        <v>1853</v>
      </c>
      <c r="M10" s="29" t="s">
        <v>1853</v>
      </c>
    </row>
    <row r="11" spans="1:27" ht="71.25" x14ac:dyDescent="0.2">
      <c r="E11" s="25" t="s">
        <v>1891</v>
      </c>
      <c r="G11" s="25" t="s">
        <v>179</v>
      </c>
      <c r="I11" s="21" t="s">
        <v>1859</v>
      </c>
      <c r="K11" s="29" t="s">
        <v>1856</v>
      </c>
      <c r="M11" s="29" t="s">
        <v>1856</v>
      </c>
    </row>
    <row r="12" spans="1:27" ht="99.75" x14ac:dyDescent="0.2">
      <c r="E12" s="25"/>
      <c r="G12" s="25" t="s">
        <v>756</v>
      </c>
      <c r="I12" s="21" t="s">
        <v>1862</v>
      </c>
      <c r="K12" s="29" t="s">
        <v>1860</v>
      </c>
      <c r="M12" s="29" t="s">
        <v>1860</v>
      </c>
    </row>
    <row r="13" spans="1:27" x14ac:dyDescent="0.2">
      <c r="E13" s="25"/>
      <c r="G13" s="25" t="s">
        <v>1595</v>
      </c>
      <c r="I13" s="21" t="s">
        <v>1865</v>
      </c>
    </row>
    <row r="16" spans="1:27" ht="71.25" x14ac:dyDescent="0.2">
      <c r="A16" s="31" t="s">
        <v>1830</v>
      </c>
      <c r="B16" s="25" t="s">
        <v>1857</v>
      </c>
      <c r="C16" s="39" t="s">
        <v>1868</v>
      </c>
      <c r="D16" s="39" t="s">
        <v>1874</v>
      </c>
      <c r="E16" s="25" t="s">
        <v>1876</v>
      </c>
      <c r="F16" s="32" t="s">
        <v>1882</v>
      </c>
      <c r="G16" s="25" t="s">
        <v>1891</v>
      </c>
      <c r="I16" s="25" t="s">
        <v>329</v>
      </c>
      <c r="J16" s="32" t="s">
        <v>1423</v>
      </c>
      <c r="K16" s="32" t="s">
        <v>932</v>
      </c>
      <c r="L16" s="32" t="s">
        <v>98</v>
      </c>
      <c r="M16" s="25" t="s">
        <v>679</v>
      </c>
      <c r="N16" s="25" t="s">
        <v>807</v>
      </c>
      <c r="O16" s="32" t="s">
        <v>179</v>
      </c>
      <c r="P16" s="32" t="s">
        <v>756</v>
      </c>
      <c r="Q16" s="25" t="s">
        <v>1595</v>
      </c>
      <c r="S16" s="33" t="s">
        <v>1836</v>
      </c>
      <c r="T16" s="33" t="s">
        <v>1840</v>
      </c>
      <c r="U16" s="33" t="s">
        <v>1844</v>
      </c>
      <c r="V16" s="33" t="s">
        <v>1848</v>
      </c>
      <c r="W16" s="33" t="s">
        <v>1852</v>
      </c>
      <c r="X16" s="33" t="s">
        <v>1855</v>
      </c>
      <c r="Y16" s="33" t="s">
        <v>1859</v>
      </c>
      <c r="Z16" s="33" t="s">
        <v>1862</v>
      </c>
      <c r="AA16" s="33" t="s">
        <v>1865</v>
      </c>
    </row>
    <row r="17" spans="1:27" ht="57" x14ac:dyDescent="0.2">
      <c r="A17" s="31" t="s">
        <v>1934</v>
      </c>
      <c r="B17" s="32" t="s">
        <v>1935</v>
      </c>
      <c r="C17" s="39" t="s">
        <v>1936</v>
      </c>
      <c r="D17" s="39" t="s">
        <v>1937</v>
      </c>
      <c r="E17" s="25" t="s">
        <v>1938</v>
      </c>
      <c r="F17" s="32" t="s">
        <v>1939</v>
      </c>
      <c r="G17" s="25" t="s">
        <v>1940</v>
      </c>
      <c r="I17" s="25" t="s">
        <v>1941</v>
      </c>
      <c r="J17" s="32" t="s">
        <v>1942</v>
      </c>
      <c r="K17" s="32" t="s">
        <v>1943</v>
      </c>
      <c r="L17" s="32" t="s">
        <v>1944</v>
      </c>
      <c r="M17" s="25" t="s">
        <v>1945</v>
      </c>
      <c r="N17" s="32" t="s">
        <v>1946</v>
      </c>
      <c r="O17" s="32" t="s">
        <v>1947</v>
      </c>
      <c r="P17" s="32" t="s">
        <v>1948</v>
      </c>
      <c r="Q17" s="25" t="s">
        <v>1949</v>
      </c>
      <c r="S17" s="33" t="s">
        <v>1950</v>
      </c>
      <c r="T17" s="33" t="s">
        <v>1951</v>
      </c>
      <c r="U17" s="33" t="s">
        <v>1952</v>
      </c>
      <c r="V17" s="33" t="s">
        <v>1953</v>
      </c>
      <c r="W17" s="33" t="s">
        <v>1954</v>
      </c>
      <c r="X17" s="33" t="s">
        <v>1955</v>
      </c>
      <c r="Y17" s="33" t="s">
        <v>1956</v>
      </c>
      <c r="Z17" s="33" t="s">
        <v>1957</v>
      </c>
      <c r="AA17" s="33" t="s">
        <v>1958</v>
      </c>
    </row>
    <row r="18" spans="1:27" ht="299.25" x14ac:dyDescent="0.2">
      <c r="A18" s="33" t="s">
        <v>1831</v>
      </c>
      <c r="B18" s="33" t="s">
        <v>1858</v>
      </c>
      <c r="C18" s="33" t="s">
        <v>1869</v>
      </c>
      <c r="D18" s="32" t="s">
        <v>1875</v>
      </c>
      <c r="E18" s="33" t="s">
        <v>1877</v>
      </c>
      <c r="F18" s="29" t="s">
        <v>1883</v>
      </c>
      <c r="G18" s="33" t="s">
        <v>1892</v>
      </c>
      <c r="I18" s="33" t="s">
        <v>1832</v>
      </c>
      <c r="J18" s="33" t="s">
        <v>1843</v>
      </c>
      <c r="K18" s="33" t="s">
        <v>933</v>
      </c>
      <c r="L18" s="33" t="s">
        <v>291</v>
      </c>
      <c r="M18" s="33" t="s">
        <v>1881</v>
      </c>
      <c r="N18" s="33" t="s">
        <v>1895</v>
      </c>
      <c r="O18" s="33" t="s">
        <v>1905</v>
      </c>
      <c r="P18" s="33" t="s">
        <v>1912</v>
      </c>
      <c r="Q18" s="33" t="s">
        <v>1918</v>
      </c>
    </row>
    <row r="19" spans="1:27" ht="270.75" x14ac:dyDescent="0.2">
      <c r="A19" s="33" t="s">
        <v>1834</v>
      </c>
      <c r="B19" s="33" t="s">
        <v>1861</v>
      </c>
      <c r="C19" s="33" t="s">
        <v>1870</v>
      </c>
      <c r="D19" s="34"/>
      <c r="E19" s="33" t="s">
        <v>1878</v>
      </c>
      <c r="F19" s="29" t="s">
        <v>1885</v>
      </c>
      <c r="G19" s="33" t="s">
        <v>1894</v>
      </c>
      <c r="I19" s="33" t="s">
        <v>1835</v>
      </c>
      <c r="J19" s="33" t="s">
        <v>1847</v>
      </c>
      <c r="K19" s="33" t="s">
        <v>957</v>
      </c>
      <c r="L19" s="33" t="s">
        <v>1871</v>
      </c>
      <c r="M19" s="33" t="s">
        <v>1884</v>
      </c>
      <c r="N19" s="33" t="s">
        <v>1897</v>
      </c>
      <c r="O19" s="33" t="s">
        <v>1906</v>
      </c>
      <c r="P19" s="33" t="s">
        <v>1913</v>
      </c>
      <c r="Q19" s="33" t="s">
        <v>1919</v>
      </c>
    </row>
    <row r="20" spans="1:27" ht="285" x14ac:dyDescent="0.2">
      <c r="A20" s="33" t="s">
        <v>1838</v>
      </c>
      <c r="B20" s="33" t="s">
        <v>1863</v>
      </c>
      <c r="C20" s="33" t="s">
        <v>1872</v>
      </c>
      <c r="D20" s="34"/>
      <c r="E20" s="33" t="s">
        <v>1880</v>
      </c>
      <c r="F20" s="29" t="s">
        <v>1887</v>
      </c>
      <c r="G20" s="33" t="s">
        <v>1896</v>
      </c>
      <c r="I20" s="33" t="s">
        <v>1839</v>
      </c>
      <c r="J20" s="33" t="s">
        <v>1851</v>
      </c>
      <c r="K20" s="33" t="s">
        <v>1072</v>
      </c>
      <c r="L20" s="33" t="s">
        <v>1873</v>
      </c>
      <c r="M20" s="33" t="s">
        <v>1886</v>
      </c>
      <c r="N20" s="33" t="s">
        <v>1898</v>
      </c>
      <c r="O20" s="33" t="s">
        <v>1907</v>
      </c>
      <c r="P20" s="33" t="s">
        <v>1914</v>
      </c>
      <c r="Q20" s="33" t="s">
        <v>1920</v>
      </c>
    </row>
    <row r="21" spans="1:27" ht="213.75" x14ac:dyDescent="0.2">
      <c r="A21" s="33" t="s">
        <v>1842</v>
      </c>
      <c r="B21" s="33" t="s">
        <v>1866</v>
      </c>
      <c r="C21" s="34"/>
      <c r="D21" s="34"/>
      <c r="F21" s="29" t="s">
        <v>1889</v>
      </c>
      <c r="K21" s="33" t="s">
        <v>1864</v>
      </c>
      <c r="L21" s="33" t="s">
        <v>301</v>
      </c>
      <c r="M21" s="33" t="s">
        <v>1888</v>
      </c>
      <c r="N21" s="33" t="s">
        <v>1899</v>
      </c>
      <c r="O21" s="33" t="s">
        <v>1908</v>
      </c>
      <c r="P21" s="33" t="s">
        <v>757</v>
      </c>
      <c r="Q21" s="33" t="s">
        <v>1921</v>
      </c>
    </row>
    <row r="22" spans="1:27" ht="270.75" x14ac:dyDescent="0.2">
      <c r="A22" s="33" t="s">
        <v>1846</v>
      </c>
      <c r="B22" s="33" t="s">
        <v>1867</v>
      </c>
      <c r="C22" s="34"/>
      <c r="D22" s="34"/>
      <c r="K22" s="33" t="s">
        <v>970</v>
      </c>
      <c r="L22" s="33" t="s">
        <v>99</v>
      </c>
      <c r="M22" s="33" t="s">
        <v>1890</v>
      </c>
      <c r="N22" s="33" t="s">
        <v>1900</v>
      </c>
      <c r="O22" s="33" t="s">
        <v>1909</v>
      </c>
      <c r="P22" s="33" t="s">
        <v>1915</v>
      </c>
      <c r="Q22" s="33" t="s">
        <v>1596</v>
      </c>
    </row>
    <row r="23" spans="1:27" ht="242.25" x14ac:dyDescent="0.2">
      <c r="A23" s="33" t="s">
        <v>1850</v>
      </c>
      <c r="B23" s="34"/>
      <c r="C23" s="34"/>
      <c r="D23" s="34"/>
      <c r="K23" s="33" t="s">
        <v>1036</v>
      </c>
      <c r="L23" s="33" t="s">
        <v>1879</v>
      </c>
      <c r="M23" s="33" t="s">
        <v>1893</v>
      </c>
      <c r="N23" s="33" t="s">
        <v>1901</v>
      </c>
      <c r="O23" s="33" t="s">
        <v>1910</v>
      </c>
      <c r="P23" s="33" t="s">
        <v>1916</v>
      </c>
      <c r="Q23" s="33" t="s">
        <v>1922</v>
      </c>
    </row>
    <row r="24" spans="1:27" ht="199.5" x14ac:dyDescent="0.2">
      <c r="A24" s="33" t="s">
        <v>1854</v>
      </c>
      <c r="B24" s="34"/>
      <c r="C24" s="34"/>
      <c r="D24" s="34"/>
      <c r="N24" s="33" t="s">
        <v>1902</v>
      </c>
      <c r="O24" s="33" t="s">
        <v>1911</v>
      </c>
      <c r="P24" s="33" t="s">
        <v>1917</v>
      </c>
      <c r="Q24" s="33" t="s">
        <v>1923</v>
      </c>
    </row>
    <row r="25" spans="1:27" ht="199.5" x14ac:dyDescent="0.2">
      <c r="N25" s="33" t="s">
        <v>1903</v>
      </c>
      <c r="O25" s="33" t="s">
        <v>1506</v>
      </c>
    </row>
    <row r="26" spans="1:27" ht="128.25" x14ac:dyDescent="0.2">
      <c r="N26" s="33" t="s">
        <v>1904</v>
      </c>
    </row>
  </sheetData>
  <sheetProtection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F19" sqref="F19"/>
    </sheetView>
  </sheetViews>
  <sheetFormatPr baseColWidth="10" defaultColWidth="11" defaultRowHeight="14.25" x14ac:dyDescent="0.2"/>
  <sheetData>
    <row r="1" spans="1:1" x14ac:dyDescent="0.2">
      <c r="A1" t="s">
        <v>744</v>
      </c>
    </row>
    <row r="2" spans="1:1" x14ac:dyDescent="0.2">
      <c r="A2" t="s">
        <v>759</v>
      </c>
    </row>
    <row r="3" spans="1:1" x14ac:dyDescent="0.2">
      <c r="A3" t="s">
        <v>783</v>
      </c>
    </row>
    <row r="4" spans="1:1" x14ac:dyDescent="0.2">
      <c r="A4" t="s">
        <v>1818</v>
      </c>
    </row>
    <row r="5" spans="1:1" x14ac:dyDescent="0.2">
      <c r="A5" t="s">
        <v>1277</v>
      </c>
    </row>
    <row r="6" spans="1:1" x14ac:dyDescent="0.2">
      <c r="A6" t="s">
        <v>1959</v>
      </c>
    </row>
    <row r="7" spans="1:1" x14ac:dyDescent="0.2">
      <c r="A7" t="s">
        <v>1960</v>
      </c>
    </row>
    <row r="8" spans="1:1" x14ac:dyDescent="0.2">
      <c r="A8" t="s">
        <v>695</v>
      </c>
    </row>
    <row r="9" spans="1:1" x14ac:dyDescent="0.2">
      <c r="A9" t="s">
        <v>1961</v>
      </c>
    </row>
    <row r="10" spans="1:1" x14ac:dyDescent="0.2">
      <c r="A10" t="s">
        <v>474</v>
      </c>
    </row>
    <row r="11" spans="1:1" x14ac:dyDescent="0.2">
      <c r="A11" t="s">
        <v>1100</v>
      </c>
    </row>
    <row r="12" spans="1:1" x14ac:dyDescent="0.2">
      <c r="A12" t="s">
        <v>1962</v>
      </c>
    </row>
    <row r="13" spans="1:1" x14ac:dyDescent="0.2">
      <c r="A13" t="s">
        <v>1631</v>
      </c>
    </row>
    <row r="14" spans="1:1" x14ac:dyDescent="0.2">
      <c r="A14" t="s">
        <v>1963</v>
      </c>
    </row>
    <row r="15" spans="1:1" x14ac:dyDescent="0.2">
      <c r="A15" t="s">
        <v>1964</v>
      </c>
    </row>
    <row r="16" spans="1:1" x14ac:dyDescent="0.2">
      <c r="A16" t="s">
        <v>1533</v>
      </c>
    </row>
    <row r="17" spans="1:1" x14ac:dyDescent="0.2">
      <c r="A17" t="s">
        <v>1965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20</vt:i4>
      </vt:variant>
    </vt:vector>
  </HeadingPairs>
  <TitlesOfParts>
    <vt:vector size="26" baseType="lpstr">
      <vt:lpstr>Instructivo</vt:lpstr>
      <vt:lpstr>Pueblos Indígenas Consultivo </vt:lpstr>
      <vt:lpstr>Hoja1</vt:lpstr>
      <vt:lpstr>Hoja3</vt:lpstr>
      <vt:lpstr>Hoja2</vt:lpstr>
      <vt:lpstr>ODS</vt:lpstr>
      <vt:lpstr>_1._Camino_de_gobierno_propio_y_autonomía</vt:lpstr>
      <vt:lpstr>_1._Eje_de_Cultura_e_Identidad_Raizal</vt:lpstr>
      <vt:lpstr>_2._Camino_de_Consulta_Previa__participación_y_concertación</vt:lpstr>
      <vt:lpstr>_2._Eje_de_Participación_y_Autodeterminación_Raizal</vt:lpstr>
      <vt:lpstr>_3._Camino_de_identidad_y_cultura</vt:lpstr>
      <vt:lpstr>_3._Eje_de_Educación_Raizal</vt:lpstr>
      <vt:lpstr>_4._Camino_de_educación_propia_e_intercultural</vt:lpstr>
      <vt:lpstr>_4._Eje_de_Salud</vt:lpstr>
      <vt:lpstr>_5._Eje_de_Desarrollo_Económico_Raizal</vt:lpstr>
      <vt:lpstr>_6._Eje_de_Inclusión_y_no_discriminación_del_Raizal</vt:lpstr>
      <vt:lpstr>_7._Eje_de_Protección_y_Desarrollo_Integral_Raizal</vt:lpstr>
      <vt:lpstr>_8._Camino_hacia_la_soberanía_y_la_seguridad_alimentaria</vt:lpstr>
      <vt:lpstr>_9._Camino_territorio</vt:lpstr>
      <vt:lpstr>AFRODESCENDIENTES</vt:lpstr>
      <vt:lpstr>INDÍGENAS</vt:lpstr>
      <vt:lpstr>PALENQUEROS</vt:lpstr>
      <vt:lpstr>Politica</vt:lpstr>
      <vt:lpstr>Política_Pública</vt:lpstr>
      <vt:lpstr>RAIZAL</vt:lpstr>
      <vt:lpstr>RROM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Felipe Rodriguez Maury</dc:creator>
  <cp:keywords/>
  <dc:description/>
  <cp:lastModifiedBy>Luz Stella Bohorquez Velasco</cp:lastModifiedBy>
  <cp:revision/>
  <dcterms:created xsi:type="dcterms:W3CDTF">2018-09-10T20:11:46Z</dcterms:created>
  <dcterms:modified xsi:type="dcterms:W3CDTF">2022-06-29T19:45:57Z</dcterms:modified>
  <cp:category/>
  <cp:contentStatus/>
</cp:coreProperties>
</file>